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4280" windowHeight="6600" activeTab="1"/>
  </bookViews>
  <sheets>
    <sheet name="imports" sheetId="1" r:id="rId1"/>
    <sheet name="exports" sheetId="2" r:id="rId2"/>
    <sheet name="reexports" sheetId="3" r:id="rId3"/>
  </sheets>
  <calcPr calcId="145621"/>
</workbook>
</file>

<file path=xl/calcChain.xml><?xml version="1.0" encoding="utf-8"?>
<calcChain xmlns="http://schemas.openxmlformats.org/spreadsheetml/2006/main">
  <c r="AL71" i="2" l="1"/>
  <c r="AK71" i="2"/>
  <c r="AO91" i="1" l="1"/>
  <c r="AP91" i="1"/>
  <c r="AH91" i="1"/>
  <c r="AE71" i="2"/>
  <c r="AF58" i="3"/>
  <c r="AF60" i="3" s="1"/>
  <c r="AF71" i="2"/>
  <c r="AF73" i="2" s="1"/>
  <c r="AF75" i="2" s="1"/>
  <c r="AG71" i="2"/>
  <c r="AD71" i="2"/>
  <c r="AD73" i="2" s="1"/>
  <c r="AD75" i="2" s="1"/>
  <c r="AD56" i="3"/>
  <c r="AD58" i="3" s="1"/>
  <c r="AD60" i="3" s="1"/>
  <c r="AC56" i="3"/>
  <c r="AC58" i="3" s="1"/>
  <c r="AC60" i="3" s="1"/>
  <c r="AC71" i="2"/>
  <c r="AC73" i="2" s="1"/>
  <c r="AC75" i="2" s="1"/>
  <c r="BC58" i="3"/>
  <c r="BB58" i="3"/>
  <c r="BA58" i="3"/>
  <c r="AZ58" i="3"/>
  <c r="AY58" i="3"/>
  <c r="AX58" i="3"/>
  <c r="AW58" i="3"/>
  <c r="AV58" i="3"/>
  <c r="AU58" i="3"/>
  <c r="AT58" i="3"/>
  <c r="AS58" i="3"/>
  <c r="AR58" i="3"/>
  <c r="AQ58" i="3"/>
  <c r="AP58" i="3"/>
  <c r="AO58" i="3"/>
  <c r="AN58" i="3"/>
  <c r="AM58" i="3"/>
  <c r="AM60" i="3" s="1"/>
  <c r="AL58" i="3"/>
  <c r="AL60" i="3" s="1"/>
  <c r="AK58" i="3"/>
  <c r="AK60" i="3" s="1"/>
  <c r="AJ58" i="3"/>
  <c r="AJ60" i="3" s="1"/>
  <c r="AI58" i="3"/>
  <c r="AI60" i="3" s="1"/>
  <c r="AH58" i="3"/>
  <c r="AH60" i="3" s="1"/>
  <c r="AG58" i="3"/>
  <c r="AG60" i="3" s="1"/>
  <c r="AE58" i="3"/>
  <c r="AE60" i="3" s="1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BC73" i="2"/>
  <c r="BB73" i="2"/>
  <c r="BA73" i="2"/>
  <c r="AZ73" i="2"/>
  <c r="AY73" i="2"/>
  <c r="AX73" i="2"/>
  <c r="AW73" i="2"/>
  <c r="AV73" i="2"/>
  <c r="AU73" i="2"/>
  <c r="AT73" i="2"/>
  <c r="AS73" i="2"/>
  <c r="AR73" i="2"/>
  <c r="AQ73" i="2"/>
  <c r="AP73" i="2"/>
  <c r="AO73" i="2"/>
  <c r="AN73" i="2"/>
  <c r="AM73" i="2"/>
  <c r="AM75" i="2" s="1"/>
  <c r="AL73" i="2"/>
  <c r="AL75" i="2" s="1"/>
  <c r="AK73" i="2"/>
  <c r="AK75" i="2" s="1"/>
  <c r="AJ73" i="2"/>
  <c r="AJ75" i="2" s="1"/>
  <c r="AI73" i="2"/>
  <c r="AI75" i="2" s="1"/>
  <c r="AH73" i="2"/>
  <c r="AH75" i="2" s="1"/>
  <c r="AB73" i="2"/>
  <c r="AA73" i="2"/>
  <c r="Z73" i="2"/>
  <c r="Y73" i="2"/>
  <c r="X73" i="2"/>
  <c r="W73" i="2"/>
  <c r="V73" i="2"/>
  <c r="U73" i="2"/>
  <c r="T73" i="2"/>
  <c r="S73" i="2"/>
  <c r="R73" i="2"/>
  <c r="Q73" i="2"/>
  <c r="P73" i="2"/>
  <c r="O73" i="2"/>
  <c r="N73" i="2"/>
  <c r="M73" i="2"/>
  <c r="L73" i="2"/>
  <c r="K73" i="2"/>
  <c r="J73" i="2"/>
  <c r="I73" i="2"/>
  <c r="H73" i="2"/>
  <c r="G73" i="2"/>
  <c r="F73" i="2"/>
  <c r="E73" i="2"/>
  <c r="AG73" i="2"/>
  <c r="AG75" i="2" s="1"/>
  <c r="AE73" i="2"/>
  <c r="AE75" i="2" s="1"/>
  <c r="AE91" i="1"/>
  <c r="AD91" i="1"/>
  <c r="AD93" i="1" s="1"/>
  <c r="AD95" i="1" s="1"/>
  <c r="AG91" i="1"/>
  <c r="AG93" i="1" s="1"/>
  <c r="AG95" i="1" s="1"/>
  <c r="AE93" i="1"/>
  <c r="AE95" i="1" s="1"/>
  <c r="F93" i="1"/>
  <c r="G93" i="1"/>
  <c r="H93" i="1"/>
  <c r="I93" i="1"/>
  <c r="J93" i="1"/>
  <c r="K93" i="1"/>
  <c r="L93" i="1"/>
  <c r="M93" i="1"/>
  <c r="N93" i="1"/>
  <c r="O93" i="1"/>
  <c r="P93" i="1"/>
  <c r="Q93" i="1"/>
  <c r="R93" i="1"/>
  <c r="S93" i="1"/>
  <c r="T93" i="1"/>
  <c r="U93" i="1"/>
  <c r="V93" i="1"/>
  <c r="W93" i="1"/>
  <c r="X93" i="1"/>
  <c r="Y93" i="1"/>
  <c r="Z93" i="1"/>
  <c r="AA93" i="1"/>
  <c r="AB93" i="1"/>
  <c r="AC93" i="1"/>
  <c r="AC95" i="1" s="1"/>
  <c r="AF93" i="1"/>
  <c r="AF95" i="1" s="1"/>
  <c r="AH93" i="1"/>
  <c r="AH95" i="1" s="1"/>
  <c r="AI93" i="1"/>
  <c r="AI95" i="1" s="1"/>
  <c r="AJ93" i="1"/>
  <c r="AJ95" i="1" s="1"/>
  <c r="AK93" i="1"/>
  <c r="AK95" i="1" s="1"/>
  <c r="AL93" i="1"/>
  <c r="AL95" i="1" s="1"/>
  <c r="AM93" i="1"/>
  <c r="AN93" i="1"/>
  <c r="AO93" i="1"/>
  <c r="AO95" i="1" s="1"/>
  <c r="AP93" i="1"/>
  <c r="AP95" i="1" s="1"/>
  <c r="AQ93" i="1"/>
  <c r="AQ95" i="1" s="1"/>
  <c r="AR93" i="1"/>
  <c r="AR95" i="1" s="1"/>
  <c r="AS93" i="1"/>
  <c r="AS95" i="1" s="1"/>
  <c r="AT93" i="1"/>
  <c r="AT95" i="1" s="1"/>
  <c r="AU93" i="1"/>
  <c r="AU95" i="1" s="1"/>
  <c r="AV93" i="1"/>
  <c r="AW93" i="1"/>
  <c r="AX93" i="1"/>
  <c r="AY93" i="1"/>
  <c r="AY95" i="1" s="1"/>
  <c r="AZ93" i="1"/>
  <c r="AZ95" i="1" s="1"/>
  <c r="BA93" i="1"/>
  <c r="BA95" i="1" s="1"/>
  <c r="BB93" i="1"/>
  <c r="BB95" i="1" s="1"/>
  <c r="BC93" i="1"/>
  <c r="E93" i="1"/>
</calcChain>
</file>

<file path=xl/sharedStrings.xml><?xml version="1.0" encoding="utf-8"?>
<sst xmlns="http://schemas.openxmlformats.org/spreadsheetml/2006/main" count="321" uniqueCount="105">
  <si>
    <t>notes</t>
  </si>
  <si>
    <t>unit</t>
  </si>
  <si>
    <t>Ireland</t>
  </si>
  <si>
    <t>Great Britain</t>
  </si>
  <si>
    <t>North Ireland</t>
  </si>
  <si>
    <t>US</t>
  </si>
  <si>
    <t>Argentina</t>
  </si>
  <si>
    <t>Canada</t>
  </si>
  <si>
    <t>Holland</t>
  </si>
  <si>
    <t>Germany</t>
  </si>
  <si>
    <t>Australia</t>
  </si>
  <si>
    <t>Belgium</t>
  </si>
  <si>
    <t>Roumania</t>
  </si>
  <si>
    <t>France</t>
  </si>
  <si>
    <t>Sweden</t>
  </si>
  <si>
    <t>Portugal</t>
  </si>
  <si>
    <t>Czecho-Slovakia</t>
  </si>
  <si>
    <t>Spain</t>
  </si>
  <si>
    <t>British India</t>
  </si>
  <si>
    <t>South Africa</t>
  </si>
  <si>
    <t>Greece</t>
  </si>
  <si>
    <t>Italy</t>
  </si>
  <si>
    <t>Algeria</t>
  </si>
  <si>
    <t>Norway</t>
  </si>
  <si>
    <t>Chile</t>
  </si>
  <si>
    <t>Switzerland</t>
  </si>
  <si>
    <t>Denmark</t>
  </si>
  <si>
    <t>British West Indies</t>
  </si>
  <si>
    <t>Straits Settlements</t>
  </si>
  <si>
    <t>Philippines</t>
  </si>
  <si>
    <t>Russia</t>
  </si>
  <si>
    <t>New Zealand</t>
  </si>
  <si>
    <t>Poland</t>
  </si>
  <si>
    <t>Includes Dantzig</t>
  </si>
  <si>
    <t>Latvia</t>
  </si>
  <si>
    <t>Other countries</t>
  </si>
  <si>
    <t>TOTAL</t>
  </si>
  <si>
    <t>Country of consignment</t>
  </si>
  <si>
    <t>Mexico</t>
  </si>
  <si>
    <t>Finland</t>
  </si>
  <si>
    <t>Tunis</t>
  </si>
  <si>
    <t>Morocco</t>
  </si>
  <si>
    <t>Peru</t>
  </si>
  <si>
    <t>Austria</t>
  </si>
  <si>
    <t>British Columbia</t>
  </si>
  <si>
    <t>Channel Islands</t>
  </si>
  <si>
    <t>Deep Sea Fisheries</t>
  </si>
  <si>
    <t>Dutch East Indies</t>
  </si>
  <si>
    <t>Dutch West Indies</t>
  </si>
  <si>
    <t>Egypt</t>
  </si>
  <si>
    <t>Estonia</t>
  </si>
  <si>
    <t>Lithuania</t>
  </si>
  <si>
    <t>Turkey</t>
  </si>
  <si>
    <t>Yugoslavia</t>
  </si>
  <si>
    <t>Hungary</t>
  </si>
  <si>
    <t>pounds</t>
  </si>
  <si>
    <t>Bulgaria</t>
  </si>
  <si>
    <t xml:space="preserve">Trade and Shipping Statistics </t>
  </si>
  <si>
    <t>Gibraltar</t>
  </si>
  <si>
    <t>China</t>
  </si>
  <si>
    <t>Hong Kong</t>
  </si>
  <si>
    <t>Cuba</t>
  </si>
  <si>
    <t>Brazil</t>
  </si>
  <si>
    <t>French Indo-China</t>
  </si>
  <si>
    <t>Federated Malay States</t>
  </si>
  <si>
    <t>Siam</t>
  </si>
  <si>
    <t>Ceylon</t>
  </si>
  <si>
    <t>Colombia</t>
  </si>
  <si>
    <t>British East Africa</t>
  </si>
  <si>
    <t>Japan</t>
  </si>
  <si>
    <t>Malta</t>
  </si>
  <si>
    <t>Kenya</t>
  </si>
  <si>
    <t>Dutch possessions in Indian Seas</t>
  </si>
  <si>
    <t>Newfoundland</t>
  </si>
  <si>
    <t>Trade Statistics of the Irish Free State (HF3532.A41)</t>
  </si>
  <si>
    <t>Palestine</t>
  </si>
  <si>
    <t>Guiana (British)</t>
  </si>
  <si>
    <t>West Africa (British)</t>
  </si>
  <si>
    <t xml:space="preserve">Canary Islands </t>
  </si>
  <si>
    <t>Iran</t>
  </si>
  <si>
    <t>Venezuela</t>
  </si>
  <si>
    <t>Trade Statistics of the Irish Free State (HF3532.A41) + Database of Irish Historical Statistics</t>
  </si>
  <si>
    <t>Country of origin</t>
  </si>
  <si>
    <t>British Borneo</t>
  </si>
  <si>
    <t>Cyprus</t>
  </si>
  <si>
    <t>Arabia</t>
  </si>
  <si>
    <t>Belgian Congo</t>
  </si>
  <si>
    <t>Iceland</t>
  </si>
  <si>
    <t>India</t>
  </si>
  <si>
    <t>Pakistan</t>
  </si>
  <si>
    <t>Israel</t>
  </si>
  <si>
    <t>Luxemburg</t>
  </si>
  <si>
    <t>Portuguese East Africa</t>
  </si>
  <si>
    <t>Portuguese West Africa</t>
  </si>
  <si>
    <t>Uruguay</t>
  </si>
  <si>
    <t>Other American countries</t>
  </si>
  <si>
    <t>Iraq</t>
  </si>
  <si>
    <t>Syria</t>
  </si>
  <si>
    <t>Costa Rica</t>
  </si>
  <si>
    <t>Ecuador</t>
  </si>
  <si>
    <t>Anglo-Egyptian Sudan</t>
  </si>
  <si>
    <t>French Cameroon</t>
  </si>
  <si>
    <t>Paraguay</t>
  </si>
  <si>
    <t>Persia</t>
  </si>
  <si>
    <t>Database of Irish Historical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</si>
</sst>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#\ ###\ ###\ 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16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106"/>
  <sheetViews>
    <sheetView zoomScale="85" zoomScaleNormal="85" workbookViewId="0">
      <pane xSplit="3" ySplit="3" topLeftCell="X4" activePane="bottomRight" state="frozen"/>
      <selection pane="topRight" activeCell="D1" sqref="D1"/>
      <selection pane="bottomLeft" activeCell="A3" sqref="A3"/>
      <selection pane="bottomRight" activeCell="A5" sqref="A4:XFD5"/>
    </sheetView>
  </sheetViews>
  <sheetFormatPr defaultRowHeight="15" x14ac:dyDescent="0.25"/>
  <cols>
    <col min="34" max="34" width="9.140625" style="1"/>
    <col min="35" max="38" width="9.28515625" bestFit="1" customWidth="1"/>
    <col min="41" max="42" width="9.28515625" style="1" bestFit="1" customWidth="1"/>
    <col min="43" max="43" width="9.28515625" style="2" bestFit="1" customWidth="1"/>
    <col min="44" max="44" width="10.28515625" bestFit="1" customWidth="1"/>
    <col min="45" max="47" width="9.28515625" bestFit="1" customWidth="1"/>
    <col min="51" max="51" width="11.28515625" bestFit="1" customWidth="1"/>
    <col min="52" max="54" width="10.28515625" bestFit="1" customWidth="1"/>
    <col min="56" max="56" width="11.28515625" bestFit="1" customWidth="1"/>
  </cols>
  <sheetData>
    <row r="1" spans="1:55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 s="1">
        <v>1936</v>
      </c>
      <c r="AP1" s="1">
        <v>1937</v>
      </c>
      <c r="AQ1" s="2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 x14ac:dyDescent="0.25">
      <c r="AA2" s="1"/>
      <c r="AC2" s="1">
        <v>1</v>
      </c>
      <c r="AD2">
        <v>1</v>
      </c>
      <c r="AE2" s="1">
        <v>1</v>
      </c>
      <c r="AF2">
        <v>1</v>
      </c>
      <c r="AG2">
        <v>1</v>
      </c>
      <c r="AH2" s="1">
        <v>1</v>
      </c>
      <c r="AI2">
        <v>1</v>
      </c>
      <c r="AJ2">
        <v>1</v>
      </c>
      <c r="AK2">
        <v>1</v>
      </c>
      <c r="AL2">
        <v>1</v>
      </c>
      <c r="AO2" s="1">
        <v>1</v>
      </c>
      <c r="AP2" s="1">
        <v>1</v>
      </c>
      <c r="AQ2" s="2">
        <v>1</v>
      </c>
      <c r="AR2" s="2">
        <v>1</v>
      </c>
      <c r="AS2" s="2">
        <v>1</v>
      </c>
      <c r="AT2" s="2">
        <v>1</v>
      </c>
      <c r="AU2" s="2">
        <v>1</v>
      </c>
      <c r="AY2">
        <v>1</v>
      </c>
      <c r="AZ2">
        <v>1</v>
      </c>
      <c r="BA2">
        <v>1</v>
      </c>
      <c r="BB2">
        <v>1</v>
      </c>
    </row>
    <row r="3" spans="1:55" x14ac:dyDescent="0.25">
      <c r="AD3" t="s">
        <v>55</v>
      </c>
      <c r="AE3" t="s">
        <v>55</v>
      </c>
      <c r="AF3" t="s">
        <v>55</v>
      </c>
      <c r="AG3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Y3" t="s">
        <v>55</v>
      </c>
      <c r="AZ3" t="s">
        <v>55</v>
      </c>
      <c r="BA3" t="s">
        <v>55</v>
      </c>
      <c r="BB3" t="s">
        <v>55</v>
      </c>
    </row>
    <row r="4" spans="1:55" s="4" customFormat="1" x14ac:dyDescent="0.25">
      <c r="A4" s="4" t="s">
        <v>2</v>
      </c>
      <c r="B4" s="4" t="s">
        <v>3</v>
      </c>
      <c r="AC4" s="4">
        <v>55878808</v>
      </c>
      <c r="AD4" s="4">
        <v>51034041</v>
      </c>
      <c r="AE4" s="4">
        <v>46346953</v>
      </c>
      <c r="AF4" s="4">
        <v>47056929</v>
      </c>
      <c r="AG4" s="4">
        <v>46647319</v>
      </c>
      <c r="AH4" s="4">
        <v>47879615</v>
      </c>
      <c r="AI4" s="4">
        <v>45395125</v>
      </c>
      <c r="AJ4" s="4">
        <v>40778127</v>
      </c>
      <c r="AK4" s="4">
        <v>32628476</v>
      </c>
      <c r="AL4" s="4">
        <v>25032204</v>
      </c>
      <c r="AM4" s="4">
        <v>0</v>
      </c>
      <c r="AN4" s="4">
        <v>0</v>
      </c>
      <c r="AO4" s="4">
        <v>21253268</v>
      </c>
      <c r="AP4" s="4">
        <v>22074480</v>
      </c>
      <c r="AQ4" s="4">
        <v>20893403</v>
      </c>
      <c r="AR4" s="4">
        <v>24171500</v>
      </c>
      <c r="AS4" s="4">
        <v>24830543</v>
      </c>
      <c r="AT4" s="4">
        <v>21111796</v>
      </c>
      <c r="AU4" s="4">
        <v>19827480</v>
      </c>
      <c r="AV4" s="4">
        <v>0</v>
      </c>
      <c r="AW4" s="4">
        <v>0</v>
      </c>
      <c r="AX4" s="4">
        <v>0</v>
      </c>
      <c r="AY4" s="4">
        <v>37398013</v>
      </c>
      <c r="AZ4" s="4">
        <v>54209953</v>
      </c>
      <c r="BA4" s="4">
        <v>73515075</v>
      </c>
      <c r="BB4" s="4">
        <v>74053226</v>
      </c>
    </row>
    <row r="5" spans="1:55" x14ac:dyDescent="0.25">
      <c r="B5" t="s">
        <v>22</v>
      </c>
      <c r="AC5">
        <v>64571</v>
      </c>
      <c r="AD5">
        <v>33614</v>
      </c>
      <c r="AE5">
        <v>53965</v>
      </c>
      <c r="AF5">
        <v>63356</v>
      </c>
      <c r="AG5">
        <v>36900</v>
      </c>
      <c r="AH5" s="1">
        <v>73656</v>
      </c>
      <c r="AI5" s="1">
        <v>61637</v>
      </c>
      <c r="AJ5" s="1">
        <v>38423</v>
      </c>
      <c r="AK5" s="1">
        <v>58005</v>
      </c>
      <c r="AL5" s="1">
        <v>41612</v>
      </c>
      <c r="AO5" s="1">
        <v>83352</v>
      </c>
      <c r="AP5" s="1">
        <v>96987</v>
      </c>
      <c r="AQ5" s="2">
        <v>84593</v>
      </c>
      <c r="AY5" s="3">
        <v>300888</v>
      </c>
      <c r="AZ5">
        <v>203926</v>
      </c>
      <c r="BA5">
        <v>254111</v>
      </c>
      <c r="BB5">
        <v>283289</v>
      </c>
    </row>
    <row r="6" spans="1:55" x14ac:dyDescent="0.25">
      <c r="B6" t="s">
        <v>100</v>
      </c>
      <c r="AI6" s="1"/>
      <c r="AJ6" s="1"/>
      <c r="AY6" s="3">
        <v>11011</v>
      </c>
      <c r="AZ6">
        <v>7752</v>
      </c>
    </row>
    <row r="7" spans="1:55" x14ac:dyDescent="0.25">
      <c r="B7" t="s">
        <v>85</v>
      </c>
      <c r="AI7" s="1"/>
      <c r="AJ7" s="1"/>
      <c r="AY7" s="3"/>
      <c r="BB7">
        <v>130233</v>
      </c>
    </row>
    <row r="8" spans="1:55" x14ac:dyDescent="0.25">
      <c r="B8" t="s">
        <v>6</v>
      </c>
      <c r="AC8">
        <v>2294214</v>
      </c>
      <c r="AD8">
        <v>1468119</v>
      </c>
      <c r="AE8">
        <v>1632647</v>
      </c>
      <c r="AF8">
        <v>2502758</v>
      </c>
      <c r="AG8">
        <v>2810935</v>
      </c>
      <c r="AH8" s="1">
        <v>2440717</v>
      </c>
      <c r="AI8" s="1">
        <v>1247329</v>
      </c>
      <c r="AJ8" s="1">
        <v>1587503</v>
      </c>
      <c r="AK8" s="1">
        <v>1852460</v>
      </c>
      <c r="AL8" s="1">
        <v>858822</v>
      </c>
      <c r="AO8" s="1">
        <v>1151698</v>
      </c>
      <c r="AP8" s="1">
        <v>2259608</v>
      </c>
      <c r="AQ8" s="2">
        <v>1411677</v>
      </c>
      <c r="AR8" s="1">
        <v>2327121</v>
      </c>
      <c r="AS8" s="1">
        <v>3815603</v>
      </c>
      <c r="AT8" s="1">
        <v>490671</v>
      </c>
      <c r="AU8" s="1">
        <v>1341814</v>
      </c>
      <c r="AY8" s="3">
        <v>3625558</v>
      </c>
      <c r="AZ8">
        <v>4670737</v>
      </c>
      <c r="BA8">
        <v>9230114</v>
      </c>
      <c r="BB8">
        <v>502382</v>
      </c>
    </row>
    <row r="9" spans="1:55" x14ac:dyDescent="0.25">
      <c r="B9" t="s">
        <v>10</v>
      </c>
      <c r="AC9">
        <v>671356</v>
      </c>
      <c r="AD9">
        <v>1021414</v>
      </c>
      <c r="AE9">
        <v>156517</v>
      </c>
      <c r="AF9">
        <v>387776</v>
      </c>
      <c r="AG9">
        <v>153086</v>
      </c>
      <c r="AH9" s="1">
        <v>367670</v>
      </c>
      <c r="AI9" s="1">
        <v>89089</v>
      </c>
      <c r="AJ9" s="1">
        <v>652212</v>
      </c>
      <c r="AK9" s="1">
        <v>1243555</v>
      </c>
      <c r="AL9" s="1">
        <v>1541117</v>
      </c>
      <c r="AO9" s="1">
        <v>1699937</v>
      </c>
      <c r="AP9" s="1">
        <v>1701795</v>
      </c>
      <c r="AQ9" s="1">
        <v>1026375</v>
      </c>
      <c r="AY9" s="3">
        <v>160097</v>
      </c>
      <c r="AZ9">
        <v>615273</v>
      </c>
      <c r="BA9">
        <v>5339349</v>
      </c>
      <c r="BB9">
        <v>694754</v>
      </c>
    </row>
    <row r="10" spans="1:55" x14ac:dyDescent="0.25">
      <c r="B10" t="s">
        <v>43</v>
      </c>
      <c r="AF10">
        <v>8680</v>
      </c>
      <c r="AG10">
        <v>10035</v>
      </c>
      <c r="AH10" s="1">
        <v>8477</v>
      </c>
      <c r="AO10" s="1">
        <v>61893</v>
      </c>
      <c r="AP10" s="1">
        <v>46401</v>
      </c>
      <c r="AY10" s="3"/>
      <c r="BA10">
        <v>16722</v>
      </c>
    </row>
    <row r="11" spans="1:55" x14ac:dyDescent="0.25">
      <c r="B11" t="s">
        <v>86</v>
      </c>
      <c r="AY11" s="3">
        <v>9196</v>
      </c>
      <c r="AZ11">
        <v>30726</v>
      </c>
      <c r="BA11">
        <v>24572</v>
      </c>
      <c r="BB11">
        <v>98653</v>
      </c>
    </row>
    <row r="12" spans="1:55" x14ac:dyDescent="0.25">
      <c r="B12" t="s">
        <v>11</v>
      </c>
      <c r="AC12">
        <v>630151</v>
      </c>
      <c r="AD12">
        <v>493794</v>
      </c>
      <c r="AE12">
        <v>1039328</v>
      </c>
      <c r="AF12">
        <v>702456</v>
      </c>
      <c r="AG12">
        <v>691806</v>
      </c>
      <c r="AH12" s="1">
        <v>722761</v>
      </c>
      <c r="AI12" s="1">
        <v>697337</v>
      </c>
      <c r="AJ12" s="1">
        <v>688846</v>
      </c>
      <c r="AK12" s="1">
        <v>691651</v>
      </c>
      <c r="AL12" s="1">
        <v>916268</v>
      </c>
      <c r="AO12" s="1">
        <v>1155110</v>
      </c>
      <c r="AP12" s="1">
        <v>1242993</v>
      </c>
      <c r="AQ12" s="2">
        <v>1030088</v>
      </c>
      <c r="AY12" s="3">
        <v>934870</v>
      </c>
      <c r="AZ12">
        <v>2939190</v>
      </c>
      <c r="BA12">
        <v>2584654</v>
      </c>
      <c r="BB12">
        <v>2019577</v>
      </c>
    </row>
    <row r="13" spans="1:55" x14ac:dyDescent="0.25">
      <c r="B13" t="s">
        <v>62</v>
      </c>
      <c r="AI13" s="1">
        <v>2</v>
      </c>
      <c r="AO13" s="1">
        <v>98991</v>
      </c>
      <c r="AP13" s="1">
        <v>129894</v>
      </c>
      <c r="AQ13" s="2">
        <v>114194</v>
      </c>
      <c r="AR13" s="1">
        <v>144425</v>
      </c>
      <c r="AS13" s="1">
        <v>198796</v>
      </c>
      <c r="AT13" s="1">
        <v>179918</v>
      </c>
      <c r="AU13" s="1">
        <v>300229</v>
      </c>
      <c r="AY13" s="3">
        <v>2856694</v>
      </c>
      <c r="AZ13">
        <v>845232</v>
      </c>
      <c r="BA13">
        <v>547569</v>
      </c>
      <c r="BB13">
        <v>655945</v>
      </c>
    </row>
    <row r="14" spans="1:55" x14ac:dyDescent="0.25">
      <c r="B14" t="s">
        <v>83</v>
      </c>
      <c r="AI14" s="1"/>
      <c r="AY14" s="3"/>
      <c r="BB14">
        <v>23070</v>
      </c>
    </row>
    <row r="15" spans="1:55" x14ac:dyDescent="0.25">
      <c r="B15" t="s">
        <v>44</v>
      </c>
      <c r="AF15">
        <v>1499</v>
      </c>
      <c r="AG15">
        <v>0</v>
      </c>
      <c r="AY15" s="3"/>
    </row>
    <row r="16" spans="1:55" x14ac:dyDescent="0.25">
      <c r="B16" t="s">
        <v>68</v>
      </c>
      <c r="AY16" s="3">
        <v>135677</v>
      </c>
      <c r="AZ16">
        <v>166777</v>
      </c>
      <c r="BA16">
        <v>262359</v>
      </c>
      <c r="BB16">
        <v>228120</v>
      </c>
    </row>
    <row r="17" spans="2:56" x14ac:dyDescent="0.25">
      <c r="B17" t="s">
        <v>76</v>
      </c>
      <c r="AI17" s="1"/>
      <c r="AJ17" s="1"/>
      <c r="AP17" s="1">
        <v>5142</v>
      </c>
      <c r="AQ17" s="2">
        <v>5362</v>
      </c>
      <c r="AY17" s="3">
        <v>10830</v>
      </c>
      <c r="AZ17">
        <v>22662</v>
      </c>
      <c r="BA17">
        <v>82396</v>
      </c>
      <c r="BB17">
        <v>5411</v>
      </c>
    </row>
    <row r="18" spans="2:56" x14ac:dyDescent="0.25">
      <c r="B18" t="s">
        <v>18</v>
      </c>
      <c r="AC18">
        <v>125020</v>
      </c>
      <c r="AD18">
        <v>319959</v>
      </c>
      <c r="AE18">
        <v>4854</v>
      </c>
      <c r="AF18">
        <v>10456</v>
      </c>
      <c r="AG18">
        <v>84394</v>
      </c>
      <c r="AH18" s="1">
        <v>44395</v>
      </c>
      <c r="AI18" s="1">
        <v>25016</v>
      </c>
      <c r="AJ18" s="1">
        <v>50630</v>
      </c>
      <c r="AK18" s="1">
        <v>135402</v>
      </c>
      <c r="AL18" s="1">
        <v>52251</v>
      </c>
      <c r="AO18" s="1">
        <v>1271584</v>
      </c>
      <c r="AP18" s="1">
        <v>1786264</v>
      </c>
      <c r="AQ18" s="2">
        <v>1619275</v>
      </c>
      <c r="AY18" s="3">
        <v>2169036</v>
      </c>
      <c r="AZ18">
        <v>4133781</v>
      </c>
    </row>
    <row r="19" spans="2:56" x14ac:dyDescent="0.25">
      <c r="B19" t="s">
        <v>28</v>
      </c>
      <c r="AC19">
        <v>272</v>
      </c>
      <c r="AD19">
        <v>232</v>
      </c>
      <c r="AE19">
        <v>384</v>
      </c>
      <c r="AF19">
        <v>122</v>
      </c>
      <c r="AG19">
        <v>166</v>
      </c>
      <c r="AH19" s="1">
        <v>328</v>
      </c>
      <c r="AI19" s="1">
        <v>160</v>
      </c>
      <c r="AJ19" s="1">
        <v>252</v>
      </c>
      <c r="AK19" s="1">
        <v>708</v>
      </c>
      <c r="AL19" s="1">
        <v>1997</v>
      </c>
      <c r="AO19" s="1">
        <v>83878</v>
      </c>
      <c r="AP19" s="1">
        <v>125767</v>
      </c>
      <c r="AQ19" s="2">
        <v>95849</v>
      </c>
      <c r="AY19" s="3">
        <v>47495</v>
      </c>
      <c r="AZ19">
        <v>403287</v>
      </c>
      <c r="BA19">
        <v>696237</v>
      </c>
      <c r="BB19">
        <v>447236</v>
      </c>
    </row>
    <row r="20" spans="2:56" x14ac:dyDescent="0.25">
      <c r="B20" t="s">
        <v>77</v>
      </c>
      <c r="AI20" s="1"/>
      <c r="AJ20" s="1"/>
      <c r="AO20" s="1">
        <v>85877</v>
      </c>
      <c r="AP20" s="1">
        <v>113466</v>
      </c>
      <c r="AQ20" s="2">
        <v>91035</v>
      </c>
      <c r="AY20" s="3">
        <v>103728</v>
      </c>
      <c r="AZ20">
        <v>79600</v>
      </c>
      <c r="BA20">
        <v>541436</v>
      </c>
      <c r="BB20">
        <v>634264</v>
      </c>
    </row>
    <row r="21" spans="2:56" x14ac:dyDescent="0.25">
      <c r="B21" t="s">
        <v>27</v>
      </c>
      <c r="AC21">
        <v>561</v>
      </c>
      <c r="AD21">
        <v>98</v>
      </c>
      <c r="AE21">
        <v>137</v>
      </c>
      <c r="AF21">
        <v>39</v>
      </c>
      <c r="AG21">
        <v>751</v>
      </c>
      <c r="AH21" s="1">
        <v>914</v>
      </c>
      <c r="AI21" s="1">
        <v>649</v>
      </c>
      <c r="AJ21" s="1">
        <v>496</v>
      </c>
      <c r="AK21" s="1">
        <v>916</v>
      </c>
      <c r="AL21" s="1">
        <v>102</v>
      </c>
      <c r="AO21" s="1">
        <v>89769</v>
      </c>
      <c r="AP21" s="1">
        <v>141321</v>
      </c>
      <c r="AQ21" s="2">
        <v>121273</v>
      </c>
      <c r="AY21" s="3">
        <v>351054</v>
      </c>
      <c r="AZ21">
        <v>407385</v>
      </c>
      <c r="BA21">
        <v>201353</v>
      </c>
      <c r="BB21">
        <v>450949</v>
      </c>
      <c r="BD21" s="3"/>
    </row>
    <row r="22" spans="2:56" x14ac:dyDescent="0.25">
      <c r="B22" t="s">
        <v>56</v>
      </c>
      <c r="AD22">
        <v>2</v>
      </c>
      <c r="AE22">
        <v>28851</v>
      </c>
      <c r="AY22" s="3"/>
    </row>
    <row r="23" spans="2:56" x14ac:dyDescent="0.25">
      <c r="B23" t="s">
        <v>7</v>
      </c>
      <c r="AC23">
        <v>1438208</v>
      </c>
      <c r="AD23">
        <v>1374116</v>
      </c>
      <c r="AE23">
        <v>1221885</v>
      </c>
      <c r="AF23">
        <v>1201383</v>
      </c>
      <c r="AG23">
        <v>1035427</v>
      </c>
      <c r="AH23" s="1">
        <v>774637</v>
      </c>
      <c r="AI23" s="1">
        <v>769949</v>
      </c>
      <c r="AJ23" s="1">
        <v>717929</v>
      </c>
      <c r="AK23" s="1">
        <v>801900</v>
      </c>
      <c r="AL23" s="1">
        <v>1061879</v>
      </c>
      <c r="AO23" s="1">
        <v>1607670</v>
      </c>
      <c r="AP23" s="1">
        <v>1905645</v>
      </c>
      <c r="AQ23" s="1">
        <v>1552386</v>
      </c>
      <c r="AR23" s="1">
        <v>1461903</v>
      </c>
      <c r="AS23" s="1">
        <v>3290423</v>
      </c>
      <c r="AT23" s="1">
        <v>1559056</v>
      </c>
      <c r="AU23" s="1">
        <v>4564996</v>
      </c>
      <c r="AY23" s="3">
        <v>2879860</v>
      </c>
      <c r="AZ23">
        <v>5674039</v>
      </c>
      <c r="BA23">
        <v>2842486</v>
      </c>
      <c r="BB23">
        <v>2958790</v>
      </c>
    </row>
    <row r="24" spans="2:56" x14ac:dyDescent="0.25">
      <c r="B24" t="s">
        <v>66</v>
      </c>
      <c r="AI24" s="1"/>
      <c r="AJ24" s="1"/>
      <c r="AQ24" s="1"/>
      <c r="AY24" s="3">
        <v>185629</v>
      </c>
      <c r="AZ24">
        <v>516685</v>
      </c>
      <c r="BA24">
        <v>345162</v>
      </c>
      <c r="BB24">
        <v>321872</v>
      </c>
    </row>
    <row r="25" spans="2:56" x14ac:dyDescent="0.25">
      <c r="B25" t="s">
        <v>84</v>
      </c>
      <c r="AI25" s="1"/>
      <c r="AJ25" s="1"/>
      <c r="AQ25" s="1"/>
      <c r="AY25" s="3">
        <v>92109</v>
      </c>
      <c r="AZ25">
        <v>112921</v>
      </c>
      <c r="BA25">
        <v>147705</v>
      </c>
      <c r="BB25">
        <v>94877</v>
      </c>
      <c r="BD25" s="3"/>
    </row>
    <row r="26" spans="2:56" x14ac:dyDescent="0.25">
      <c r="B26" t="s">
        <v>78</v>
      </c>
      <c r="AI26" s="1"/>
      <c r="AJ26" s="1"/>
      <c r="AO26" s="1">
        <v>41496</v>
      </c>
      <c r="AP26" s="1">
        <v>52373</v>
      </c>
      <c r="AQ26" s="2">
        <v>58918</v>
      </c>
      <c r="AY26" s="3">
        <v>185815</v>
      </c>
      <c r="AZ26">
        <v>398934</v>
      </c>
      <c r="BA26">
        <v>656200</v>
      </c>
      <c r="BB26">
        <v>543286</v>
      </c>
    </row>
    <row r="27" spans="2:56" x14ac:dyDescent="0.25">
      <c r="B27" t="s">
        <v>45</v>
      </c>
      <c r="AF27">
        <v>1691</v>
      </c>
      <c r="AG27">
        <v>2403</v>
      </c>
      <c r="AH27" s="1">
        <v>1241</v>
      </c>
      <c r="AY27" s="3">
        <v>9795</v>
      </c>
      <c r="AZ27">
        <v>17319</v>
      </c>
      <c r="BA27">
        <v>4079</v>
      </c>
    </row>
    <row r="28" spans="2:56" x14ac:dyDescent="0.25">
      <c r="B28" t="s">
        <v>24</v>
      </c>
      <c r="AD28">
        <v>133343</v>
      </c>
      <c r="AE28">
        <v>3496</v>
      </c>
      <c r="AF28">
        <v>48618</v>
      </c>
      <c r="AG28">
        <v>632</v>
      </c>
      <c r="AH28" s="1">
        <v>34845</v>
      </c>
      <c r="AI28" s="1">
        <v>8804</v>
      </c>
      <c r="AJ28" s="1">
        <v>1002</v>
      </c>
      <c r="AO28" s="1">
        <v>16006</v>
      </c>
      <c r="AP28" s="1">
        <v>105207</v>
      </c>
      <c r="AQ28" s="2">
        <v>52389</v>
      </c>
      <c r="AY28" s="3">
        <v>3959</v>
      </c>
      <c r="AZ28">
        <v>273901</v>
      </c>
      <c r="BA28">
        <v>550250</v>
      </c>
      <c r="BB28">
        <v>302893</v>
      </c>
      <c r="BD28" s="3"/>
    </row>
    <row r="29" spans="2:56" x14ac:dyDescent="0.25">
      <c r="B29" t="s">
        <v>59</v>
      </c>
      <c r="AO29" s="1">
        <v>61243</v>
      </c>
      <c r="AP29" s="1">
        <v>67803</v>
      </c>
      <c r="AY29" s="3">
        <v>55738</v>
      </c>
      <c r="AZ29">
        <v>113594</v>
      </c>
      <c r="BA29">
        <v>89187</v>
      </c>
      <c r="BB29">
        <v>71613</v>
      </c>
    </row>
    <row r="30" spans="2:56" x14ac:dyDescent="0.25">
      <c r="B30" t="s">
        <v>67</v>
      </c>
      <c r="AI30" s="1"/>
      <c r="AJ30" s="1"/>
      <c r="AP30" s="1">
        <v>22512</v>
      </c>
      <c r="AQ30" s="2">
        <v>23226</v>
      </c>
      <c r="AY30" s="3"/>
    </row>
    <row r="31" spans="2:56" x14ac:dyDescent="0.25">
      <c r="B31" t="s">
        <v>98</v>
      </c>
      <c r="AI31" s="1"/>
      <c r="AJ31" s="1"/>
      <c r="AY31" s="3">
        <v>13379</v>
      </c>
      <c r="AZ31">
        <v>32962</v>
      </c>
      <c r="BA31">
        <v>5395</v>
      </c>
    </row>
    <row r="32" spans="2:56" x14ac:dyDescent="0.25">
      <c r="B32" t="s">
        <v>61</v>
      </c>
      <c r="AI32" s="1"/>
      <c r="AJ32" s="1"/>
      <c r="AY32" s="3">
        <v>63479</v>
      </c>
      <c r="AZ32">
        <v>196767</v>
      </c>
      <c r="BA32">
        <v>1194263</v>
      </c>
      <c r="BB32">
        <v>376879</v>
      </c>
    </row>
    <row r="33" spans="2:54" x14ac:dyDescent="0.25">
      <c r="B33" t="s">
        <v>16</v>
      </c>
      <c r="AC33">
        <v>249584</v>
      </c>
      <c r="AD33">
        <v>256666</v>
      </c>
      <c r="AE33">
        <v>306002</v>
      </c>
      <c r="AF33">
        <v>134309</v>
      </c>
      <c r="AG33">
        <v>115228</v>
      </c>
      <c r="AH33" s="1">
        <v>109319</v>
      </c>
      <c r="AI33" s="1">
        <v>162879</v>
      </c>
      <c r="AJ33" s="1">
        <v>220458</v>
      </c>
      <c r="AK33" s="1">
        <v>261099</v>
      </c>
      <c r="AL33" s="1">
        <v>450270</v>
      </c>
      <c r="AO33" s="1">
        <v>298816</v>
      </c>
      <c r="AP33" s="1">
        <v>253115</v>
      </c>
      <c r="AQ33" s="2">
        <v>219400</v>
      </c>
      <c r="AY33" s="3">
        <v>249414</v>
      </c>
      <c r="AZ33">
        <v>1426780</v>
      </c>
      <c r="BA33">
        <v>419126</v>
      </c>
      <c r="BB33">
        <v>257640</v>
      </c>
    </row>
    <row r="34" spans="2:54" x14ac:dyDescent="0.25">
      <c r="B34" t="s">
        <v>26</v>
      </c>
      <c r="AC34">
        <v>18029</v>
      </c>
      <c r="AD34">
        <v>30019</v>
      </c>
      <c r="AE34">
        <v>83792</v>
      </c>
      <c r="AF34">
        <v>47826</v>
      </c>
      <c r="AG34">
        <v>34099</v>
      </c>
      <c r="AH34" s="1">
        <v>38955</v>
      </c>
      <c r="AI34" s="1">
        <v>41905</v>
      </c>
      <c r="AJ34" s="1">
        <v>31661</v>
      </c>
      <c r="AK34" s="1">
        <v>49875</v>
      </c>
      <c r="AL34" s="1">
        <v>92206</v>
      </c>
      <c r="AO34" s="1">
        <v>167611</v>
      </c>
      <c r="AP34" s="1">
        <v>367472</v>
      </c>
      <c r="AQ34" s="2">
        <v>162747</v>
      </c>
      <c r="AY34" s="3">
        <v>230655</v>
      </c>
      <c r="AZ34">
        <v>449471</v>
      </c>
      <c r="BA34">
        <v>301249</v>
      </c>
      <c r="BB34">
        <v>455714</v>
      </c>
    </row>
    <row r="35" spans="2:54" x14ac:dyDescent="0.25">
      <c r="B35" t="s">
        <v>47</v>
      </c>
      <c r="AF35">
        <v>1678</v>
      </c>
      <c r="AG35">
        <v>8684</v>
      </c>
      <c r="AH35" s="1">
        <v>337</v>
      </c>
      <c r="AO35" s="1">
        <v>396121</v>
      </c>
      <c r="AP35" s="1">
        <v>493794</v>
      </c>
      <c r="AQ35" s="2">
        <v>392744</v>
      </c>
      <c r="AY35" s="3">
        <v>48370</v>
      </c>
      <c r="AZ35">
        <v>99349</v>
      </c>
      <c r="BA35">
        <v>62497</v>
      </c>
      <c r="BB35">
        <v>201713</v>
      </c>
    </row>
    <row r="36" spans="2:54" x14ac:dyDescent="0.25">
      <c r="B36" t="s">
        <v>48</v>
      </c>
      <c r="AF36">
        <v>31251</v>
      </c>
      <c r="AG36">
        <v>10</v>
      </c>
      <c r="AK36">
        <v>25064</v>
      </c>
      <c r="AL36">
        <v>53713</v>
      </c>
      <c r="AO36" s="1">
        <v>386504</v>
      </c>
      <c r="AP36" s="1">
        <v>441875</v>
      </c>
      <c r="AQ36" s="2">
        <v>489565</v>
      </c>
      <c r="AR36" s="1">
        <v>463481</v>
      </c>
      <c r="AS36" s="1">
        <v>620803</v>
      </c>
      <c r="AT36" s="1">
        <v>565520</v>
      </c>
      <c r="AU36" s="1">
        <v>688759</v>
      </c>
      <c r="AY36" s="3">
        <v>1272554</v>
      </c>
      <c r="AZ36">
        <v>2003069</v>
      </c>
      <c r="BA36">
        <v>2924715</v>
      </c>
      <c r="BB36">
        <v>1981069</v>
      </c>
    </row>
    <row r="37" spans="2:54" x14ac:dyDescent="0.25">
      <c r="B37" t="s">
        <v>99</v>
      </c>
      <c r="AY37" s="3">
        <v>8259</v>
      </c>
      <c r="AZ37">
        <v>15772</v>
      </c>
      <c r="BA37">
        <v>8064</v>
      </c>
    </row>
    <row r="38" spans="2:54" x14ac:dyDescent="0.25">
      <c r="B38" t="s">
        <v>49</v>
      </c>
      <c r="AF38">
        <v>852</v>
      </c>
      <c r="AG38">
        <v>2117</v>
      </c>
      <c r="AH38" s="1">
        <v>614</v>
      </c>
      <c r="AK38">
        <v>21568</v>
      </c>
      <c r="AL38">
        <v>4554</v>
      </c>
      <c r="AO38" s="1">
        <v>31088</v>
      </c>
      <c r="AP38" s="1">
        <v>46444</v>
      </c>
      <c r="AQ38" s="2">
        <v>61865</v>
      </c>
      <c r="AY38" s="3">
        <v>40325</v>
      </c>
      <c r="AZ38">
        <v>102925</v>
      </c>
      <c r="BA38">
        <v>50346</v>
      </c>
      <c r="BB38">
        <v>47780</v>
      </c>
    </row>
    <row r="39" spans="2:54" x14ac:dyDescent="0.25">
      <c r="B39" t="s">
        <v>50</v>
      </c>
      <c r="AF39">
        <v>4710</v>
      </c>
      <c r="AG39">
        <v>10722</v>
      </c>
      <c r="AH39" s="1">
        <v>5430</v>
      </c>
      <c r="AY39" s="3"/>
    </row>
    <row r="40" spans="2:54" x14ac:dyDescent="0.25">
      <c r="B40" t="s">
        <v>64</v>
      </c>
      <c r="AH40" s="1">
        <v>457</v>
      </c>
      <c r="AI40">
        <v>26448</v>
      </c>
      <c r="AJ40">
        <v>295</v>
      </c>
      <c r="AY40" s="3"/>
    </row>
    <row r="41" spans="2:54" x14ac:dyDescent="0.25">
      <c r="B41" t="s">
        <v>39</v>
      </c>
      <c r="AD41">
        <v>12769</v>
      </c>
      <c r="AE41">
        <v>46095</v>
      </c>
      <c r="AF41">
        <v>24778</v>
      </c>
      <c r="AG41">
        <v>31825</v>
      </c>
      <c r="AH41" s="1">
        <v>56533</v>
      </c>
      <c r="AI41" s="1">
        <v>55125</v>
      </c>
      <c r="AJ41" s="1">
        <v>62208</v>
      </c>
      <c r="AK41" s="1">
        <v>84413</v>
      </c>
      <c r="AL41" s="1">
        <v>136934</v>
      </c>
      <c r="AO41" s="1">
        <v>354433</v>
      </c>
      <c r="AP41" s="1">
        <v>381305</v>
      </c>
      <c r="AQ41" s="2">
        <v>419609</v>
      </c>
      <c r="AY41" s="3">
        <v>483123</v>
      </c>
      <c r="AZ41">
        <v>1397252</v>
      </c>
      <c r="BA41">
        <v>1323425</v>
      </c>
      <c r="BB41">
        <v>1764797</v>
      </c>
    </row>
    <row r="42" spans="2:54" x14ac:dyDescent="0.25">
      <c r="B42" t="s">
        <v>13</v>
      </c>
      <c r="AC42">
        <v>432925</v>
      </c>
      <c r="AD42">
        <v>389142</v>
      </c>
      <c r="AE42">
        <v>520514</v>
      </c>
      <c r="AF42">
        <v>375629</v>
      </c>
      <c r="AG42">
        <v>445706</v>
      </c>
      <c r="AH42" s="1">
        <v>404867</v>
      </c>
      <c r="AI42" s="1">
        <v>445444</v>
      </c>
      <c r="AJ42" s="1">
        <v>417326</v>
      </c>
      <c r="AK42" s="1">
        <v>182153</v>
      </c>
      <c r="AL42" s="1">
        <v>217151</v>
      </c>
      <c r="AO42" s="1">
        <v>460108</v>
      </c>
      <c r="AP42" s="1">
        <v>435427</v>
      </c>
      <c r="AQ42" s="2">
        <v>557170</v>
      </c>
      <c r="AY42" s="3">
        <v>864651</v>
      </c>
      <c r="AZ42">
        <v>2064789</v>
      </c>
      <c r="BA42">
        <v>1143894</v>
      </c>
      <c r="BB42">
        <v>1809201</v>
      </c>
    </row>
    <row r="43" spans="2:54" x14ac:dyDescent="0.25">
      <c r="B43" t="s">
        <v>101</v>
      </c>
      <c r="AI43" s="1"/>
      <c r="AJ43" s="1"/>
      <c r="AY43" s="3">
        <v>6785</v>
      </c>
    </row>
    <row r="44" spans="2:54" x14ac:dyDescent="0.25">
      <c r="B44" t="s">
        <v>9</v>
      </c>
      <c r="AC44">
        <v>744580</v>
      </c>
      <c r="AD44">
        <v>888838</v>
      </c>
      <c r="AE44">
        <v>2300153</v>
      </c>
      <c r="AF44">
        <v>1496099</v>
      </c>
      <c r="AG44">
        <v>1841516</v>
      </c>
      <c r="AH44" s="1">
        <v>1549856</v>
      </c>
      <c r="AI44" s="1">
        <v>1329931</v>
      </c>
      <c r="AJ44" s="1">
        <v>1225794</v>
      </c>
      <c r="AK44" s="1">
        <v>1302527</v>
      </c>
      <c r="AL44" s="1">
        <v>1752469</v>
      </c>
      <c r="AO44" s="1">
        <v>1378856</v>
      </c>
      <c r="AP44" s="1">
        <v>1433222</v>
      </c>
      <c r="AQ44" s="2">
        <v>1453223</v>
      </c>
      <c r="AY44" s="3"/>
      <c r="BB44">
        <v>474766</v>
      </c>
    </row>
    <row r="45" spans="2:54" x14ac:dyDescent="0.25">
      <c r="B45" t="s">
        <v>20</v>
      </c>
      <c r="AD45">
        <v>43855</v>
      </c>
      <c r="AE45">
        <v>42562</v>
      </c>
      <c r="AF45">
        <v>79858</v>
      </c>
      <c r="AG45">
        <v>71248</v>
      </c>
      <c r="AH45" s="1">
        <v>52660</v>
      </c>
      <c r="AI45" s="1">
        <v>52652</v>
      </c>
      <c r="AJ45" s="1">
        <v>62040</v>
      </c>
      <c r="AK45" s="1">
        <v>45456</v>
      </c>
      <c r="AL45" s="1">
        <v>64558</v>
      </c>
      <c r="AO45" s="1">
        <v>94061</v>
      </c>
      <c r="AP45" s="1">
        <v>83419</v>
      </c>
      <c r="AY45" s="3">
        <v>5745</v>
      </c>
      <c r="AZ45">
        <v>296582</v>
      </c>
      <c r="BA45">
        <v>148050</v>
      </c>
      <c r="BB45">
        <v>731220</v>
      </c>
    </row>
    <row r="46" spans="2:54" x14ac:dyDescent="0.25">
      <c r="B46" t="s">
        <v>8</v>
      </c>
      <c r="AC46">
        <v>816273</v>
      </c>
      <c r="AD46">
        <v>679952</v>
      </c>
      <c r="AE46">
        <v>902982</v>
      </c>
      <c r="AF46">
        <v>652598</v>
      </c>
      <c r="AG46">
        <v>652248</v>
      </c>
      <c r="AH46" s="1">
        <v>550924</v>
      </c>
      <c r="AI46" s="1">
        <v>575443</v>
      </c>
      <c r="AJ46" s="1">
        <v>431793</v>
      </c>
      <c r="AK46" s="1">
        <v>433583</v>
      </c>
      <c r="AL46" s="1">
        <v>497235</v>
      </c>
      <c r="AO46" s="1">
        <v>487938</v>
      </c>
      <c r="AP46" s="1">
        <v>532670</v>
      </c>
      <c r="AQ46" s="2">
        <v>471570</v>
      </c>
      <c r="AY46" s="3">
        <v>688513</v>
      </c>
      <c r="AZ46">
        <v>2878445</v>
      </c>
      <c r="BA46">
        <v>2140915</v>
      </c>
      <c r="BB46">
        <v>3147927</v>
      </c>
    </row>
    <row r="47" spans="2:54" x14ac:dyDescent="0.25">
      <c r="B47" t="s">
        <v>60</v>
      </c>
      <c r="AI47" s="1"/>
      <c r="AJ47" s="1"/>
      <c r="AY47" s="3"/>
      <c r="BB47">
        <v>29308</v>
      </c>
    </row>
    <row r="48" spans="2:54" x14ac:dyDescent="0.25">
      <c r="B48" t="s">
        <v>54</v>
      </c>
      <c r="AG48">
        <v>681</v>
      </c>
      <c r="AH48" s="1">
        <v>16161</v>
      </c>
      <c r="AI48">
        <v>17219</v>
      </c>
      <c r="AJ48">
        <v>12922</v>
      </c>
      <c r="AO48" s="1">
        <v>80807</v>
      </c>
      <c r="AP48" s="1">
        <v>40923</v>
      </c>
      <c r="AY48" s="3"/>
      <c r="BA48">
        <v>26268</v>
      </c>
      <c r="BB48">
        <v>18193</v>
      </c>
    </row>
    <row r="49" spans="2:54" x14ac:dyDescent="0.25">
      <c r="B49" t="s">
        <v>87</v>
      </c>
      <c r="AY49" s="3">
        <v>21909</v>
      </c>
      <c r="AZ49">
        <v>19226</v>
      </c>
      <c r="BA49">
        <v>21396</v>
      </c>
      <c r="BB49">
        <v>72501</v>
      </c>
    </row>
    <row r="50" spans="2:54" x14ac:dyDescent="0.25">
      <c r="B50" t="s">
        <v>88</v>
      </c>
      <c r="AY50" s="3"/>
      <c r="BA50">
        <v>4737682</v>
      </c>
      <c r="BB50">
        <v>3140692</v>
      </c>
    </row>
    <row r="51" spans="2:54" x14ac:dyDescent="0.25">
      <c r="B51" t="s">
        <v>89</v>
      </c>
      <c r="AY51" s="3"/>
      <c r="BA51">
        <v>79540</v>
      </c>
      <c r="BB51">
        <v>507977</v>
      </c>
    </row>
    <row r="52" spans="2:54" x14ac:dyDescent="0.25">
      <c r="B52" t="s">
        <v>79</v>
      </c>
      <c r="AD52" s="1"/>
      <c r="AI52" s="1"/>
      <c r="AJ52" s="1"/>
      <c r="AO52" s="1">
        <v>190970</v>
      </c>
      <c r="AP52" s="1">
        <v>342019</v>
      </c>
      <c r="AQ52" s="2">
        <v>263042</v>
      </c>
      <c r="AY52" s="3">
        <v>268636</v>
      </c>
      <c r="AZ52">
        <v>367106</v>
      </c>
      <c r="BA52">
        <v>846509</v>
      </c>
      <c r="BB52">
        <v>461278</v>
      </c>
    </row>
    <row r="53" spans="2:54" x14ac:dyDescent="0.25">
      <c r="B53" t="s">
        <v>96</v>
      </c>
      <c r="AD53" s="1"/>
      <c r="AI53" s="1"/>
      <c r="AJ53" s="1"/>
      <c r="AY53" s="3"/>
      <c r="AZ53">
        <v>85207</v>
      </c>
      <c r="BA53">
        <v>15754</v>
      </c>
      <c r="BB53">
        <v>12552</v>
      </c>
    </row>
    <row r="54" spans="2:54" x14ac:dyDescent="0.25">
      <c r="B54" t="s">
        <v>90</v>
      </c>
      <c r="AD54" s="1"/>
      <c r="AI54" s="1"/>
      <c r="AJ54" s="1"/>
      <c r="AY54" s="3"/>
      <c r="BB54">
        <v>269257</v>
      </c>
    </row>
    <row r="55" spans="2:54" x14ac:dyDescent="0.25">
      <c r="B55" t="s">
        <v>21</v>
      </c>
      <c r="AC55">
        <v>73358</v>
      </c>
      <c r="AD55">
        <v>82362</v>
      </c>
      <c r="AE55">
        <v>109673</v>
      </c>
      <c r="AF55">
        <v>113953</v>
      </c>
      <c r="AG55">
        <v>65305</v>
      </c>
      <c r="AH55" s="1">
        <v>89626</v>
      </c>
      <c r="AI55" s="1">
        <v>80984</v>
      </c>
      <c r="AJ55" s="1">
        <v>73217</v>
      </c>
      <c r="AK55" s="1">
        <v>61475</v>
      </c>
      <c r="AL55" s="1">
        <v>49487</v>
      </c>
      <c r="AO55" s="1">
        <v>89278</v>
      </c>
      <c r="AP55" s="1">
        <v>170577</v>
      </c>
      <c r="AQ55" s="2">
        <v>193105</v>
      </c>
      <c r="AY55" s="3">
        <v>586696</v>
      </c>
      <c r="AZ55">
        <v>1909085</v>
      </c>
      <c r="BA55">
        <v>515952</v>
      </c>
      <c r="BB55">
        <v>499979</v>
      </c>
    </row>
    <row r="56" spans="2:54" x14ac:dyDescent="0.25">
      <c r="B56" t="s">
        <v>69</v>
      </c>
      <c r="AI56" s="1"/>
      <c r="AJ56" s="1"/>
      <c r="AO56" s="1">
        <v>408427</v>
      </c>
      <c r="AP56" s="1">
        <v>517037</v>
      </c>
      <c r="AQ56" s="2">
        <v>376072</v>
      </c>
      <c r="AY56" s="3"/>
      <c r="BA56">
        <v>9314</v>
      </c>
    </row>
    <row r="57" spans="2:54" x14ac:dyDescent="0.25">
      <c r="B57" t="s">
        <v>34</v>
      </c>
      <c r="AC57">
        <v>50584</v>
      </c>
      <c r="AD57">
        <v>63568</v>
      </c>
      <c r="AE57">
        <v>58985</v>
      </c>
      <c r="AF57">
        <v>86410</v>
      </c>
      <c r="AG57">
        <v>128383</v>
      </c>
      <c r="AH57" s="1">
        <v>143664</v>
      </c>
      <c r="AI57" s="1">
        <v>160235</v>
      </c>
      <c r="AJ57" s="1">
        <v>112386</v>
      </c>
      <c r="AK57" s="1">
        <v>81215</v>
      </c>
      <c r="AL57" s="1">
        <v>133511</v>
      </c>
      <c r="AO57" s="1">
        <v>99487</v>
      </c>
      <c r="AP57" s="1">
        <v>121955</v>
      </c>
      <c r="AQ57" s="2">
        <v>122516</v>
      </c>
      <c r="AY57" s="3"/>
    </row>
    <row r="58" spans="2:54" x14ac:dyDescent="0.25">
      <c r="B58" t="s">
        <v>51</v>
      </c>
      <c r="AF58">
        <v>11731</v>
      </c>
      <c r="AG58">
        <v>59</v>
      </c>
      <c r="AH58" s="1">
        <v>5</v>
      </c>
      <c r="AI58" s="1">
        <v>9919</v>
      </c>
      <c r="AY58" s="3"/>
    </row>
    <row r="59" spans="2:54" x14ac:dyDescent="0.25">
      <c r="B59" t="s">
        <v>91</v>
      </c>
      <c r="AI59" s="1"/>
      <c r="AY59" s="3"/>
      <c r="AZ59">
        <v>264606</v>
      </c>
      <c r="BA59">
        <v>200199</v>
      </c>
      <c r="BB59">
        <v>134859</v>
      </c>
    </row>
    <row r="60" spans="2:54" x14ac:dyDescent="0.25">
      <c r="B60" t="s">
        <v>70</v>
      </c>
      <c r="AI60" s="1"/>
      <c r="AJ60" s="1"/>
      <c r="AP60" s="1">
        <v>264</v>
      </c>
      <c r="AQ60" s="2">
        <v>439</v>
      </c>
      <c r="AY60" s="3"/>
    </row>
    <row r="61" spans="2:54" x14ac:dyDescent="0.25">
      <c r="B61" t="s">
        <v>38</v>
      </c>
      <c r="AC61">
        <v>52</v>
      </c>
      <c r="AD61" s="1">
        <v>25362</v>
      </c>
      <c r="AE61">
        <v>706</v>
      </c>
      <c r="AF61">
        <v>30304</v>
      </c>
      <c r="AG61">
        <v>50</v>
      </c>
      <c r="AH61" s="1">
        <v>2</v>
      </c>
      <c r="AI61" s="1">
        <v>35649</v>
      </c>
      <c r="AJ61" s="1">
        <v>3</v>
      </c>
      <c r="AO61" s="1">
        <v>107583</v>
      </c>
      <c r="AP61" s="1">
        <v>116601</v>
      </c>
      <c r="AQ61" s="2">
        <v>69525</v>
      </c>
      <c r="AY61" s="3">
        <v>510432</v>
      </c>
      <c r="AZ61">
        <v>460540</v>
      </c>
      <c r="BA61">
        <v>163566</v>
      </c>
      <c r="BB61">
        <v>63085</v>
      </c>
    </row>
    <row r="62" spans="2:54" x14ac:dyDescent="0.25">
      <c r="B62" t="s">
        <v>41</v>
      </c>
      <c r="AD62">
        <v>11988</v>
      </c>
      <c r="AE62">
        <v>57463</v>
      </c>
      <c r="AF62">
        <v>16510</v>
      </c>
      <c r="AG62">
        <v>21533</v>
      </c>
      <c r="AH62" s="1">
        <v>15455</v>
      </c>
      <c r="AI62" s="1">
        <v>22780</v>
      </c>
      <c r="AJ62" s="1">
        <v>12876</v>
      </c>
      <c r="AK62" s="1">
        <v>11418</v>
      </c>
      <c r="AL62" s="1">
        <v>6372</v>
      </c>
      <c r="AO62" s="1">
        <v>10606</v>
      </c>
      <c r="AY62" s="3">
        <v>113535</v>
      </c>
      <c r="AZ62">
        <v>115614</v>
      </c>
      <c r="BA62">
        <v>67101</v>
      </c>
      <c r="BB62">
        <v>104623</v>
      </c>
    </row>
    <row r="63" spans="2:54" x14ac:dyDescent="0.25">
      <c r="B63" t="s">
        <v>31</v>
      </c>
      <c r="AD63">
        <v>333</v>
      </c>
      <c r="AE63">
        <v>2781</v>
      </c>
      <c r="AF63">
        <v>1204</v>
      </c>
      <c r="AG63">
        <v>378</v>
      </c>
      <c r="AH63" s="1">
        <v>407</v>
      </c>
      <c r="AI63" s="1">
        <v>1768</v>
      </c>
      <c r="AJ63" s="1">
        <v>28847</v>
      </c>
      <c r="AY63" s="3">
        <v>280183</v>
      </c>
      <c r="AZ63">
        <v>459601</v>
      </c>
      <c r="BA63">
        <v>419034</v>
      </c>
      <c r="BB63">
        <v>549203</v>
      </c>
    </row>
    <row r="64" spans="2:54" x14ac:dyDescent="0.25">
      <c r="B64" t="s">
        <v>73</v>
      </c>
      <c r="AH64" s="1">
        <v>21</v>
      </c>
      <c r="AI64" s="1">
        <v>20</v>
      </c>
      <c r="AJ64">
        <v>28</v>
      </c>
      <c r="AY64" s="3"/>
    </row>
    <row r="65" spans="2:54" x14ac:dyDescent="0.25">
      <c r="B65" t="s">
        <v>23</v>
      </c>
      <c r="AC65">
        <v>51440</v>
      </c>
      <c r="AD65">
        <v>91974</v>
      </c>
      <c r="AE65">
        <v>96117</v>
      </c>
      <c r="AF65">
        <v>73246</v>
      </c>
      <c r="AG65">
        <v>105469</v>
      </c>
      <c r="AH65" s="1">
        <v>138128</v>
      </c>
      <c r="AI65" s="1">
        <v>117064</v>
      </c>
      <c r="AJ65" s="1">
        <v>82133</v>
      </c>
      <c r="AK65" s="1">
        <v>104299</v>
      </c>
      <c r="AL65" s="1">
        <v>54739</v>
      </c>
      <c r="AO65" s="1">
        <v>77773</v>
      </c>
      <c r="AP65" s="1">
        <v>109791</v>
      </c>
      <c r="AQ65" s="2">
        <v>110757</v>
      </c>
      <c r="AY65" s="3">
        <v>280892</v>
      </c>
      <c r="AZ65">
        <v>462027</v>
      </c>
      <c r="BA65">
        <v>188417</v>
      </c>
      <c r="BB65">
        <v>245220</v>
      </c>
    </row>
    <row r="66" spans="2:54" x14ac:dyDescent="0.25">
      <c r="B66" t="s">
        <v>75</v>
      </c>
      <c r="AI66" s="1"/>
      <c r="AJ66" s="1"/>
      <c r="AO66" s="1">
        <v>45213</v>
      </c>
      <c r="AP66" s="1">
        <v>127217</v>
      </c>
      <c r="AQ66" s="2">
        <v>124779</v>
      </c>
      <c r="AY66" s="3">
        <v>330682</v>
      </c>
      <c r="AZ66">
        <v>517751</v>
      </c>
      <c r="BA66">
        <v>289497</v>
      </c>
    </row>
    <row r="67" spans="2:54" x14ac:dyDescent="0.25">
      <c r="B67" t="s">
        <v>102</v>
      </c>
      <c r="AI67" s="1"/>
      <c r="AJ67" s="1"/>
      <c r="AY67" s="3">
        <v>19940</v>
      </c>
    </row>
    <row r="68" spans="2:54" x14ac:dyDescent="0.25">
      <c r="B68" t="s">
        <v>103</v>
      </c>
      <c r="AI68" s="1"/>
      <c r="AJ68" s="1"/>
      <c r="AK68">
        <v>40390</v>
      </c>
      <c r="AL68">
        <v>73623</v>
      </c>
      <c r="AY68" s="3"/>
    </row>
    <row r="69" spans="2:54" x14ac:dyDescent="0.25">
      <c r="B69" t="s">
        <v>42</v>
      </c>
      <c r="AD69">
        <v>2</v>
      </c>
      <c r="AE69">
        <v>15225</v>
      </c>
      <c r="AF69">
        <v>14982</v>
      </c>
      <c r="AG69">
        <v>24665</v>
      </c>
      <c r="AH69" s="1">
        <v>26907</v>
      </c>
      <c r="AI69" s="1">
        <v>22040</v>
      </c>
      <c r="AJ69" s="1">
        <v>2</v>
      </c>
      <c r="AY69" s="3">
        <v>7373</v>
      </c>
      <c r="AZ69">
        <v>500058</v>
      </c>
      <c r="BA69">
        <v>20478</v>
      </c>
    </row>
    <row r="70" spans="2:54" x14ac:dyDescent="0.25">
      <c r="B70" t="s">
        <v>29</v>
      </c>
      <c r="AG70">
        <v>1</v>
      </c>
      <c r="AI70" s="1">
        <v>2</v>
      </c>
      <c r="AJ70" s="1">
        <v>4</v>
      </c>
      <c r="AK70" s="1">
        <v>9</v>
      </c>
      <c r="AL70" s="1">
        <v>1</v>
      </c>
      <c r="AO70" s="1">
        <v>20014</v>
      </c>
      <c r="AP70" s="1">
        <v>13691</v>
      </c>
      <c r="AQ70" s="2">
        <v>10623</v>
      </c>
      <c r="AY70" s="3"/>
      <c r="BA70">
        <v>47377</v>
      </c>
      <c r="BB70">
        <v>36121</v>
      </c>
    </row>
    <row r="71" spans="2:54" x14ac:dyDescent="0.25">
      <c r="B71" t="s">
        <v>32</v>
      </c>
      <c r="C71" t="s">
        <v>33</v>
      </c>
      <c r="AD71">
        <v>99516</v>
      </c>
      <c r="AE71">
        <v>191110</v>
      </c>
      <c r="AF71">
        <v>103350</v>
      </c>
      <c r="AG71">
        <v>74959</v>
      </c>
      <c r="AH71" s="1">
        <v>38576</v>
      </c>
      <c r="AI71" s="1">
        <v>50832</v>
      </c>
      <c r="AJ71" s="1">
        <v>58957</v>
      </c>
      <c r="AK71" s="1">
        <v>132507</v>
      </c>
      <c r="AL71" s="1">
        <v>487479</v>
      </c>
      <c r="AO71" s="1">
        <v>203227</v>
      </c>
      <c r="AP71" s="1">
        <v>258797</v>
      </c>
      <c r="AQ71" s="2">
        <v>162701</v>
      </c>
      <c r="AY71" s="3"/>
      <c r="BB71">
        <v>247115</v>
      </c>
    </row>
    <row r="72" spans="2:54" x14ac:dyDescent="0.25">
      <c r="B72" t="s">
        <v>15</v>
      </c>
      <c r="AC72">
        <v>253489</v>
      </c>
      <c r="AD72">
        <v>215493</v>
      </c>
      <c r="AE72">
        <v>158238</v>
      </c>
      <c r="AF72">
        <v>127704</v>
      </c>
      <c r="AG72">
        <v>129954</v>
      </c>
      <c r="AH72" s="1">
        <v>118250</v>
      </c>
      <c r="AI72" s="1">
        <v>137855</v>
      </c>
      <c r="AJ72" s="1">
        <v>130654</v>
      </c>
      <c r="AK72" s="1">
        <v>105503</v>
      </c>
      <c r="AL72" s="1">
        <v>107539</v>
      </c>
      <c r="AO72" s="1">
        <v>219681</v>
      </c>
      <c r="AP72" s="1">
        <v>151818</v>
      </c>
      <c r="AQ72" s="2">
        <v>140691</v>
      </c>
      <c r="AR72" s="1">
        <v>196706</v>
      </c>
      <c r="AS72" s="1">
        <v>257781</v>
      </c>
      <c r="AT72" s="1">
        <v>466677</v>
      </c>
      <c r="AU72" s="1">
        <v>775974</v>
      </c>
      <c r="AY72" s="3">
        <v>723848</v>
      </c>
      <c r="AZ72">
        <v>754874</v>
      </c>
      <c r="BA72">
        <v>510788</v>
      </c>
      <c r="BB72">
        <v>464376</v>
      </c>
    </row>
    <row r="73" spans="2:54" x14ac:dyDescent="0.25">
      <c r="B73" t="s">
        <v>92</v>
      </c>
      <c r="AI73" s="1"/>
      <c r="AJ73" s="1"/>
      <c r="AY73" s="3">
        <v>255765</v>
      </c>
      <c r="AZ73">
        <v>99488</v>
      </c>
      <c r="BA73">
        <v>345177</v>
      </c>
      <c r="BB73">
        <v>400612</v>
      </c>
    </row>
    <row r="74" spans="2:54" x14ac:dyDescent="0.25">
      <c r="B74" t="s">
        <v>93</v>
      </c>
      <c r="AI74" s="1"/>
      <c r="AJ74" s="1"/>
      <c r="AR74">
        <v>1241</v>
      </c>
      <c r="AS74">
        <v>7564</v>
      </c>
      <c r="AT74">
        <v>97817</v>
      </c>
      <c r="AU74">
        <v>913119</v>
      </c>
      <c r="AY74" s="3">
        <v>266583</v>
      </c>
      <c r="AZ74">
        <v>435711</v>
      </c>
      <c r="BA74">
        <v>505208</v>
      </c>
      <c r="BB74">
        <v>242653</v>
      </c>
    </row>
    <row r="75" spans="2:54" x14ac:dyDescent="0.25">
      <c r="B75" t="s">
        <v>12</v>
      </c>
      <c r="AC75">
        <v>499337</v>
      </c>
      <c r="AD75">
        <v>201387</v>
      </c>
      <c r="AE75">
        <v>178931</v>
      </c>
      <c r="AF75">
        <v>7712</v>
      </c>
      <c r="AG75">
        <v>4751</v>
      </c>
      <c r="AH75" s="1">
        <v>14946</v>
      </c>
      <c r="AI75" s="1">
        <v>271549</v>
      </c>
      <c r="AJ75" s="1">
        <v>42340</v>
      </c>
      <c r="AK75" s="1">
        <v>38018</v>
      </c>
      <c r="AL75" s="1">
        <v>68703</v>
      </c>
      <c r="AO75" s="1">
        <v>89413</v>
      </c>
      <c r="AP75" s="1">
        <v>89514</v>
      </c>
      <c r="AY75" s="3"/>
    </row>
    <row r="76" spans="2:54" x14ac:dyDescent="0.25">
      <c r="B76" t="s">
        <v>30</v>
      </c>
      <c r="AD76">
        <v>43977</v>
      </c>
      <c r="AE76">
        <v>16020</v>
      </c>
      <c r="AF76">
        <v>67306</v>
      </c>
      <c r="AG76">
        <v>23821</v>
      </c>
      <c r="AH76" s="1">
        <v>33534</v>
      </c>
      <c r="AI76" s="1">
        <v>97180</v>
      </c>
      <c r="AJ76" s="1">
        <v>300964</v>
      </c>
      <c r="AK76" s="1">
        <v>187394</v>
      </c>
      <c r="AL76" s="1">
        <v>235015</v>
      </c>
      <c r="AO76" s="1">
        <v>462275</v>
      </c>
      <c r="AP76" s="1">
        <v>669701</v>
      </c>
      <c r="AQ76" s="2">
        <v>306939</v>
      </c>
      <c r="AY76" s="3"/>
    </row>
    <row r="77" spans="2:54" x14ac:dyDescent="0.25">
      <c r="B77" t="s">
        <v>65</v>
      </c>
      <c r="AH77" s="1">
        <v>10</v>
      </c>
      <c r="AI77" s="1">
        <v>8</v>
      </c>
      <c r="AJ77">
        <v>4</v>
      </c>
      <c r="AP77" s="1">
        <v>6012</v>
      </c>
      <c r="AQ77" s="2">
        <v>6148</v>
      </c>
      <c r="AY77" s="3"/>
      <c r="BB77">
        <v>162488</v>
      </c>
    </row>
    <row r="78" spans="2:54" x14ac:dyDescent="0.25">
      <c r="B78" t="s">
        <v>19</v>
      </c>
      <c r="AC78">
        <v>1793</v>
      </c>
      <c r="AD78">
        <v>196561</v>
      </c>
      <c r="AE78">
        <v>124881</v>
      </c>
      <c r="AF78">
        <v>1088</v>
      </c>
      <c r="AG78">
        <v>41836</v>
      </c>
      <c r="AH78" s="1">
        <v>1203</v>
      </c>
      <c r="AI78" s="1">
        <v>77450</v>
      </c>
      <c r="AJ78" s="1">
        <v>1055</v>
      </c>
      <c r="AK78" s="1">
        <v>767</v>
      </c>
      <c r="AL78" s="1">
        <v>387</v>
      </c>
      <c r="AO78" s="1">
        <v>78726</v>
      </c>
      <c r="AP78" s="1">
        <v>81216</v>
      </c>
      <c r="AQ78" s="2">
        <v>80557</v>
      </c>
      <c r="AY78" s="3">
        <v>143570</v>
      </c>
      <c r="AZ78">
        <v>856821</v>
      </c>
      <c r="BA78">
        <v>1054860</v>
      </c>
      <c r="BB78">
        <v>869788</v>
      </c>
    </row>
    <row r="79" spans="2:54" x14ac:dyDescent="0.25">
      <c r="B79" t="s">
        <v>17</v>
      </c>
      <c r="AC79">
        <v>135279</v>
      </c>
      <c r="AD79">
        <v>123747</v>
      </c>
      <c r="AE79">
        <v>114153</v>
      </c>
      <c r="AF79">
        <v>122373</v>
      </c>
      <c r="AG79">
        <v>127032</v>
      </c>
      <c r="AH79" s="1">
        <v>115323</v>
      </c>
      <c r="AI79" s="1">
        <v>113913</v>
      </c>
      <c r="AJ79" s="1">
        <v>106060</v>
      </c>
      <c r="AK79" s="1">
        <v>96219</v>
      </c>
      <c r="AL79" s="1">
        <v>103505</v>
      </c>
      <c r="AO79" s="1">
        <v>283959</v>
      </c>
      <c r="AP79" s="1">
        <v>253841</v>
      </c>
      <c r="AQ79" s="2">
        <v>179454</v>
      </c>
      <c r="AR79" s="1">
        <v>189129</v>
      </c>
      <c r="AS79" s="1">
        <v>316606</v>
      </c>
      <c r="AT79" s="1">
        <v>285477</v>
      </c>
      <c r="AU79" s="1">
        <v>676460</v>
      </c>
      <c r="AY79" s="3">
        <v>1027153</v>
      </c>
      <c r="AZ79">
        <v>1715365</v>
      </c>
      <c r="BA79">
        <v>940627</v>
      </c>
      <c r="BB79">
        <v>737455</v>
      </c>
    </row>
    <row r="80" spans="2:54" x14ac:dyDescent="0.25">
      <c r="B80" t="s">
        <v>14</v>
      </c>
      <c r="AC80">
        <v>339867</v>
      </c>
      <c r="AD80">
        <v>380119</v>
      </c>
      <c r="AE80">
        <v>441500</v>
      </c>
      <c r="AF80">
        <v>460660</v>
      </c>
      <c r="AG80">
        <v>515876</v>
      </c>
      <c r="AH80" s="1">
        <v>554314</v>
      </c>
      <c r="AI80" s="1">
        <v>538825</v>
      </c>
      <c r="AJ80" s="1">
        <v>359773</v>
      </c>
      <c r="AK80" s="1">
        <v>434652</v>
      </c>
      <c r="AL80" s="1">
        <v>373258</v>
      </c>
      <c r="AO80" s="1">
        <v>466233</v>
      </c>
      <c r="AP80" s="1">
        <v>556141</v>
      </c>
      <c r="AQ80" s="2">
        <v>468450</v>
      </c>
      <c r="AY80" s="3">
        <v>762507</v>
      </c>
      <c r="AZ80">
        <v>2214482</v>
      </c>
      <c r="BA80">
        <v>2371946</v>
      </c>
      <c r="BB80">
        <v>2700075</v>
      </c>
    </row>
    <row r="81" spans="2:56" x14ac:dyDescent="0.25">
      <c r="B81" t="s">
        <v>25</v>
      </c>
      <c r="AC81">
        <v>38221</v>
      </c>
      <c r="AD81">
        <v>16821</v>
      </c>
      <c r="AE81">
        <v>27593</v>
      </c>
      <c r="AF81">
        <v>49830</v>
      </c>
      <c r="AG81">
        <v>50602</v>
      </c>
      <c r="AH81" s="1">
        <v>47352</v>
      </c>
      <c r="AI81" s="1">
        <v>57054</v>
      </c>
      <c r="AJ81" s="1">
        <v>44584</v>
      </c>
      <c r="AK81" s="1">
        <v>40454</v>
      </c>
      <c r="AL81" s="1">
        <v>52092</v>
      </c>
      <c r="AO81" s="1">
        <v>111278</v>
      </c>
      <c r="AP81" s="1">
        <v>105674</v>
      </c>
      <c r="AQ81" s="2">
        <v>101860</v>
      </c>
      <c r="AY81" s="3">
        <v>422699</v>
      </c>
      <c r="AZ81">
        <v>596046</v>
      </c>
      <c r="BA81">
        <v>397501</v>
      </c>
      <c r="BB81">
        <v>471978</v>
      </c>
    </row>
    <row r="82" spans="2:56" x14ac:dyDescent="0.25">
      <c r="B82" t="s">
        <v>97</v>
      </c>
      <c r="AI82" s="1"/>
      <c r="AJ82" s="1"/>
      <c r="AY82" s="3"/>
      <c r="BB82">
        <v>1696</v>
      </c>
    </row>
    <row r="83" spans="2:56" x14ac:dyDescent="0.25">
      <c r="B83" t="s">
        <v>40</v>
      </c>
      <c r="AD83">
        <v>6755</v>
      </c>
      <c r="AE83">
        <v>15844</v>
      </c>
      <c r="AF83">
        <v>32679</v>
      </c>
      <c r="AG83">
        <v>28157</v>
      </c>
      <c r="AH83" s="1">
        <v>37183</v>
      </c>
      <c r="AI83" s="1">
        <v>29830</v>
      </c>
      <c r="AJ83" s="1">
        <v>29837</v>
      </c>
      <c r="AK83" s="1">
        <v>16997</v>
      </c>
      <c r="AL83" s="1">
        <v>15431</v>
      </c>
      <c r="AY83" s="3">
        <v>75493</v>
      </c>
      <c r="AZ83">
        <v>80022</v>
      </c>
      <c r="BA83">
        <v>210560</v>
      </c>
      <c r="BB83">
        <v>156800</v>
      </c>
    </row>
    <row r="84" spans="2:56" x14ac:dyDescent="0.25">
      <c r="B84" t="s">
        <v>52</v>
      </c>
      <c r="AF84">
        <v>5062</v>
      </c>
      <c r="AG84">
        <v>3540</v>
      </c>
      <c r="AH84" s="1">
        <v>2532</v>
      </c>
      <c r="AI84" s="1">
        <v>6103</v>
      </c>
      <c r="AJ84" s="1">
        <v>11392</v>
      </c>
      <c r="AK84" s="1">
        <v>9023</v>
      </c>
      <c r="AL84" s="1">
        <v>7677</v>
      </c>
      <c r="AO84" s="1">
        <v>28656</v>
      </c>
      <c r="AP84" s="1">
        <v>24731</v>
      </c>
      <c r="AQ84" s="2">
        <v>24277</v>
      </c>
      <c r="AY84" s="3">
        <v>216918</v>
      </c>
      <c r="AZ84">
        <v>422964</v>
      </c>
      <c r="BA84">
        <v>437035</v>
      </c>
      <c r="BB84">
        <v>108271</v>
      </c>
    </row>
    <row r="85" spans="2:56" x14ac:dyDescent="0.25">
      <c r="B85" t="s">
        <v>5</v>
      </c>
      <c r="AC85">
        <v>3708669</v>
      </c>
      <c r="AD85">
        <v>3162448</v>
      </c>
      <c r="AE85">
        <v>4955589</v>
      </c>
      <c r="AF85">
        <v>4658006</v>
      </c>
      <c r="AG85">
        <v>3810596</v>
      </c>
      <c r="AH85" s="1">
        <v>4772495</v>
      </c>
      <c r="AI85" s="1">
        <v>3867788</v>
      </c>
      <c r="AJ85" s="1">
        <v>2044409</v>
      </c>
      <c r="AK85" s="1">
        <v>1320211</v>
      </c>
      <c r="AL85" s="1">
        <v>1051713</v>
      </c>
      <c r="AO85" s="1">
        <v>3080297</v>
      </c>
      <c r="AP85" s="1">
        <v>2904312</v>
      </c>
      <c r="AQ85" s="2">
        <v>4704559</v>
      </c>
      <c r="AR85" s="1">
        <v>3600052</v>
      </c>
      <c r="AS85" s="1">
        <v>4130920</v>
      </c>
      <c r="AT85" s="1">
        <v>2304066</v>
      </c>
      <c r="AU85" s="1">
        <v>3041939</v>
      </c>
      <c r="AY85" s="3">
        <v>8490246</v>
      </c>
      <c r="AZ85">
        <v>29114195</v>
      </c>
      <c r="BA85">
        <v>11432482</v>
      </c>
      <c r="BB85">
        <v>18543967</v>
      </c>
    </row>
    <row r="86" spans="2:56" x14ac:dyDescent="0.25">
      <c r="B86" t="s">
        <v>94</v>
      </c>
      <c r="AI86" s="1"/>
      <c r="AJ86" s="1"/>
      <c r="AY86" s="3">
        <v>210965</v>
      </c>
      <c r="AZ86">
        <v>419655</v>
      </c>
      <c r="BA86">
        <v>187626</v>
      </c>
      <c r="BB86">
        <v>156388</v>
      </c>
    </row>
    <row r="87" spans="2:56" x14ac:dyDescent="0.25">
      <c r="B87" t="s">
        <v>80</v>
      </c>
      <c r="AK87">
        <v>24486</v>
      </c>
      <c r="AL87">
        <v>74035</v>
      </c>
      <c r="AO87" s="1">
        <v>48911</v>
      </c>
      <c r="AP87" s="1">
        <v>38693</v>
      </c>
      <c r="AY87" s="3"/>
      <c r="BA87">
        <v>26894</v>
      </c>
      <c r="BB87">
        <v>21</v>
      </c>
    </row>
    <row r="88" spans="2:56" x14ac:dyDescent="0.25">
      <c r="B88" t="s">
        <v>53</v>
      </c>
      <c r="AF88">
        <v>0</v>
      </c>
      <c r="AG88">
        <v>1765</v>
      </c>
      <c r="AH88" s="1">
        <v>59</v>
      </c>
      <c r="AY88" s="3">
        <v>8380</v>
      </c>
    </row>
    <row r="89" spans="2:56" x14ac:dyDescent="0.25">
      <c r="B89" t="s">
        <v>95</v>
      </c>
      <c r="AY89" s="3"/>
      <c r="BA89">
        <v>37381</v>
      </c>
      <c r="BB89">
        <v>222249</v>
      </c>
    </row>
    <row r="90" spans="2:56" x14ac:dyDescent="0.25">
      <c r="B90" t="s">
        <v>46</v>
      </c>
      <c r="AF90">
        <v>1207</v>
      </c>
      <c r="AG90">
        <v>3147</v>
      </c>
      <c r="AH90" s="1">
        <v>2479</v>
      </c>
      <c r="AY90" s="3">
        <v>20324</v>
      </c>
      <c r="AZ90">
        <v>17682</v>
      </c>
      <c r="BA90">
        <v>13112</v>
      </c>
      <c r="BB90">
        <v>9590</v>
      </c>
    </row>
    <row r="91" spans="2:56" x14ac:dyDescent="0.25">
      <c r="B91" t="s">
        <v>35</v>
      </c>
      <c r="AC91">
        <v>373750</v>
      </c>
      <c r="AD91">
        <f>48301-663</f>
        <v>47638</v>
      </c>
      <c r="AE91">
        <f>33451-3302</f>
        <v>30149</v>
      </c>
      <c r="AF91">
        <v>3290</v>
      </c>
      <c r="AG91">
        <f>2986-681</f>
        <v>2305</v>
      </c>
      <c r="AH91" s="1">
        <f>14474-495</f>
        <v>13979</v>
      </c>
      <c r="AI91">
        <v>38533</v>
      </c>
      <c r="AJ91">
        <v>48672</v>
      </c>
      <c r="AK91">
        <v>50374</v>
      </c>
      <c r="AL91">
        <v>119244</v>
      </c>
      <c r="AO91" s="1">
        <f>511199-26612</f>
        <v>484587</v>
      </c>
      <c r="AP91" s="1">
        <f>818492-139137</f>
        <v>679355</v>
      </c>
      <c r="AQ91" s="2">
        <v>1024533</v>
      </c>
      <c r="AR91">
        <v>10258304</v>
      </c>
      <c r="AS91">
        <v>8968235</v>
      </c>
      <c r="AT91">
        <v>2246530</v>
      </c>
      <c r="AU91">
        <v>2218515</v>
      </c>
      <c r="AY91" s="3">
        <v>192809</v>
      </c>
      <c r="AZ91">
        <v>499274</v>
      </c>
      <c r="BA91">
        <v>782159</v>
      </c>
      <c r="BB91">
        <v>277248</v>
      </c>
      <c r="BD91" s="3"/>
    </row>
    <row r="92" spans="2:56" x14ac:dyDescent="0.25">
      <c r="AY92" s="3"/>
    </row>
    <row r="93" spans="2:56" x14ac:dyDescent="0.25">
      <c r="B93" t="s">
        <v>36</v>
      </c>
      <c r="E93">
        <f>SUM(E4:E92)</f>
        <v>0</v>
      </c>
      <c r="F93">
        <f>SUM(F4:F92)</f>
        <v>0</v>
      </c>
      <c r="G93">
        <f>SUM(G4:G92)</f>
        <v>0</v>
      </c>
      <c r="H93">
        <f>SUM(H4:H92)</f>
        <v>0</v>
      </c>
      <c r="I93">
        <f>SUM(I4:I92)</f>
        <v>0</v>
      </c>
      <c r="J93">
        <f>SUM(J4:J92)</f>
        <v>0</v>
      </c>
      <c r="K93">
        <f>SUM(K4:K92)</f>
        <v>0</v>
      </c>
      <c r="L93">
        <f>SUM(L4:L92)</f>
        <v>0</v>
      </c>
      <c r="M93">
        <f>SUM(M4:M92)</f>
        <v>0</v>
      </c>
      <c r="N93">
        <f>SUM(N4:N92)</f>
        <v>0</v>
      </c>
      <c r="O93">
        <f>SUM(O4:O92)</f>
        <v>0</v>
      </c>
      <c r="P93">
        <f>SUM(P4:P92)</f>
        <v>0</v>
      </c>
      <c r="Q93">
        <f>SUM(Q4:Q92)</f>
        <v>0</v>
      </c>
      <c r="R93">
        <f>SUM(R4:R92)</f>
        <v>0</v>
      </c>
      <c r="S93">
        <f>SUM(S4:S92)</f>
        <v>0</v>
      </c>
      <c r="T93">
        <f>SUM(T4:T92)</f>
        <v>0</v>
      </c>
      <c r="U93">
        <f>SUM(U4:U92)</f>
        <v>0</v>
      </c>
      <c r="V93">
        <f>SUM(V4:V92)</f>
        <v>0</v>
      </c>
      <c r="W93">
        <f>SUM(W4:W92)</f>
        <v>0</v>
      </c>
      <c r="X93">
        <f>SUM(X4:X92)</f>
        <v>0</v>
      </c>
      <c r="Y93">
        <f>SUM(Y4:Y92)</f>
        <v>0</v>
      </c>
      <c r="Z93">
        <f>SUM(Z4:Z92)</f>
        <v>0</v>
      </c>
      <c r="AA93">
        <f>SUM(AA4:AA92)</f>
        <v>0</v>
      </c>
      <c r="AB93">
        <f>SUM(AB4:AB92)</f>
        <v>0</v>
      </c>
      <c r="AC93">
        <f>SUM(AC4:AC92)</f>
        <v>68890391</v>
      </c>
      <c r="AD93">
        <f>SUM(AD4:AD92)</f>
        <v>62950024</v>
      </c>
      <c r="AE93">
        <f>SUM(AE4:AE92)</f>
        <v>61286075</v>
      </c>
      <c r="AF93">
        <f>SUM(AF4:AF92)</f>
        <v>60823958</v>
      </c>
      <c r="AG93">
        <f>SUM(AG4:AG92)</f>
        <v>59852122</v>
      </c>
      <c r="AH93" s="1">
        <f>SUM(AH4:AH92)</f>
        <v>61301819</v>
      </c>
      <c r="AI93">
        <f>SUM(AI4:AI92)</f>
        <v>56739524</v>
      </c>
      <c r="AJ93">
        <f>SUM(AJ4:AJ92)</f>
        <v>50468114</v>
      </c>
      <c r="AK93">
        <f>SUM(AK4:AK92)</f>
        <v>42574222</v>
      </c>
      <c r="AL93">
        <f>SUM(AL4:AL92)</f>
        <v>35789153</v>
      </c>
      <c r="AM93">
        <f>SUM(AM4:AM92)</f>
        <v>0</v>
      </c>
      <c r="AN93">
        <f>SUM(AN4:AN92)</f>
        <v>0</v>
      </c>
      <c r="AO93" s="1">
        <f>SUM(AO4:AO92)</f>
        <v>39504709</v>
      </c>
      <c r="AP93" s="1">
        <f>SUM(AP4:AP92)</f>
        <v>43726281</v>
      </c>
      <c r="AQ93" s="2">
        <f>SUM(AQ4:AQ92)</f>
        <v>40878963</v>
      </c>
      <c r="AR93">
        <f>SUM(AR4:AR92)</f>
        <v>42813862</v>
      </c>
      <c r="AS93">
        <f>SUM(AS4:AS92)</f>
        <v>46437274</v>
      </c>
      <c r="AT93">
        <f>SUM(AT4:AT92)</f>
        <v>29307528</v>
      </c>
      <c r="AU93">
        <f>SUM(AU4:AU92)</f>
        <v>34349285</v>
      </c>
      <c r="AV93">
        <f>SUM(AV4:AV92)</f>
        <v>0</v>
      </c>
      <c r="AW93">
        <f>SUM(AW4:AW92)</f>
        <v>0</v>
      </c>
      <c r="AX93">
        <f>SUM(AX4:AX92)</f>
        <v>0</v>
      </c>
      <c r="AY93" s="3">
        <f>SUM(AY4:AY92)</f>
        <v>70739842</v>
      </c>
      <c r="AZ93">
        <f>SUM(AZ4:AZ92)</f>
        <v>129195237</v>
      </c>
      <c r="BA93">
        <f>SUM(BA4:BA92)</f>
        <v>134554395</v>
      </c>
      <c r="BB93">
        <f>SUM(BB4:BB92)</f>
        <v>127686764</v>
      </c>
      <c r="BC93">
        <f>SUM(BC4:BC92)</f>
        <v>0</v>
      </c>
    </row>
    <row r="94" spans="2:56" x14ac:dyDescent="0.25">
      <c r="AY94" s="3"/>
    </row>
    <row r="95" spans="2:56" x14ac:dyDescent="0.25">
      <c r="AC95">
        <f>68890391-AC93</f>
        <v>0</v>
      </c>
      <c r="AD95">
        <f>62950024-AD93</f>
        <v>0</v>
      </c>
      <c r="AE95">
        <f>61286075-AE93</f>
        <v>0</v>
      </c>
      <c r="AF95">
        <f>60823958-AF93</f>
        <v>0</v>
      </c>
      <c r="AG95">
        <f>59852122-AG93</f>
        <v>0</v>
      </c>
      <c r="AH95" s="1">
        <f>61301819-AH93</f>
        <v>0</v>
      </c>
      <c r="AI95">
        <f>56739524-AI93</f>
        <v>0</v>
      </c>
      <c r="AJ95">
        <f>50468114-AJ93</f>
        <v>0</v>
      </c>
      <c r="AK95">
        <f>42574222-AK93</f>
        <v>0</v>
      </c>
      <c r="AL95">
        <f>35789153-AL93</f>
        <v>0</v>
      </c>
      <c r="AO95" s="1">
        <f>39912566-AO93-407857</f>
        <v>0</v>
      </c>
      <c r="AP95" s="1">
        <f>44126363-AP93-400082</f>
        <v>0</v>
      </c>
      <c r="AQ95" s="2">
        <f>41404903-AQ93-525940</f>
        <v>0</v>
      </c>
      <c r="AR95" s="4">
        <f>43415139-AR93-601277</f>
        <v>0</v>
      </c>
      <c r="AS95" s="4">
        <f>46790207-AS93-352933</f>
        <v>0</v>
      </c>
      <c r="AT95" s="4">
        <f>29530215-AT93-222687</f>
        <v>0</v>
      </c>
      <c r="AU95" s="4">
        <f>34630064-AU93-280779</f>
        <v>0</v>
      </c>
      <c r="AY95" s="3">
        <f>71833912-AY93-1094070</f>
        <v>0</v>
      </c>
      <c r="AZ95">
        <f>130812035-AZ93-1616798</f>
        <v>0</v>
      </c>
      <c r="BA95">
        <f>136695998-BA93-2141603</f>
        <v>0</v>
      </c>
      <c r="BB95">
        <f>129783300-BB93-2096536</f>
        <v>0</v>
      </c>
    </row>
    <row r="97" spans="29:47" x14ac:dyDescent="0.25">
      <c r="AC97" t="s">
        <v>37</v>
      </c>
      <c r="AD97" t="s">
        <v>37</v>
      </c>
      <c r="AE97" t="s">
        <v>37</v>
      </c>
      <c r="AF97" t="s">
        <v>37</v>
      </c>
      <c r="AG97" t="s">
        <v>37</v>
      </c>
      <c r="AH97" t="s">
        <v>37</v>
      </c>
      <c r="AI97" t="s">
        <v>37</v>
      </c>
      <c r="AO97" t="s">
        <v>82</v>
      </c>
      <c r="AP97" s="1" t="s">
        <v>82</v>
      </c>
      <c r="AQ97" t="s">
        <v>82</v>
      </c>
    </row>
    <row r="99" spans="29:47" x14ac:dyDescent="0.25">
      <c r="AC99" s="1" t="s">
        <v>57</v>
      </c>
      <c r="AD99" s="1" t="s">
        <v>57</v>
      </c>
      <c r="AE99" s="1" t="s">
        <v>57</v>
      </c>
      <c r="AF99" s="1" t="s">
        <v>57</v>
      </c>
      <c r="AG99" s="1" t="s">
        <v>57</v>
      </c>
      <c r="AH99" s="1" t="s">
        <v>57</v>
      </c>
      <c r="AI99" t="s">
        <v>74</v>
      </c>
      <c r="AP99" s="4" t="s">
        <v>81</v>
      </c>
      <c r="AR99" t="s">
        <v>104</v>
      </c>
      <c r="AS99" s="4" t="s">
        <v>104</v>
      </c>
      <c r="AT99" s="4" t="s">
        <v>104</v>
      </c>
      <c r="AU99" s="4" t="s">
        <v>104</v>
      </c>
    </row>
    <row r="103" spans="29:47" x14ac:dyDescent="0.25">
      <c r="AR103" s="4"/>
    </row>
    <row r="104" spans="29:47" x14ac:dyDescent="0.25">
      <c r="AR104" s="4"/>
    </row>
    <row r="105" spans="29:47" x14ac:dyDescent="0.25">
      <c r="AR105" s="4"/>
    </row>
    <row r="106" spans="29:47" x14ac:dyDescent="0.25">
      <c r="AR106" s="4"/>
    </row>
  </sheetData>
  <sortState ref="A5:BB65">
    <sortCondition ref="B5:B65"/>
  </sortState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79"/>
  <sheetViews>
    <sheetView tabSelected="1" zoomScale="85" zoomScaleNormal="85" workbookViewId="0">
      <pane xSplit="3" ySplit="3" topLeftCell="AJ4" activePane="bottomRight" state="frozen"/>
      <selection pane="topRight" activeCell="D1" sqref="D1"/>
      <selection pane="bottomLeft" activeCell="A3" sqref="A3"/>
      <selection pane="bottomRight" activeCell="B12" sqref="B12"/>
    </sheetView>
  </sheetViews>
  <sheetFormatPr defaultRowHeight="15" x14ac:dyDescent="0.25"/>
  <cols>
    <col min="29" max="30" width="9.140625" style="1"/>
    <col min="31" max="34" width="9.28515625" style="1" bestFit="1" customWidth="1"/>
    <col min="35" max="39" width="9.28515625" bestFit="1" customWidth="1"/>
  </cols>
  <sheetData>
    <row r="1" spans="1:55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 s="1">
        <v>1925</v>
      </c>
      <c r="AE1" s="1">
        <v>1926</v>
      </c>
      <c r="AF1" s="1">
        <v>1927</v>
      </c>
      <c r="AG1" s="1">
        <v>1928</v>
      </c>
      <c r="AH1" s="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 s="4" customFormat="1" x14ac:dyDescent="0.25">
      <c r="AA2" s="1"/>
      <c r="AC2" s="1">
        <v>1</v>
      </c>
      <c r="AD2" s="1">
        <v>1</v>
      </c>
      <c r="AE2" s="1">
        <v>1</v>
      </c>
      <c r="AF2" s="1">
        <v>1</v>
      </c>
      <c r="AG2" s="1">
        <v>1</v>
      </c>
      <c r="AH2" s="1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</row>
    <row r="3" spans="1:55" x14ac:dyDescent="0.25">
      <c r="AC3" s="1" t="s">
        <v>55</v>
      </c>
      <c r="AD3" s="1" t="s">
        <v>55</v>
      </c>
      <c r="AE3" s="1" t="s">
        <v>55</v>
      </c>
      <c r="AF3" s="1" t="s">
        <v>55</v>
      </c>
      <c r="AG3" s="1" t="s">
        <v>55</v>
      </c>
      <c r="AH3" s="1" t="s">
        <v>55</v>
      </c>
      <c r="AI3" s="1" t="s">
        <v>55</v>
      </c>
      <c r="AJ3" s="1" t="s">
        <v>55</v>
      </c>
      <c r="AK3" s="1" t="s">
        <v>55</v>
      </c>
      <c r="AL3" s="1" t="s">
        <v>55</v>
      </c>
      <c r="AM3" s="1" t="s">
        <v>55</v>
      </c>
    </row>
    <row r="4" spans="1:55" s="4" customFormat="1" x14ac:dyDescent="0.25">
      <c r="A4" s="4" t="s">
        <v>2</v>
      </c>
      <c r="B4" s="4" t="s">
        <v>3</v>
      </c>
      <c r="AC4" s="1">
        <v>49311585</v>
      </c>
      <c r="AD4" s="1">
        <v>42157059</v>
      </c>
      <c r="AE4" s="1">
        <v>39812360</v>
      </c>
      <c r="AF4" s="1">
        <v>42302216</v>
      </c>
      <c r="AG4" s="1">
        <v>43865300</v>
      </c>
      <c r="AH4" s="1">
        <v>43465250</v>
      </c>
      <c r="AI4" s="1">
        <v>41097628</v>
      </c>
      <c r="AJ4" s="1">
        <v>34943959</v>
      </c>
      <c r="AK4" s="1">
        <v>24829138</v>
      </c>
      <c r="AL4" s="1">
        <v>17939799</v>
      </c>
      <c r="AM4" s="1">
        <v>17101389</v>
      </c>
    </row>
    <row r="5" spans="1:55" x14ac:dyDescent="0.25">
      <c r="B5" t="s">
        <v>5</v>
      </c>
      <c r="AC5" s="1">
        <v>241191</v>
      </c>
      <c r="AD5" s="1">
        <v>297919</v>
      </c>
      <c r="AE5" s="1">
        <v>306395</v>
      </c>
      <c r="AF5" s="1">
        <v>456855</v>
      </c>
      <c r="AG5" s="1">
        <v>326540</v>
      </c>
      <c r="AH5" s="1">
        <v>993320</v>
      </c>
      <c r="AI5" s="1">
        <v>1176221</v>
      </c>
      <c r="AJ5" s="1">
        <v>393437</v>
      </c>
      <c r="AK5" s="1">
        <v>103282</v>
      </c>
      <c r="AL5" s="1">
        <v>153219</v>
      </c>
      <c r="AM5" s="1">
        <v>122073</v>
      </c>
    </row>
    <row r="6" spans="1:55" x14ac:dyDescent="0.25">
      <c r="B6" t="s">
        <v>6</v>
      </c>
      <c r="AC6" s="1">
        <v>11713</v>
      </c>
      <c r="AD6" s="1">
        <v>8239</v>
      </c>
      <c r="AE6" s="1">
        <v>7528</v>
      </c>
      <c r="AF6" s="1">
        <v>4606</v>
      </c>
      <c r="AG6" s="1">
        <v>5642</v>
      </c>
      <c r="AH6" s="1">
        <v>22179</v>
      </c>
      <c r="AI6" s="1">
        <v>132410</v>
      </c>
      <c r="AJ6" s="1">
        <v>12335</v>
      </c>
      <c r="AK6" s="1">
        <v>5206</v>
      </c>
      <c r="AL6" s="1">
        <v>14197</v>
      </c>
      <c r="AM6" s="1">
        <v>3457</v>
      </c>
    </row>
    <row r="7" spans="1:55" x14ac:dyDescent="0.25">
      <c r="B7" t="s">
        <v>7</v>
      </c>
      <c r="AC7" s="1">
        <v>30274</v>
      </c>
      <c r="AD7" s="1">
        <v>31341</v>
      </c>
      <c r="AE7" s="1">
        <v>59817</v>
      </c>
      <c r="AF7" s="1">
        <v>51816</v>
      </c>
      <c r="AG7" s="1">
        <v>64012</v>
      </c>
      <c r="AH7" s="1">
        <v>85483</v>
      </c>
      <c r="AI7" s="1">
        <v>133389</v>
      </c>
      <c r="AJ7" s="1">
        <v>30271</v>
      </c>
      <c r="AK7" s="1">
        <v>24403</v>
      </c>
      <c r="AL7" s="1">
        <v>22532</v>
      </c>
      <c r="AM7" s="1">
        <v>29884</v>
      </c>
    </row>
    <row r="8" spans="1:55" x14ac:dyDescent="0.25">
      <c r="B8" t="s">
        <v>8</v>
      </c>
      <c r="AC8" s="1">
        <v>34135</v>
      </c>
      <c r="AD8" s="1">
        <v>51161</v>
      </c>
      <c r="AE8" s="1">
        <v>70457</v>
      </c>
      <c r="AF8" s="1">
        <v>113987</v>
      </c>
      <c r="AG8" s="1">
        <v>99203</v>
      </c>
      <c r="AH8" s="1">
        <v>138979</v>
      </c>
      <c r="AI8" s="1">
        <v>85834</v>
      </c>
      <c r="AJ8" s="1">
        <v>64587</v>
      </c>
      <c r="AK8" s="1">
        <v>47166</v>
      </c>
      <c r="AL8" s="1">
        <v>42300</v>
      </c>
      <c r="AM8" s="1">
        <v>44218</v>
      </c>
    </row>
    <row r="9" spans="1:55" x14ac:dyDescent="0.25">
      <c r="B9" t="s">
        <v>9</v>
      </c>
      <c r="AC9" s="1">
        <v>48421</v>
      </c>
      <c r="AD9" s="1">
        <v>102085</v>
      </c>
      <c r="AE9" s="1">
        <v>223785</v>
      </c>
      <c r="AF9" s="1">
        <v>423847</v>
      </c>
      <c r="AG9" s="1">
        <v>276212</v>
      </c>
      <c r="AH9" s="1">
        <v>331857</v>
      </c>
      <c r="AI9" s="1">
        <v>237981</v>
      </c>
      <c r="AJ9" s="1">
        <v>97518</v>
      </c>
      <c r="AK9" s="1">
        <v>66408</v>
      </c>
      <c r="AL9" s="1">
        <v>170383</v>
      </c>
      <c r="AM9" s="1">
        <v>135387</v>
      </c>
    </row>
    <row r="10" spans="1:55" x14ac:dyDescent="0.25">
      <c r="B10" t="s">
        <v>10</v>
      </c>
      <c r="AC10" s="1">
        <v>21116</v>
      </c>
      <c r="AD10" s="1">
        <v>27503</v>
      </c>
      <c r="AE10" s="1">
        <v>23507</v>
      </c>
      <c r="AF10" s="1">
        <v>23009</v>
      </c>
      <c r="AG10" s="1">
        <v>22722</v>
      </c>
      <c r="AH10" s="1">
        <v>177335</v>
      </c>
      <c r="AI10" s="1">
        <v>134483</v>
      </c>
      <c r="AJ10" s="1">
        <v>10396</v>
      </c>
      <c r="AK10" s="1">
        <v>14349</v>
      </c>
      <c r="AL10" s="1">
        <v>11021</v>
      </c>
      <c r="AM10" s="1">
        <v>14255</v>
      </c>
    </row>
    <row r="11" spans="1:55" x14ac:dyDescent="0.25">
      <c r="B11" t="s">
        <v>11</v>
      </c>
      <c r="AC11" s="1">
        <v>172905</v>
      </c>
      <c r="AD11" s="1">
        <v>129966</v>
      </c>
      <c r="AE11" s="1">
        <v>141700</v>
      </c>
      <c r="AF11" s="1">
        <v>126473</v>
      </c>
      <c r="AG11" s="1">
        <v>162153</v>
      </c>
      <c r="AH11" s="1">
        <v>165877</v>
      </c>
      <c r="AI11" s="1">
        <v>101791</v>
      </c>
      <c r="AJ11" s="1">
        <v>118682</v>
      </c>
      <c r="AK11" s="1">
        <v>151652</v>
      </c>
      <c r="AL11" s="1">
        <v>190307</v>
      </c>
      <c r="AM11" s="1">
        <v>250389</v>
      </c>
    </row>
    <row r="12" spans="1:55" x14ac:dyDescent="0.25">
      <c r="B12" t="s">
        <v>12</v>
      </c>
      <c r="AC12" s="1">
        <v>5</v>
      </c>
      <c r="AD12" s="1">
        <v>6</v>
      </c>
      <c r="AE12" s="1">
        <v>6</v>
      </c>
      <c r="AF12" s="2">
        <v>41</v>
      </c>
      <c r="AH12" s="1">
        <v>4169</v>
      </c>
      <c r="AI12" s="1">
        <v>10488</v>
      </c>
      <c r="AJ12" s="1">
        <v>152</v>
      </c>
      <c r="AK12" s="1">
        <v>222</v>
      </c>
      <c r="AL12" s="1">
        <v>32</v>
      </c>
      <c r="AM12" s="1">
        <v>9</v>
      </c>
    </row>
    <row r="13" spans="1:55" x14ac:dyDescent="0.25">
      <c r="B13" t="s">
        <v>13</v>
      </c>
      <c r="AC13" s="1">
        <v>81859</v>
      </c>
      <c r="AD13" s="1">
        <v>144509</v>
      </c>
      <c r="AE13" s="1">
        <v>72949</v>
      </c>
      <c r="AF13" s="1">
        <v>78428</v>
      </c>
      <c r="AG13" s="1">
        <v>101633</v>
      </c>
      <c r="AH13" s="1">
        <v>181468</v>
      </c>
      <c r="AI13" s="1">
        <v>157922</v>
      </c>
      <c r="AJ13" s="1">
        <v>124037</v>
      </c>
      <c r="AK13" s="1">
        <v>103091</v>
      </c>
      <c r="AL13" s="1">
        <v>85972</v>
      </c>
      <c r="AM13" s="1">
        <v>61196</v>
      </c>
    </row>
    <row r="14" spans="1:55" x14ac:dyDescent="0.25">
      <c r="B14" t="s">
        <v>14</v>
      </c>
      <c r="AC14" s="1">
        <v>2534</v>
      </c>
      <c r="AD14" s="1">
        <v>1287</v>
      </c>
      <c r="AE14" s="1">
        <v>2783</v>
      </c>
      <c r="AF14" s="1">
        <v>2628</v>
      </c>
      <c r="AG14" s="1">
        <v>705</v>
      </c>
      <c r="AH14" s="1">
        <v>23458</v>
      </c>
      <c r="AI14" s="1">
        <v>70333</v>
      </c>
      <c r="AJ14" s="1">
        <v>26946</v>
      </c>
      <c r="AK14" s="1">
        <v>28179</v>
      </c>
      <c r="AL14" s="1">
        <v>8149</v>
      </c>
      <c r="AM14" s="1">
        <v>7150</v>
      </c>
    </row>
    <row r="15" spans="1:55" x14ac:dyDescent="0.25">
      <c r="B15" t="s">
        <v>15</v>
      </c>
      <c r="AC15" s="1">
        <v>103</v>
      </c>
      <c r="AD15" s="1">
        <v>253</v>
      </c>
      <c r="AE15" s="1">
        <v>455</v>
      </c>
      <c r="AF15" s="1">
        <v>5155</v>
      </c>
      <c r="AG15" s="1">
        <v>160</v>
      </c>
      <c r="AH15" s="1">
        <v>2439</v>
      </c>
      <c r="AI15" s="1">
        <v>328</v>
      </c>
      <c r="AJ15" s="1">
        <v>498</v>
      </c>
      <c r="AK15" s="1">
        <v>368</v>
      </c>
      <c r="AL15" s="1">
        <v>484</v>
      </c>
      <c r="AM15" s="1">
        <v>2975</v>
      </c>
    </row>
    <row r="16" spans="1:55" x14ac:dyDescent="0.25">
      <c r="B16" t="s">
        <v>16</v>
      </c>
      <c r="AC16" s="1">
        <v>1104</v>
      </c>
      <c r="AD16" s="1">
        <v>950</v>
      </c>
      <c r="AE16" s="1">
        <v>190</v>
      </c>
      <c r="AF16" s="1">
        <v>514</v>
      </c>
      <c r="AG16" s="1">
        <v>468</v>
      </c>
      <c r="AH16" s="1">
        <v>847</v>
      </c>
      <c r="AI16" s="1">
        <v>453</v>
      </c>
      <c r="AJ16" s="1">
        <v>327</v>
      </c>
      <c r="AK16" s="1">
        <v>275</v>
      </c>
      <c r="AL16" s="1">
        <v>248</v>
      </c>
      <c r="AM16" s="1">
        <v>2591</v>
      </c>
    </row>
    <row r="17" spans="2:39" x14ac:dyDescent="0.25">
      <c r="B17" t="s">
        <v>17</v>
      </c>
      <c r="AC17" s="1">
        <v>4380</v>
      </c>
      <c r="AD17" s="1">
        <v>5789</v>
      </c>
      <c r="AE17" s="1">
        <v>2478</v>
      </c>
      <c r="AF17" s="1">
        <v>5891</v>
      </c>
      <c r="AG17" s="1">
        <v>31779</v>
      </c>
      <c r="AH17" s="1">
        <v>49969</v>
      </c>
      <c r="AI17" s="1">
        <v>56465</v>
      </c>
      <c r="AJ17" s="1">
        <v>9867</v>
      </c>
      <c r="AK17" s="1">
        <v>10804</v>
      </c>
      <c r="AL17" s="1">
        <v>4096</v>
      </c>
      <c r="AM17" s="1">
        <v>32459</v>
      </c>
    </row>
    <row r="18" spans="2:39" x14ac:dyDescent="0.25">
      <c r="B18" t="s">
        <v>18</v>
      </c>
      <c r="AC18" s="1">
        <v>62734</v>
      </c>
      <c r="AD18" s="1">
        <v>76721</v>
      </c>
      <c r="AE18" s="1">
        <v>80784</v>
      </c>
      <c r="AF18" s="1">
        <v>88464</v>
      </c>
      <c r="AG18" s="1">
        <v>89191</v>
      </c>
      <c r="AH18" s="1">
        <v>81001</v>
      </c>
      <c r="AI18" s="1">
        <v>61767</v>
      </c>
      <c r="AJ18" s="1">
        <v>64800</v>
      </c>
      <c r="AK18" s="1">
        <v>49309</v>
      </c>
      <c r="AL18" s="1">
        <v>54410</v>
      </c>
      <c r="AM18" s="1">
        <v>54125</v>
      </c>
    </row>
    <row r="19" spans="2:39" x14ac:dyDescent="0.25">
      <c r="B19" t="s">
        <v>19</v>
      </c>
      <c r="AC19" s="1">
        <v>8901</v>
      </c>
      <c r="AD19" s="1">
        <v>20703</v>
      </c>
      <c r="AE19" s="1">
        <v>27820</v>
      </c>
      <c r="AF19" s="1">
        <v>25532</v>
      </c>
      <c r="AG19" s="1">
        <v>25797</v>
      </c>
      <c r="AH19" s="1">
        <v>32421</v>
      </c>
      <c r="AI19" s="1">
        <v>25462</v>
      </c>
      <c r="AJ19" s="1">
        <v>22381</v>
      </c>
      <c r="AK19" s="1">
        <v>10371</v>
      </c>
      <c r="AL19" s="1">
        <v>18843</v>
      </c>
      <c r="AM19" s="1">
        <v>32176</v>
      </c>
    </row>
    <row r="20" spans="2:39" x14ac:dyDescent="0.25">
      <c r="B20" t="s">
        <v>20</v>
      </c>
      <c r="AD20" s="1">
        <v>1588</v>
      </c>
      <c r="AE20" s="1">
        <v>159</v>
      </c>
      <c r="AF20" s="1">
        <v>348</v>
      </c>
      <c r="AG20" s="1">
        <v>1317</v>
      </c>
      <c r="AH20" s="1">
        <v>6978</v>
      </c>
      <c r="AI20" s="1">
        <v>907</v>
      </c>
      <c r="AJ20" s="1">
        <v>654</v>
      </c>
      <c r="AK20" s="1">
        <v>106</v>
      </c>
      <c r="AL20" s="1">
        <v>89</v>
      </c>
      <c r="AM20" s="1">
        <v>2530</v>
      </c>
    </row>
    <row r="21" spans="2:39" x14ac:dyDescent="0.25">
      <c r="B21" t="s">
        <v>38</v>
      </c>
      <c r="AC21" s="1">
        <v>64</v>
      </c>
      <c r="AD21" s="1">
        <v>292</v>
      </c>
      <c r="AG21" s="1">
        <v>406</v>
      </c>
      <c r="AH21" s="1">
        <v>5694</v>
      </c>
      <c r="AI21" s="1">
        <v>10069</v>
      </c>
      <c r="AJ21" s="1">
        <v>1096</v>
      </c>
    </row>
    <row r="22" spans="2:39" x14ac:dyDescent="0.25">
      <c r="B22" t="s">
        <v>21</v>
      </c>
      <c r="AC22" s="1">
        <v>5635</v>
      </c>
      <c r="AD22" s="1">
        <v>6415</v>
      </c>
      <c r="AE22" s="1">
        <v>2841</v>
      </c>
      <c r="AF22" s="1">
        <v>4526</v>
      </c>
      <c r="AG22" s="1">
        <v>8358</v>
      </c>
      <c r="AH22" s="1">
        <v>174379</v>
      </c>
      <c r="AI22" s="1">
        <v>113483</v>
      </c>
      <c r="AJ22" s="1">
        <v>40198</v>
      </c>
      <c r="AK22" s="1">
        <v>25879</v>
      </c>
      <c r="AL22" s="1">
        <v>16154</v>
      </c>
      <c r="AM22" s="1">
        <v>12863</v>
      </c>
    </row>
    <row r="23" spans="2:39" x14ac:dyDescent="0.25">
      <c r="B23" t="s">
        <v>22</v>
      </c>
      <c r="AC23" s="1">
        <v>3</v>
      </c>
      <c r="AD23" s="1">
        <v>33</v>
      </c>
      <c r="AE23" s="1">
        <v>3</v>
      </c>
      <c r="AF23" s="1">
        <v>2</v>
      </c>
      <c r="AG23" s="1">
        <v>24</v>
      </c>
      <c r="AH23" s="1">
        <v>4016</v>
      </c>
      <c r="AI23" s="1">
        <v>4326</v>
      </c>
      <c r="AJ23" s="1">
        <v>53</v>
      </c>
      <c r="AK23" s="1">
        <v>105</v>
      </c>
      <c r="AL23" s="1">
        <v>302</v>
      </c>
      <c r="AM23" s="1">
        <v>1522</v>
      </c>
    </row>
    <row r="24" spans="2:39" x14ac:dyDescent="0.25">
      <c r="B24" t="s">
        <v>23</v>
      </c>
      <c r="AC24" s="1">
        <v>29757</v>
      </c>
      <c r="AD24" s="1">
        <v>7531</v>
      </c>
      <c r="AE24" s="1">
        <v>9954</v>
      </c>
      <c r="AF24" s="1">
        <v>48738</v>
      </c>
      <c r="AG24" s="1">
        <v>32543</v>
      </c>
      <c r="AH24" s="1">
        <v>27129</v>
      </c>
      <c r="AI24" s="1">
        <v>29889</v>
      </c>
      <c r="AJ24" s="1">
        <v>35316</v>
      </c>
      <c r="AK24" s="1">
        <v>34754</v>
      </c>
      <c r="AL24" s="1">
        <v>29583</v>
      </c>
      <c r="AM24" s="1">
        <v>25173</v>
      </c>
    </row>
    <row r="25" spans="2:39" x14ac:dyDescent="0.25">
      <c r="B25" t="s">
        <v>34</v>
      </c>
      <c r="AC25" s="1">
        <v>11</v>
      </c>
      <c r="AD25" s="1">
        <v>517</v>
      </c>
      <c r="AE25" s="1">
        <v>31</v>
      </c>
      <c r="AF25" s="1">
        <v>26</v>
      </c>
      <c r="AG25" s="1">
        <v>18</v>
      </c>
      <c r="AH25" s="1">
        <v>27</v>
      </c>
      <c r="AI25" s="1">
        <v>23</v>
      </c>
      <c r="AJ25" s="1">
        <v>1336</v>
      </c>
      <c r="AK25" s="1">
        <v>115</v>
      </c>
      <c r="AL25" s="1">
        <v>210</v>
      </c>
      <c r="AM25" s="1">
        <v>61</v>
      </c>
    </row>
    <row r="26" spans="2:39" x14ac:dyDescent="0.25">
      <c r="B26" t="s">
        <v>24</v>
      </c>
      <c r="AE26" s="2">
        <v>232</v>
      </c>
      <c r="AF26" s="1">
        <v>277</v>
      </c>
      <c r="AG26" s="1">
        <v>167</v>
      </c>
      <c r="AH26" s="1">
        <v>2451</v>
      </c>
      <c r="AI26" s="1">
        <v>8001</v>
      </c>
      <c r="AJ26" s="1">
        <v>181</v>
      </c>
    </row>
    <row r="27" spans="2:39" x14ac:dyDescent="0.25">
      <c r="B27" t="s">
        <v>25</v>
      </c>
      <c r="AC27" s="1">
        <v>20698</v>
      </c>
      <c r="AD27" s="1">
        <v>52322</v>
      </c>
      <c r="AE27" s="1">
        <v>41434</v>
      </c>
      <c r="AF27" s="1">
        <v>55344</v>
      </c>
      <c r="AG27" s="1">
        <v>53586</v>
      </c>
      <c r="AH27" s="1">
        <v>54037</v>
      </c>
      <c r="AI27" s="1">
        <v>59656</v>
      </c>
      <c r="AJ27" s="1">
        <v>57501</v>
      </c>
      <c r="AK27" s="1">
        <v>57009</v>
      </c>
      <c r="AL27" s="1">
        <v>62195</v>
      </c>
      <c r="AM27" s="1">
        <v>69815</v>
      </c>
    </row>
    <row r="28" spans="2:39" x14ac:dyDescent="0.25">
      <c r="B28" t="s">
        <v>26</v>
      </c>
      <c r="AC28" s="1">
        <v>11263</v>
      </c>
      <c r="AD28" s="1">
        <v>4257</v>
      </c>
      <c r="AE28" s="1">
        <v>5131</v>
      </c>
      <c r="AF28" s="1">
        <v>7243</v>
      </c>
      <c r="AG28" s="1">
        <v>4673</v>
      </c>
      <c r="AH28" s="1">
        <v>35452</v>
      </c>
      <c r="AI28" s="1">
        <v>71927</v>
      </c>
      <c r="AJ28" s="1">
        <v>37525</v>
      </c>
      <c r="AK28" s="1">
        <v>21936</v>
      </c>
      <c r="AL28" s="1">
        <v>18233</v>
      </c>
      <c r="AM28" s="1">
        <v>15493</v>
      </c>
    </row>
    <row r="29" spans="2:39" x14ac:dyDescent="0.25">
      <c r="B29" t="s">
        <v>27</v>
      </c>
      <c r="AC29" s="1">
        <v>18689</v>
      </c>
      <c r="AD29" s="1">
        <v>5609</v>
      </c>
      <c r="AE29" s="1">
        <v>5266</v>
      </c>
      <c r="AF29" s="1">
        <v>7256</v>
      </c>
      <c r="AG29" s="1">
        <v>8477</v>
      </c>
      <c r="AH29" s="1">
        <v>10779</v>
      </c>
      <c r="AI29" s="1">
        <v>16117</v>
      </c>
      <c r="AJ29" s="1">
        <v>10611</v>
      </c>
      <c r="AK29" s="1">
        <v>27132</v>
      </c>
      <c r="AL29" s="1">
        <v>27152</v>
      </c>
      <c r="AM29" s="1">
        <v>19514</v>
      </c>
    </row>
    <row r="30" spans="2:39" x14ac:dyDescent="0.25">
      <c r="B30" t="s">
        <v>28</v>
      </c>
      <c r="AC30" s="1">
        <v>32593</v>
      </c>
      <c r="AD30" s="1">
        <v>59926</v>
      </c>
      <c r="AE30" s="1">
        <v>84719</v>
      </c>
      <c r="AF30" s="1">
        <v>81865</v>
      </c>
      <c r="AG30" s="1">
        <v>71839</v>
      </c>
      <c r="AH30" s="1">
        <v>68271</v>
      </c>
      <c r="AI30" s="1">
        <v>37374</v>
      </c>
      <c r="AJ30" s="1">
        <v>20822</v>
      </c>
      <c r="AK30" s="1">
        <v>28015</v>
      </c>
      <c r="AL30" s="1">
        <v>23996</v>
      </c>
      <c r="AM30" s="1">
        <v>30054</v>
      </c>
    </row>
    <row r="31" spans="2:39" x14ac:dyDescent="0.25">
      <c r="B31" t="s">
        <v>29</v>
      </c>
      <c r="AC31" s="1">
        <v>19070</v>
      </c>
      <c r="AD31" s="1">
        <v>27764</v>
      </c>
      <c r="AE31" s="1">
        <v>26474</v>
      </c>
      <c r="AF31" s="1">
        <v>27016</v>
      </c>
      <c r="AG31" s="1">
        <v>32404</v>
      </c>
      <c r="AH31" s="1">
        <v>27439</v>
      </c>
      <c r="AI31" s="1">
        <v>26485</v>
      </c>
      <c r="AJ31" s="1">
        <v>13984</v>
      </c>
      <c r="AK31" s="1">
        <v>17584</v>
      </c>
      <c r="AL31" s="1">
        <v>12701</v>
      </c>
      <c r="AM31" s="1">
        <v>12246</v>
      </c>
    </row>
    <row r="32" spans="2:39" x14ac:dyDescent="0.25">
      <c r="B32" t="s">
        <v>30</v>
      </c>
      <c r="AD32" s="1">
        <v>3141</v>
      </c>
      <c r="AE32" s="1">
        <v>812</v>
      </c>
      <c r="AF32" s="1">
        <v>16</v>
      </c>
      <c r="AG32" s="1">
        <v>1952</v>
      </c>
      <c r="AH32" s="1">
        <v>205504</v>
      </c>
      <c r="AI32" s="1">
        <v>364071</v>
      </c>
      <c r="AJ32" s="1">
        <v>1311</v>
      </c>
      <c r="AK32" s="1">
        <v>69</v>
      </c>
      <c r="AM32" s="1">
        <v>8</v>
      </c>
    </row>
    <row r="33" spans="2:39" x14ac:dyDescent="0.25">
      <c r="B33" t="s">
        <v>31</v>
      </c>
      <c r="AC33" s="1">
        <v>3719</v>
      </c>
      <c r="AD33" s="1">
        <v>8937</v>
      </c>
      <c r="AE33" s="1">
        <v>23229</v>
      </c>
      <c r="AF33" s="1">
        <v>38717</v>
      </c>
      <c r="AG33" s="1">
        <v>69380</v>
      </c>
      <c r="AH33" s="1">
        <v>59400</v>
      </c>
      <c r="AI33" s="1">
        <v>28318</v>
      </c>
      <c r="AJ33" s="1">
        <v>6226</v>
      </c>
    </row>
    <row r="34" spans="2:39" x14ac:dyDescent="0.25">
      <c r="B34" t="s">
        <v>32</v>
      </c>
      <c r="C34" t="s">
        <v>33</v>
      </c>
      <c r="AD34" s="1">
        <v>1259</v>
      </c>
      <c r="AE34" s="1">
        <v>12</v>
      </c>
      <c r="AF34" s="1">
        <v>27474</v>
      </c>
      <c r="AG34" s="1">
        <v>41347</v>
      </c>
      <c r="AH34" s="1">
        <v>52746</v>
      </c>
      <c r="AI34" s="1">
        <v>3841</v>
      </c>
      <c r="AJ34" s="1">
        <v>4071</v>
      </c>
      <c r="AK34" s="1">
        <v>1197</v>
      </c>
      <c r="AL34" s="1">
        <v>4605</v>
      </c>
      <c r="AM34" s="1">
        <v>15402</v>
      </c>
    </row>
    <row r="35" spans="2:39" x14ac:dyDescent="0.25">
      <c r="B35" t="s">
        <v>39</v>
      </c>
      <c r="AD35" s="1">
        <v>329</v>
      </c>
      <c r="AE35" s="1">
        <v>219</v>
      </c>
      <c r="AG35" s="1">
        <v>144</v>
      </c>
      <c r="AH35" s="1">
        <v>19850</v>
      </c>
      <c r="AI35" s="1">
        <v>20320</v>
      </c>
      <c r="AJ35" s="1">
        <v>12774</v>
      </c>
      <c r="AK35" s="1">
        <v>6442</v>
      </c>
      <c r="AL35" s="1">
        <v>542</v>
      </c>
      <c r="AM35" s="1">
        <v>600</v>
      </c>
    </row>
    <row r="36" spans="2:39" x14ac:dyDescent="0.25">
      <c r="B36" t="s">
        <v>40</v>
      </c>
      <c r="AG36" s="1">
        <v>26</v>
      </c>
      <c r="AH36" s="1">
        <v>115</v>
      </c>
      <c r="AI36">
        <v>328</v>
      </c>
      <c r="AJ36" s="1">
        <v>111</v>
      </c>
      <c r="AK36" s="1">
        <v>121</v>
      </c>
      <c r="AL36" s="1">
        <v>209</v>
      </c>
      <c r="AM36" s="1">
        <v>6</v>
      </c>
    </row>
    <row r="37" spans="2:39" x14ac:dyDescent="0.25">
      <c r="B37" t="s">
        <v>41</v>
      </c>
      <c r="AF37" s="1">
        <v>4519</v>
      </c>
      <c r="AG37" s="1">
        <v>4895</v>
      </c>
      <c r="AH37" s="1">
        <v>12046</v>
      </c>
      <c r="AI37" s="1">
        <v>9001</v>
      </c>
      <c r="AJ37" s="1">
        <v>6552</v>
      </c>
      <c r="AK37" s="1">
        <v>7378</v>
      </c>
      <c r="AL37" s="1">
        <v>5888</v>
      </c>
      <c r="AM37" s="1">
        <v>13994</v>
      </c>
    </row>
    <row r="38" spans="2:39" x14ac:dyDescent="0.25">
      <c r="B38" t="s">
        <v>42</v>
      </c>
      <c r="AF38" s="1">
        <v>3361</v>
      </c>
      <c r="AG38" s="1">
        <v>5914</v>
      </c>
      <c r="AH38" s="1">
        <v>5367</v>
      </c>
      <c r="AI38" s="1">
        <v>5073</v>
      </c>
      <c r="AJ38" s="1">
        <v>1044</v>
      </c>
    </row>
    <row r="39" spans="2:39" x14ac:dyDescent="0.25">
      <c r="B39" t="s">
        <v>43</v>
      </c>
    </row>
    <row r="40" spans="2:39" x14ac:dyDescent="0.25">
      <c r="B40" t="s">
        <v>62</v>
      </c>
      <c r="AC40" s="1">
        <v>893</v>
      </c>
      <c r="AD40" s="1">
        <v>2665</v>
      </c>
      <c r="AF40" s="1">
        <v>2090</v>
      </c>
      <c r="AG40" s="1">
        <v>3601</v>
      </c>
      <c r="AH40" s="1">
        <v>8714</v>
      </c>
      <c r="AI40" s="1">
        <v>8308</v>
      </c>
      <c r="AJ40" s="1">
        <v>417</v>
      </c>
      <c r="AL40">
        <v>18064</v>
      </c>
      <c r="AM40">
        <v>15681</v>
      </c>
    </row>
    <row r="41" spans="2:39" x14ac:dyDescent="0.25">
      <c r="B41" t="s">
        <v>44</v>
      </c>
    </row>
    <row r="42" spans="2:39" x14ac:dyDescent="0.25">
      <c r="B42" t="s">
        <v>68</v>
      </c>
      <c r="AG42" s="1">
        <v>1567</v>
      </c>
      <c r="AH42" s="1">
        <v>5754</v>
      </c>
    </row>
    <row r="43" spans="2:39" x14ac:dyDescent="0.25">
      <c r="B43" t="s">
        <v>56</v>
      </c>
    </row>
    <row r="44" spans="2:39" x14ac:dyDescent="0.25">
      <c r="B44" t="s">
        <v>66</v>
      </c>
      <c r="AD44" s="1">
        <v>2799</v>
      </c>
      <c r="AE44" s="1">
        <v>6816</v>
      </c>
      <c r="AF44" s="1">
        <v>4774</v>
      </c>
      <c r="AG44" s="1">
        <v>6928</v>
      </c>
    </row>
    <row r="45" spans="2:39" x14ac:dyDescent="0.25">
      <c r="B45" t="s">
        <v>45</v>
      </c>
      <c r="AC45" s="1">
        <v>9585</v>
      </c>
      <c r="AD45" s="1">
        <v>13103</v>
      </c>
      <c r="AE45" s="1">
        <v>8986</v>
      </c>
      <c r="AF45" s="1">
        <v>11412</v>
      </c>
      <c r="AG45" s="1">
        <v>11559</v>
      </c>
    </row>
    <row r="46" spans="2:39" x14ac:dyDescent="0.25">
      <c r="B46" t="s">
        <v>58</v>
      </c>
      <c r="AC46" s="1">
        <v>6631</v>
      </c>
      <c r="AD46" s="1">
        <v>13734</v>
      </c>
      <c r="AE46" s="1">
        <v>11811</v>
      </c>
      <c r="AF46" s="1">
        <v>11317</v>
      </c>
      <c r="AG46" s="1">
        <v>12010</v>
      </c>
      <c r="AH46" s="1">
        <v>9509</v>
      </c>
    </row>
    <row r="47" spans="2:39" x14ac:dyDescent="0.25">
      <c r="B47" t="s">
        <v>59</v>
      </c>
      <c r="AC47" s="1">
        <v>9376</v>
      </c>
      <c r="AD47" s="1">
        <v>13093</v>
      </c>
      <c r="AE47" s="1">
        <v>15253</v>
      </c>
      <c r="AF47" s="1">
        <v>10564</v>
      </c>
      <c r="AG47" s="1">
        <v>15448</v>
      </c>
      <c r="AH47" s="1">
        <v>14364</v>
      </c>
    </row>
    <row r="48" spans="2:39" x14ac:dyDescent="0.25">
      <c r="B48" t="s">
        <v>67</v>
      </c>
      <c r="AF48" s="1">
        <v>5119</v>
      </c>
      <c r="AG48" s="1">
        <v>8587</v>
      </c>
      <c r="AH48" s="1">
        <v>7192</v>
      </c>
    </row>
    <row r="49" spans="2:39" x14ac:dyDescent="0.25">
      <c r="B49" t="s">
        <v>61</v>
      </c>
      <c r="AC49" s="1">
        <v>5161</v>
      </c>
      <c r="AD49" s="1">
        <v>6582</v>
      </c>
      <c r="AE49" s="1">
        <v>6212</v>
      </c>
      <c r="AF49" s="1">
        <v>6806</v>
      </c>
      <c r="AG49" s="1">
        <v>4665</v>
      </c>
      <c r="AH49" s="1">
        <v>7492</v>
      </c>
    </row>
    <row r="50" spans="2:39" x14ac:dyDescent="0.25">
      <c r="B50" t="s">
        <v>46</v>
      </c>
    </row>
    <row r="51" spans="2:39" x14ac:dyDescent="0.25">
      <c r="B51" t="s">
        <v>47</v>
      </c>
    </row>
    <row r="52" spans="2:39" x14ac:dyDescent="0.25">
      <c r="B52" t="s">
        <v>48</v>
      </c>
      <c r="AK52">
        <v>587</v>
      </c>
      <c r="AL52">
        <v>431</v>
      </c>
      <c r="AM52">
        <v>320</v>
      </c>
    </row>
    <row r="53" spans="2:39" x14ac:dyDescent="0.25">
      <c r="B53" t="s">
        <v>72</v>
      </c>
      <c r="AF53" s="1">
        <v>4025</v>
      </c>
      <c r="AG53" s="1">
        <v>3821</v>
      </c>
    </row>
    <row r="54" spans="2:39" x14ac:dyDescent="0.25">
      <c r="B54" t="s">
        <v>49</v>
      </c>
      <c r="AC54" s="1">
        <v>5243</v>
      </c>
      <c r="AD54" s="1">
        <v>4437</v>
      </c>
      <c r="AF54" s="1">
        <v>5393</v>
      </c>
      <c r="AG54" s="1">
        <v>6700</v>
      </c>
      <c r="AH54" s="1">
        <v>86142</v>
      </c>
      <c r="AK54">
        <v>8724</v>
      </c>
      <c r="AL54">
        <v>6347</v>
      </c>
    </row>
    <row r="55" spans="2:39" x14ac:dyDescent="0.25">
      <c r="B55" t="s">
        <v>50</v>
      </c>
    </row>
    <row r="56" spans="2:39" x14ac:dyDescent="0.25">
      <c r="B56" t="s">
        <v>64</v>
      </c>
      <c r="AD56" s="1">
        <v>5165</v>
      </c>
      <c r="AE56" s="1">
        <v>10836</v>
      </c>
      <c r="AF56" s="1">
        <v>11968</v>
      </c>
      <c r="AG56" s="1">
        <v>12755</v>
      </c>
      <c r="AH56" s="1">
        <v>13532</v>
      </c>
      <c r="AI56" s="1">
        <v>11530</v>
      </c>
      <c r="AJ56" s="1">
        <v>5132</v>
      </c>
      <c r="AK56" s="1">
        <v>5593</v>
      </c>
    </row>
    <row r="57" spans="2:39" x14ac:dyDescent="0.25">
      <c r="B57" t="s">
        <v>63</v>
      </c>
      <c r="AD57" s="1">
        <v>3868</v>
      </c>
      <c r="AE57" s="1">
        <v>7226</v>
      </c>
      <c r="AF57" s="1">
        <v>8664</v>
      </c>
      <c r="AG57" s="1">
        <v>7189</v>
      </c>
      <c r="AH57" s="1">
        <v>7028</v>
      </c>
    </row>
    <row r="58" spans="2:39" x14ac:dyDescent="0.25">
      <c r="B58" t="s">
        <v>60</v>
      </c>
      <c r="AC58" s="1">
        <v>6986</v>
      </c>
      <c r="AD58" s="1">
        <v>6483</v>
      </c>
      <c r="AE58" s="1">
        <v>6781</v>
      </c>
      <c r="AF58" s="1">
        <v>8857</v>
      </c>
      <c r="AG58" s="1">
        <v>8428</v>
      </c>
      <c r="AH58" s="1">
        <v>9923</v>
      </c>
    </row>
    <row r="59" spans="2:39" x14ac:dyDescent="0.25">
      <c r="B59" t="s">
        <v>54</v>
      </c>
      <c r="AH59" s="1">
        <v>2290</v>
      </c>
      <c r="AI59">
        <v>617</v>
      </c>
      <c r="AJ59">
        <v>39</v>
      </c>
      <c r="AK59">
        <v>3</v>
      </c>
    </row>
    <row r="60" spans="2:39" x14ac:dyDescent="0.25">
      <c r="B60" t="s">
        <v>69</v>
      </c>
      <c r="AF60" s="1">
        <v>353</v>
      </c>
      <c r="AG60" s="1">
        <v>8414</v>
      </c>
    </row>
    <row r="61" spans="2:39" x14ac:dyDescent="0.25">
      <c r="B61" t="s">
        <v>71</v>
      </c>
      <c r="AF61" s="1">
        <v>2940</v>
      </c>
      <c r="AG61" s="1">
        <v>5778</v>
      </c>
    </row>
    <row r="62" spans="2:39" x14ac:dyDescent="0.25">
      <c r="B62" t="s">
        <v>51</v>
      </c>
      <c r="AH62" s="1">
        <v>57</v>
      </c>
      <c r="AI62">
        <v>56</v>
      </c>
    </row>
    <row r="63" spans="2:39" x14ac:dyDescent="0.25">
      <c r="B63" t="s">
        <v>70</v>
      </c>
      <c r="AE63" s="1">
        <v>5392</v>
      </c>
      <c r="AF63" s="1">
        <v>5896</v>
      </c>
      <c r="AG63" s="1">
        <v>6642</v>
      </c>
    </row>
    <row r="64" spans="2:39" x14ac:dyDescent="0.25">
      <c r="B64" t="s">
        <v>65</v>
      </c>
      <c r="AD64" s="1">
        <v>4749</v>
      </c>
      <c r="AE64" s="1">
        <v>6652</v>
      </c>
      <c r="AF64" s="1">
        <v>5112</v>
      </c>
      <c r="AG64" s="1">
        <v>11022</v>
      </c>
      <c r="AH64" s="1">
        <v>10009</v>
      </c>
      <c r="AI64" s="1">
        <v>15123</v>
      </c>
      <c r="AJ64" s="1">
        <v>8573</v>
      </c>
    </row>
    <row r="65" spans="2:55" x14ac:dyDescent="0.25">
      <c r="B65" t="s">
        <v>52</v>
      </c>
      <c r="AG65" s="1">
        <v>1530</v>
      </c>
      <c r="AH65" s="1">
        <v>10219</v>
      </c>
      <c r="AI65">
        <v>51598</v>
      </c>
      <c r="AJ65">
        <v>6145</v>
      </c>
      <c r="AK65">
        <v>4364</v>
      </c>
      <c r="AL65">
        <v>1252</v>
      </c>
    </row>
    <row r="66" spans="2:55" x14ac:dyDescent="0.25">
      <c r="B66" t="s">
        <v>53</v>
      </c>
    </row>
    <row r="67" spans="2:55" s="4" customFormat="1" x14ac:dyDescent="0.25">
      <c r="B67" s="4" t="s">
        <v>73</v>
      </c>
      <c r="AC67" s="1"/>
      <c r="AD67" s="1"/>
      <c r="AE67" s="1"/>
      <c r="AF67" s="1"/>
      <c r="AG67" s="1"/>
      <c r="AH67" s="1">
        <v>2446</v>
      </c>
      <c r="AI67" s="4">
        <v>29967</v>
      </c>
      <c r="AJ67" s="4">
        <v>1443</v>
      </c>
    </row>
    <row r="68" spans="2:55" s="4" customFormat="1" x14ac:dyDescent="0.25">
      <c r="B68" s="4" t="s">
        <v>103</v>
      </c>
      <c r="AC68" s="1"/>
      <c r="AD68" s="1"/>
      <c r="AE68" s="1"/>
      <c r="AF68" s="1"/>
      <c r="AG68" s="1"/>
      <c r="AH68" s="1"/>
      <c r="AJ68" s="4">
        <v>433</v>
      </c>
      <c r="AK68" s="4">
        <v>380</v>
      </c>
      <c r="AL68" s="4">
        <v>225</v>
      </c>
      <c r="AM68" s="4">
        <v>783</v>
      </c>
    </row>
    <row r="69" spans="2:55" s="4" customFormat="1" x14ac:dyDescent="0.25">
      <c r="B69" s="4" t="s">
        <v>80</v>
      </c>
      <c r="AC69" s="1"/>
      <c r="AD69" s="1"/>
      <c r="AE69" s="1"/>
      <c r="AF69" s="1"/>
      <c r="AG69" s="1"/>
      <c r="AH69" s="1"/>
      <c r="AK69" s="4">
        <v>676</v>
      </c>
      <c r="AL69" s="4">
        <v>1420</v>
      </c>
      <c r="AM69" s="4">
        <v>613</v>
      </c>
    </row>
    <row r="70" spans="2:55" s="4" customFormat="1" x14ac:dyDescent="0.25">
      <c r="B70" s="4" t="s">
        <v>75</v>
      </c>
      <c r="AC70" s="1"/>
      <c r="AD70" s="1"/>
      <c r="AE70" s="1"/>
      <c r="AF70" s="1"/>
      <c r="AG70" s="1"/>
      <c r="AH70" s="1"/>
      <c r="AL70" s="4">
        <v>2885</v>
      </c>
      <c r="AM70" s="4">
        <v>2653</v>
      </c>
    </row>
    <row r="71" spans="2:55" x14ac:dyDescent="0.25">
      <c r="B71" t="s">
        <v>35</v>
      </c>
      <c r="AC71" s="1">
        <f>70610-AC14-AC17-AC15-AC21-AC16-AC12-AC23-AC25</f>
        <v>62406</v>
      </c>
      <c r="AD71" s="1">
        <f>93467-AD14-AD17-AD15-AD21-AD16-AD12-AD23-AD25-AD20-AD32-AD34-AD35-AD44-AD56-AD57-AD64</f>
        <v>61442</v>
      </c>
      <c r="AE71" s="1">
        <f>152081-AE64-AE58-AE57-AE56-AE49-AE44-AE47-AE46-AE45-AE26-AE63</f>
        <v>65884</v>
      </c>
      <c r="AF71" s="1">
        <f>159849-AF64-AF63-AF61-AF60-AF58-AF57-AF56-AF54-AF53-AF49-AF48-AF47-AF46-AF45-AF44-AF40-AF38-AF37-AF12</f>
        <v>46638</v>
      </c>
      <c r="AG71" s="1">
        <f>181475-AG65-AG64-AG58-AG56-AG57-AG48-AG49-AG47-AG46-AG40-AG21-AG42-AG45-AG60-AG53-AG61-AG63-AG38-AG44</f>
        <v>45211</v>
      </c>
      <c r="AH71" s="1">
        <v>81045</v>
      </c>
      <c r="AI71">
        <v>144263</v>
      </c>
      <c r="AJ71">
        <v>82377</v>
      </c>
      <c r="AK71">
        <f>116128-5596</f>
        <v>110532</v>
      </c>
      <c r="AL71">
        <f>128343-AL54-AL65</f>
        <v>120744</v>
      </c>
      <c r="AM71">
        <v>120462</v>
      </c>
    </row>
    <row r="73" spans="2:55" x14ac:dyDescent="0.25">
      <c r="B73" t="s">
        <v>36</v>
      </c>
      <c r="E73">
        <f>SUM(E4:E72)</f>
        <v>0</v>
      </c>
      <c r="F73">
        <f>SUM(F4:F72)</f>
        <v>0</v>
      </c>
      <c r="G73">
        <f>SUM(G4:G72)</f>
        <v>0</v>
      </c>
      <c r="H73">
        <f>SUM(H4:H72)</f>
        <v>0</v>
      </c>
      <c r="I73">
        <f>SUM(I4:I72)</f>
        <v>0</v>
      </c>
      <c r="J73">
        <f>SUM(J4:J72)</f>
        <v>0</v>
      </c>
      <c r="K73">
        <f>SUM(K4:K72)</f>
        <v>0</v>
      </c>
      <c r="L73">
        <f>SUM(L4:L72)</f>
        <v>0</v>
      </c>
      <c r="M73">
        <f>SUM(M4:M72)</f>
        <v>0</v>
      </c>
      <c r="N73">
        <f>SUM(N4:N72)</f>
        <v>0</v>
      </c>
      <c r="O73">
        <f>SUM(O4:O72)</f>
        <v>0</v>
      </c>
      <c r="P73">
        <f>SUM(P4:P72)</f>
        <v>0</v>
      </c>
      <c r="Q73">
        <f>SUM(Q4:Q72)</f>
        <v>0</v>
      </c>
      <c r="R73">
        <f>SUM(R4:R72)</f>
        <v>0</v>
      </c>
      <c r="S73">
        <f>SUM(S4:S72)</f>
        <v>0</v>
      </c>
      <c r="T73">
        <f>SUM(T4:T72)</f>
        <v>0</v>
      </c>
      <c r="U73">
        <f>SUM(U4:U72)</f>
        <v>0</v>
      </c>
      <c r="V73">
        <f>SUM(V4:V72)</f>
        <v>0</v>
      </c>
      <c r="W73">
        <f>SUM(W4:W72)</f>
        <v>0</v>
      </c>
      <c r="X73">
        <f>SUM(X4:X72)</f>
        <v>0</v>
      </c>
      <c r="Y73">
        <f>SUM(Y4:Y72)</f>
        <v>0</v>
      </c>
      <c r="Z73">
        <f>SUM(Z4:Z72)</f>
        <v>0</v>
      </c>
      <c r="AA73">
        <f>SUM(AA4:AA72)</f>
        <v>0</v>
      </c>
      <c r="AB73">
        <f>SUM(AB4:AB72)</f>
        <v>0</v>
      </c>
      <c r="AC73" s="1">
        <f>SUM(AC4:AC72)</f>
        <v>50280743</v>
      </c>
      <c r="AD73" s="1">
        <f>SUM(AD4:AD72)</f>
        <v>43373531</v>
      </c>
      <c r="AE73" s="1">
        <f>SUM(AE4:AE72)</f>
        <v>41185379</v>
      </c>
      <c r="AF73" s="1">
        <f>SUM(AF4:AF72)</f>
        <v>44168118</v>
      </c>
      <c r="AG73" s="1">
        <f>SUM(AG4:AG72)</f>
        <v>45590842</v>
      </c>
      <c r="AH73" s="1">
        <f>SUM(AH4:AH72)</f>
        <v>46803448</v>
      </c>
      <c r="AI73">
        <f>SUM(AI4:AI72)</f>
        <v>44553626</v>
      </c>
      <c r="AJ73">
        <f>SUM(AJ4:AJ72)</f>
        <v>36276118</v>
      </c>
      <c r="AK73">
        <f>SUM(AK4:AK72)</f>
        <v>25802924</v>
      </c>
      <c r="AL73">
        <f>SUM(AL4:AL72)</f>
        <v>19069219</v>
      </c>
      <c r="AM73">
        <f>SUM(AM4:AM72)</f>
        <v>18253526</v>
      </c>
      <c r="AN73">
        <f>SUM(AN4:AN72)</f>
        <v>0</v>
      </c>
      <c r="AO73">
        <f>SUM(AO4:AO72)</f>
        <v>0</v>
      </c>
      <c r="AP73">
        <f>SUM(AP4:AP72)</f>
        <v>0</v>
      </c>
      <c r="AQ73">
        <f>SUM(AQ4:AQ72)</f>
        <v>0</v>
      </c>
      <c r="AR73">
        <f>SUM(AR4:AR72)</f>
        <v>0</v>
      </c>
      <c r="AS73">
        <f>SUM(AS4:AS72)</f>
        <v>0</v>
      </c>
      <c r="AT73">
        <f>SUM(AT4:AT72)</f>
        <v>0</v>
      </c>
      <c r="AU73">
        <f>SUM(AU4:AU72)</f>
        <v>0</v>
      </c>
      <c r="AV73">
        <f>SUM(AV4:AV72)</f>
        <v>0</v>
      </c>
      <c r="AW73">
        <f>SUM(AW4:AW72)</f>
        <v>0</v>
      </c>
      <c r="AX73">
        <f>SUM(AX4:AX72)</f>
        <v>0</v>
      </c>
      <c r="AY73">
        <f>SUM(AY4:AY72)</f>
        <v>0</v>
      </c>
      <c r="AZ73">
        <f>SUM(AZ4:AZ72)</f>
        <v>0</v>
      </c>
      <c r="BA73">
        <f>SUM(BA4:BA72)</f>
        <v>0</v>
      </c>
      <c r="BB73">
        <f>SUM(BB4:BB72)</f>
        <v>0</v>
      </c>
      <c r="BC73">
        <f>SUM(BC4:BC72)</f>
        <v>0</v>
      </c>
    </row>
    <row r="75" spans="2:55" x14ac:dyDescent="0.25">
      <c r="AC75" s="1">
        <f>50280743-AC73</f>
        <v>0</v>
      </c>
      <c r="AD75" s="1">
        <f>43373531-AD73</f>
        <v>0</v>
      </c>
      <c r="AE75" s="1">
        <f>41185379-AE73</f>
        <v>0</v>
      </c>
      <c r="AF75" s="1">
        <f>44168118-AF73</f>
        <v>0</v>
      </c>
      <c r="AG75" s="1">
        <f>45590842-AG73</f>
        <v>0</v>
      </c>
      <c r="AH75" s="1">
        <f>46803448-AH73</f>
        <v>0</v>
      </c>
      <c r="AI75">
        <f>44553626-AI73</f>
        <v>0</v>
      </c>
      <c r="AJ75">
        <f>36276118-AJ73</f>
        <v>0</v>
      </c>
      <c r="AK75">
        <f>25802924-AK73</f>
        <v>0</v>
      </c>
      <c r="AL75">
        <f>19069219-AL73</f>
        <v>0</v>
      </c>
      <c r="AM75">
        <f>18253526-AM73</f>
        <v>0</v>
      </c>
    </row>
    <row r="77" spans="2:55" x14ac:dyDescent="0.25">
      <c r="AC77" s="1" t="s">
        <v>37</v>
      </c>
      <c r="AD77" s="1" t="s">
        <v>37</v>
      </c>
      <c r="AE77" s="1" t="s">
        <v>37</v>
      </c>
      <c r="AF77" s="1" t="s">
        <v>37</v>
      </c>
      <c r="AG77" s="1" t="s">
        <v>37</v>
      </c>
      <c r="AH77" s="1" t="s">
        <v>37</v>
      </c>
      <c r="AI77" s="1" t="s">
        <v>37</v>
      </c>
      <c r="AJ77" s="1" t="s">
        <v>37</v>
      </c>
      <c r="AK77" s="1" t="s">
        <v>37</v>
      </c>
    </row>
    <row r="78" spans="2:55" x14ac:dyDescent="0.25">
      <c r="AI78" s="1"/>
      <c r="AJ78" s="1"/>
      <c r="AK78" s="1"/>
    </row>
    <row r="79" spans="2:55" x14ac:dyDescent="0.25">
      <c r="AC79" s="1" t="s">
        <v>57</v>
      </c>
      <c r="AD79" s="1" t="s">
        <v>57</v>
      </c>
      <c r="AE79" s="1" t="s">
        <v>57</v>
      </c>
      <c r="AF79" s="1" t="s">
        <v>57</v>
      </c>
      <c r="AG79" s="1" t="s">
        <v>57</v>
      </c>
      <c r="AH79" s="1" t="s">
        <v>57</v>
      </c>
      <c r="AI79" s="1" t="s">
        <v>57</v>
      </c>
      <c r="AJ79" s="1" t="s">
        <v>57</v>
      </c>
      <c r="AK79" s="1" t="s">
        <v>57</v>
      </c>
      <c r="AL79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64"/>
  <sheetViews>
    <sheetView zoomScale="85" zoomScaleNormal="85" workbookViewId="0">
      <pane xSplit="3" ySplit="2" topLeftCell="AB3" activePane="bottomRight" state="frozen"/>
      <selection pane="topRight" activeCell="D1" sqref="D1"/>
      <selection pane="bottomLeft" activeCell="A3" sqref="A3"/>
      <selection pane="bottomRight" activeCell="AL57" sqref="AL57"/>
    </sheetView>
  </sheetViews>
  <sheetFormatPr defaultRowHeight="15" x14ac:dyDescent="0.25"/>
  <cols>
    <col min="34" max="34" width="9.140625" style="1"/>
  </cols>
  <sheetData>
    <row r="1" spans="1:55" x14ac:dyDescent="0.25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 s="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  <c r="BC1">
        <v>1950</v>
      </c>
    </row>
    <row r="2" spans="1:55" x14ac:dyDescent="0.25">
      <c r="AC2" t="s">
        <v>55</v>
      </c>
      <c r="AD2" t="s">
        <v>55</v>
      </c>
      <c r="AE2" t="s">
        <v>55</v>
      </c>
      <c r="AF2" t="s">
        <v>55</v>
      </c>
      <c r="AG2" t="s">
        <v>55</v>
      </c>
      <c r="AH2" s="1" t="s">
        <v>55</v>
      </c>
      <c r="AI2" s="1" t="s">
        <v>55</v>
      </c>
      <c r="AJ2" s="1" t="s">
        <v>55</v>
      </c>
      <c r="AK2" s="1" t="s">
        <v>55</v>
      </c>
      <c r="AL2" s="1" t="s">
        <v>55</v>
      </c>
      <c r="AM2" s="1" t="s">
        <v>55</v>
      </c>
    </row>
    <row r="3" spans="1:55" x14ac:dyDescent="0.25">
      <c r="A3" t="s">
        <v>2</v>
      </c>
      <c r="B3" t="s">
        <v>3</v>
      </c>
      <c r="AC3">
        <v>935703</v>
      </c>
      <c r="AD3">
        <v>667398</v>
      </c>
      <c r="AE3">
        <v>502718</v>
      </c>
      <c r="AF3">
        <v>463646</v>
      </c>
      <c r="AG3">
        <v>508035</v>
      </c>
      <c r="AH3" s="1">
        <v>522199</v>
      </c>
      <c r="AI3" s="1">
        <v>511975</v>
      </c>
      <c r="AJ3" s="1">
        <v>569306</v>
      </c>
      <c r="AK3" s="1">
        <v>932451</v>
      </c>
      <c r="AL3" s="1">
        <v>464804</v>
      </c>
      <c r="AM3" s="1">
        <v>220484</v>
      </c>
    </row>
    <row r="4" spans="1:55" x14ac:dyDescent="0.25">
      <c r="B4" t="s">
        <v>4</v>
      </c>
      <c r="AC4">
        <v>343091</v>
      </c>
      <c r="AD4">
        <v>307898</v>
      </c>
      <c r="AE4">
        <v>252507</v>
      </c>
      <c r="AF4">
        <v>193306</v>
      </c>
      <c r="AG4">
        <v>176676</v>
      </c>
      <c r="AH4" s="1">
        <v>183819</v>
      </c>
      <c r="AI4" s="1">
        <v>171211</v>
      </c>
      <c r="AJ4" s="1">
        <v>202520</v>
      </c>
      <c r="AK4" s="1">
        <v>189704</v>
      </c>
      <c r="AL4" s="1">
        <v>91300</v>
      </c>
      <c r="AM4" s="1">
        <v>83331</v>
      </c>
    </row>
    <row r="5" spans="1:55" x14ac:dyDescent="0.25">
      <c r="B5" t="s">
        <v>5</v>
      </c>
      <c r="AC5">
        <v>993</v>
      </c>
      <c r="AD5">
        <v>353</v>
      </c>
      <c r="AE5">
        <v>1419</v>
      </c>
      <c r="AF5">
        <v>5149</v>
      </c>
      <c r="AG5">
        <v>2849</v>
      </c>
      <c r="AH5" s="1">
        <v>1983</v>
      </c>
      <c r="AI5" s="1">
        <v>1452</v>
      </c>
      <c r="AJ5" s="1">
        <v>3616</v>
      </c>
      <c r="AK5" s="1">
        <v>2818</v>
      </c>
      <c r="AL5" s="1">
        <v>4659</v>
      </c>
      <c r="AM5" s="1">
        <v>2911</v>
      </c>
    </row>
    <row r="6" spans="1:55" x14ac:dyDescent="0.25">
      <c r="B6" t="s">
        <v>6</v>
      </c>
      <c r="AF6">
        <v>89</v>
      </c>
      <c r="AG6">
        <v>14</v>
      </c>
      <c r="AH6" s="1">
        <v>55</v>
      </c>
    </row>
    <row r="7" spans="1:55" x14ac:dyDescent="0.25">
      <c r="B7" t="s">
        <v>7</v>
      </c>
      <c r="AC7">
        <v>74</v>
      </c>
      <c r="AD7">
        <v>58</v>
      </c>
      <c r="AF7">
        <v>511</v>
      </c>
      <c r="AG7">
        <v>13</v>
      </c>
      <c r="AH7" s="1">
        <v>15</v>
      </c>
      <c r="AJ7">
        <v>52</v>
      </c>
      <c r="AK7">
        <v>20</v>
      </c>
      <c r="AL7">
        <v>30</v>
      </c>
      <c r="AM7">
        <v>296</v>
      </c>
    </row>
    <row r="8" spans="1:55" x14ac:dyDescent="0.25">
      <c r="B8" t="s">
        <v>8</v>
      </c>
      <c r="AC8">
        <v>1300</v>
      </c>
      <c r="AD8">
        <v>1680</v>
      </c>
      <c r="AE8">
        <v>772</v>
      </c>
      <c r="AF8">
        <v>2357</v>
      </c>
      <c r="AG8">
        <v>1050</v>
      </c>
      <c r="AH8" s="1">
        <v>3232</v>
      </c>
      <c r="AI8" s="1">
        <v>388</v>
      </c>
      <c r="AJ8" s="1">
        <v>797</v>
      </c>
      <c r="AK8" s="1">
        <v>958</v>
      </c>
      <c r="AL8" s="1">
        <v>722</v>
      </c>
      <c r="AM8" s="1">
        <v>1582</v>
      </c>
    </row>
    <row r="9" spans="1:55" x14ac:dyDescent="0.25">
      <c r="B9" t="s">
        <v>9</v>
      </c>
      <c r="AC9">
        <v>5199</v>
      </c>
      <c r="AD9">
        <v>3812</v>
      </c>
      <c r="AE9">
        <v>3357</v>
      </c>
      <c r="AF9">
        <v>8182</v>
      </c>
      <c r="AG9">
        <v>7179</v>
      </c>
      <c r="AH9" s="1">
        <v>329579</v>
      </c>
      <c r="AI9" s="1">
        <v>477813</v>
      </c>
      <c r="AJ9" s="1">
        <v>10084</v>
      </c>
      <c r="AK9" s="1">
        <v>3502</v>
      </c>
      <c r="AL9" s="1">
        <v>13337</v>
      </c>
      <c r="AM9" s="1">
        <v>28441</v>
      </c>
    </row>
    <row r="10" spans="1:55" x14ac:dyDescent="0.25">
      <c r="B10" t="s">
        <v>10</v>
      </c>
      <c r="AC10">
        <v>375</v>
      </c>
      <c r="AD10">
        <v>109</v>
      </c>
      <c r="AE10">
        <v>233</v>
      </c>
      <c r="AF10">
        <v>508</v>
      </c>
      <c r="AG10">
        <v>172</v>
      </c>
      <c r="AH10" s="1">
        <v>33</v>
      </c>
      <c r="AI10" s="1">
        <v>16</v>
      </c>
      <c r="AK10">
        <v>72</v>
      </c>
      <c r="AL10" s="1">
        <v>490</v>
      </c>
      <c r="AM10" s="1">
        <v>317</v>
      </c>
    </row>
    <row r="11" spans="1:55" x14ac:dyDescent="0.25">
      <c r="B11" t="s">
        <v>11</v>
      </c>
      <c r="AC11">
        <v>9131</v>
      </c>
      <c r="AD11">
        <v>22882</v>
      </c>
      <c r="AE11">
        <v>1791</v>
      </c>
      <c r="AF11">
        <v>612</v>
      </c>
      <c r="AG11">
        <v>1481</v>
      </c>
      <c r="AH11" s="1">
        <v>1611</v>
      </c>
      <c r="AI11" s="1">
        <v>863</v>
      </c>
      <c r="AJ11" s="1">
        <v>2474</v>
      </c>
      <c r="AK11" s="1">
        <v>1152</v>
      </c>
      <c r="AL11" s="1">
        <v>580</v>
      </c>
      <c r="AM11" s="1">
        <v>3093</v>
      </c>
    </row>
    <row r="12" spans="1:55" x14ac:dyDescent="0.25">
      <c r="B12" t="s">
        <v>12</v>
      </c>
      <c r="AK12" s="1">
        <v>3</v>
      </c>
      <c r="AM12" s="1">
        <v>17</v>
      </c>
    </row>
    <row r="13" spans="1:55" x14ac:dyDescent="0.25">
      <c r="B13" t="s">
        <v>13</v>
      </c>
      <c r="AC13">
        <v>4966</v>
      </c>
      <c r="AD13">
        <v>1071</v>
      </c>
      <c r="AE13">
        <v>1821</v>
      </c>
      <c r="AF13">
        <v>1891</v>
      </c>
      <c r="AG13">
        <v>3413</v>
      </c>
      <c r="AH13" s="1">
        <v>13869</v>
      </c>
      <c r="AI13" s="1">
        <v>6065</v>
      </c>
      <c r="AJ13" s="1">
        <v>1018</v>
      </c>
      <c r="AK13" s="1">
        <v>1481</v>
      </c>
      <c r="AL13" s="1">
        <v>1299</v>
      </c>
      <c r="AM13" s="1">
        <v>800</v>
      </c>
    </row>
    <row r="14" spans="1:55" x14ac:dyDescent="0.25">
      <c r="B14" t="s">
        <v>14</v>
      </c>
      <c r="AD14">
        <v>961</v>
      </c>
      <c r="AE14">
        <v>188</v>
      </c>
      <c r="AF14">
        <v>394</v>
      </c>
      <c r="AG14">
        <v>272</v>
      </c>
      <c r="AH14" s="1">
        <v>173</v>
      </c>
      <c r="AI14" s="1">
        <v>227</v>
      </c>
      <c r="AJ14" s="1">
        <v>174</v>
      </c>
      <c r="AK14" s="1">
        <v>436</v>
      </c>
      <c r="AL14" s="1">
        <v>211</v>
      </c>
      <c r="AM14" s="1">
        <v>959</v>
      </c>
    </row>
    <row r="15" spans="1:55" x14ac:dyDescent="0.25">
      <c r="B15" t="s">
        <v>15</v>
      </c>
      <c r="AC15">
        <v>20</v>
      </c>
      <c r="AD15">
        <v>292</v>
      </c>
      <c r="AE15">
        <v>19</v>
      </c>
      <c r="AF15">
        <v>1126</v>
      </c>
      <c r="AG15">
        <v>155</v>
      </c>
      <c r="AH15" s="1">
        <v>54</v>
      </c>
      <c r="AI15" s="1">
        <v>48</v>
      </c>
      <c r="AL15">
        <v>28</v>
      </c>
      <c r="AM15">
        <v>9</v>
      </c>
    </row>
    <row r="16" spans="1:55" x14ac:dyDescent="0.25">
      <c r="B16" t="s">
        <v>16</v>
      </c>
      <c r="AD16">
        <v>116</v>
      </c>
      <c r="AE16">
        <v>5</v>
      </c>
      <c r="AI16" s="1">
        <v>240</v>
      </c>
      <c r="AJ16">
        <v>23</v>
      </c>
      <c r="AK16">
        <v>13</v>
      </c>
      <c r="AM16">
        <v>2645</v>
      </c>
    </row>
    <row r="17" spans="2:39" x14ac:dyDescent="0.25">
      <c r="B17" t="s">
        <v>17</v>
      </c>
      <c r="AF17">
        <v>25</v>
      </c>
      <c r="AG17">
        <v>634</v>
      </c>
      <c r="AH17" s="1">
        <v>144</v>
      </c>
      <c r="AI17" s="1">
        <v>35</v>
      </c>
      <c r="AJ17" s="1">
        <v>3</v>
      </c>
      <c r="AK17" s="1">
        <v>264</v>
      </c>
      <c r="AL17" s="1">
        <v>347</v>
      </c>
      <c r="AM17" s="1">
        <v>493</v>
      </c>
    </row>
    <row r="18" spans="2:39" x14ac:dyDescent="0.25">
      <c r="B18" t="s">
        <v>18</v>
      </c>
      <c r="AC18">
        <v>140</v>
      </c>
      <c r="AD18">
        <v>31</v>
      </c>
      <c r="AE18">
        <v>254</v>
      </c>
      <c r="AF18">
        <v>384</v>
      </c>
      <c r="AG18">
        <v>476</v>
      </c>
      <c r="AH18" s="1">
        <v>154</v>
      </c>
      <c r="AI18" s="1">
        <v>48</v>
      </c>
      <c r="AJ18" s="1">
        <v>172</v>
      </c>
      <c r="AK18" s="1">
        <v>365</v>
      </c>
      <c r="AL18" s="1">
        <v>274</v>
      </c>
      <c r="AM18" s="1">
        <v>77</v>
      </c>
    </row>
    <row r="19" spans="2:39" x14ac:dyDescent="0.25">
      <c r="B19" t="s">
        <v>19</v>
      </c>
      <c r="AC19">
        <v>244</v>
      </c>
      <c r="AD19">
        <v>50</v>
      </c>
      <c r="AE19">
        <v>56</v>
      </c>
      <c r="AF19">
        <v>79</v>
      </c>
      <c r="AG19">
        <v>12</v>
      </c>
      <c r="AH19" s="1">
        <v>229</v>
      </c>
      <c r="AI19" s="1">
        <v>58</v>
      </c>
      <c r="AJ19" s="1">
        <v>11</v>
      </c>
      <c r="AK19" s="1">
        <v>4</v>
      </c>
      <c r="AL19" s="1">
        <v>24</v>
      </c>
      <c r="AM19" s="1">
        <v>292</v>
      </c>
    </row>
    <row r="20" spans="2:39" x14ac:dyDescent="0.25">
      <c r="B20" t="s">
        <v>20</v>
      </c>
    </row>
    <row r="21" spans="2:39" x14ac:dyDescent="0.25">
      <c r="B21" t="s">
        <v>38</v>
      </c>
      <c r="AD21" s="1"/>
    </row>
    <row r="22" spans="2:39" x14ac:dyDescent="0.25">
      <c r="B22" t="s">
        <v>21</v>
      </c>
      <c r="AF22">
        <v>89</v>
      </c>
      <c r="AH22" s="1">
        <v>110</v>
      </c>
      <c r="AI22">
        <v>144</v>
      </c>
      <c r="AJ22">
        <v>59</v>
      </c>
      <c r="AK22">
        <v>208</v>
      </c>
      <c r="AL22">
        <v>97</v>
      </c>
      <c r="AM22">
        <v>437</v>
      </c>
    </row>
    <row r="23" spans="2:39" x14ac:dyDescent="0.25">
      <c r="B23" t="s">
        <v>22</v>
      </c>
    </row>
    <row r="24" spans="2:39" x14ac:dyDescent="0.25">
      <c r="B24" t="s">
        <v>23</v>
      </c>
      <c r="AD24">
        <v>20</v>
      </c>
      <c r="AF24">
        <v>275</v>
      </c>
      <c r="AI24">
        <v>28</v>
      </c>
      <c r="AK24">
        <v>500</v>
      </c>
    </row>
    <row r="25" spans="2:39" x14ac:dyDescent="0.25">
      <c r="B25" t="s">
        <v>34</v>
      </c>
    </row>
    <row r="26" spans="2:39" x14ac:dyDescent="0.25">
      <c r="B26" t="s">
        <v>24</v>
      </c>
      <c r="AG26">
        <v>2</v>
      </c>
    </row>
    <row r="27" spans="2:39" x14ac:dyDescent="0.25">
      <c r="B27" t="s">
        <v>25</v>
      </c>
      <c r="AC27">
        <v>1297</v>
      </c>
      <c r="AD27">
        <v>41</v>
      </c>
      <c r="AE27">
        <v>15</v>
      </c>
      <c r="AF27">
        <v>2958</v>
      </c>
      <c r="AG27">
        <v>9411</v>
      </c>
      <c r="AH27" s="1">
        <v>7946</v>
      </c>
      <c r="AI27" s="1">
        <v>6294</v>
      </c>
      <c r="AJ27" s="1">
        <v>4056</v>
      </c>
      <c r="AK27" s="1">
        <v>2151</v>
      </c>
      <c r="AL27" s="1">
        <v>2301</v>
      </c>
      <c r="AM27" s="1">
        <v>1891</v>
      </c>
    </row>
    <row r="28" spans="2:39" x14ac:dyDescent="0.25">
      <c r="B28" t="s">
        <v>26</v>
      </c>
      <c r="AC28">
        <v>66</v>
      </c>
      <c r="AD28">
        <v>130</v>
      </c>
      <c r="AE28">
        <v>5919</v>
      </c>
      <c r="AF28">
        <v>548</v>
      </c>
      <c r="AG28">
        <v>442</v>
      </c>
      <c r="AH28" s="1">
        <v>310</v>
      </c>
      <c r="AI28" s="1">
        <v>281</v>
      </c>
      <c r="AJ28" s="1">
        <v>305</v>
      </c>
      <c r="AK28" s="1">
        <v>1028</v>
      </c>
      <c r="AL28" s="1">
        <v>193</v>
      </c>
      <c r="AM28" s="1">
        <v>695</v>
      </c>
    </row>
    <row r="29" spans="2:39" x14ac:dyDescent="0.25">
      <c r="B29" t="s">
        <v>27</v>
      </c>
      <c r="AC29">
        <v>1</v>
      </c>
      <c r="AH29" s="1">
        <v>8</v>
      </c>
      <c r="AL29">
        <v>4</v>
      </c>
      <c r="AM29">
        <v>2</v>
      </c>
    </row>
    <row r="30" spans="2:39" x14ac:dyDescent="0.25">
      <c r="B30" t="s">
        <v>28</v>
      </c>
      <c r="AC30">
        <v>3</v>
      </c>
      <c r="AE30">
        <v>12</v>
      </c>
      <c r="AG30">
        <v>127</v>
      </c>
      <c r="AL30">
        <v>25</v>
      </c>
    </row>
    <row r="31" spans="2:39" x14ac:dyDescent="0.25">
      <c r="B31" t="s">
        <v>29</v>
      </c>
    </row>
    <row r="32" spans="2:39" x14ac:dyDescent="0.25">
      <c r="B32" t="s">
        <v>30</v>
      </c>
    </row>
    <row r="33" spans="2:39" x14ac:dyDescent="0.25">
      <c r="B33" t="s">
        <v>31</v>
      </c>
      <c r="AD33">
        <v>10</v>
      </c>
      <c r="AF33">
        <v>127</v>
      </c>
      <c r="AG33">
        <v>77</v>
      </c>
      <c r="AI33" s="1">
        <v>10</v>
      </c>
    </row>
    <row r="34" spans="2:39" x14ac:dyDescent="0.25">
      <c r="B34" t="s">
        <v>32</v>
      </c>
      <c r="C34" t="s">
        <v>33</v>
      </c>
      <c r="AI34">
        <v>22</v>
      </c>
    </row>
    <row r="35" spans="2:39" x14ac:dyDescent="0.25">
      <c r="B35" t="s">
        <v>39</v>
      </c>
      <c r="AF35">
        <v>88</v>
      </c>
      <c r="AG35">
        <v>13</v>
      </c>
      <c r="AH35" s="1">
        <v>57</v>
      </c>
      <c r="AK35">
        <v>2</v>
      </c>
      <c r="AL35">
        <v>160</v>
      </c>
      <c r="AM35">
        <v>248</v>
      </c>
    </row>
    <row r="36" spans="2:39" x14ac:dyDescent="0.25">
      <c r="B36" t="s">
        <v>40</v>
      </c>
    </row>
    <row r="37" spans="2:39" x14ac:dyDescent="0.25">
      <c r="B37" t="s">
        <v>41</v>
      </c>
    </row>
    <row r="38" spans="2:39" x14ac:dyDescent="0.25">
      <c r="B38" t="s">
        <v>42</v>
      </c>
    </row>
    <row r="39" spans="2:39" x14ac:dyDescent="0.25">
      <c r="B39" t="s">
        <v>43</v>
      </c>
    </row>
    <row r="40" spans="2:39" x14ac:dyDescent="0.25">
      <c r="B40" t="s">
        <v>44</v>
      </c>
    </row>
    <row r="41" spans="2:39" x14ac:dyDescent="0.25">
      <c r="B41" t="s">
        <v>56</v>
      </c>
    </row>
    <row r="42" spans="2:39" x14ac:dyDescent="0.25">
      <c r="B42" t="s">
        <v>45</v>
      </c>
      <c r="AC42">
        <v>419</v>
      </c>
      <c r="AD42">
        <v>282</v>
      </c>
    </row>
    <row r="43" spans="2:39" x14ac:dyDescent="0.25">
      <c r="B43" t="s">
        <v>46</v>
      </c>
    </row>
    <row r="44" spans="2:39" x14ac:dyDescent="0.25">
      <c r="B44" t="s">
        <v>47</v>
      </c>
    </row>
    <row r="45" spans="2:39" x14ac:dyDescent="0.25">
      <c r="B45" t="s">
        <v>48</v>
      </c>
    </row>
    <row r="46" spans="2:39" x14ac:dyDescent="0.25">
      <c r="B46" t="s">
        <v>49</v>
      </c>
      <c r="AG46">
        <v>242</v>
      </c>
      <c r="AH46" s="1">
        <v>61</v>
      </c>
      <c r="AK46">
        <v>8</v>
      </c>
    </row>
    <row r="47" spans="2:39" x14ac:dyDescent="0.25">
      <c r="B47" t="s">
        <v>50</v>
      </c>
    </row>
    <row r="48" spans="2:39" x14ac:dyDescent="0.25">
      <c r="B48" t="s">
        <v>54</v>
      </c>
      <c r="AH48" s="1">
        <v>26</v>
      </c>
      <c r="AI48">
        <v>140</v>
      </c>
    </row>
    <row r="49" spans="2:55" x14ac:dyDescent="0.25">
      <c r="B49" t="s">
        <v>51</v>
      </c>
    </row>
    <row r="50" spans="2:55" x14ac:dyDescent="0.25">
      <c r="B50" t="s">
        <v>52</v>
      </c>
      <c r="AJ50">
        <v>1</v>
      </c>
      <c r="AL50">
        <v>148</v>
      </c>
    </row>
    <row r="51" spans="2:55" x14ac:dyDescent="0.25">
      <c r="B51" t="s">
        <v>53</v>
      </c>
    </row>
    <row r="52" spans="2:55" s="4" customFormat="1" x14ac:dyDescent="0.25">
      <c r="B52" s="4" t="s">
        <v>65</v>
      </c>
      <c r="AH52" s="1">
        <v>2</v>
      </c>
    </row>
    <row r="53" spans="2:55" s="4" customFormat="1" x14ac:dyDescent="0.25">
      <c r="B53" s="4" t="s">
        <v>62</v>
      </c>
      <c r="AH53" s="1">
        <v>43</v>
      </c>
      <c r="AM53" s="4">
        <v>40</v>
      </c>
    </row>
    <row r="54" spans="2:55" s="4" customFormat="1" x14ac:dyDescent="0.25">
      <c r="B54" s="4" t="s">
        <v>73</v>
      </c>
      <c r="AH54" s="1">
        <v>168</v>
      </c>
      <c r="AI54" s="4">
        <v>171</v>
      </c>
    </row>
    <row r="55" spans="2:55" s="4" customFormat="1" x14ac:dyDescent="0.25">
      <c r="B55" s="4" t="s">
        <v>75</v>
      </c>
      <c r="AH55" s="1"/>
      <c r="AL55" s="4">
        <v>41</v>
      </c>
    </row>
    <row r="56" spans="2:55" x14ac:dyDescent="0.25">
      <c r="B56" t="s">
        <v>35</v>
      </c>
      <c r="AC56">
        <f>1315-419</f>
        <v>896</v>
      </c>
      <c r="AD56">
        <f>1015-282</f>
        <v>733</v>
      </c>
      <c r="AE56">
        <v>247</v>
      </c>
      <c r="AF56">
        <v>1233</v>
      </c>
      <c r="AG56">
        <v>1171</v>
      </c>
      <c r="AH56" s="1">
        <v>604</v>
      </c>
      <c r="AI56" s="1">
        <v>26</v>
      </c>
      <c r="AJ56" s="1">
        <v>107</v>
      </c>
      <c r="AK56" s="1">
        <v>164</v>
      </c>
      <c r="AL56" s="1">
        <v>507</v>
      </c>
      <c r="AM56" s="1">
        <v>1945</v>
      </c>
    </row>
    <row r="58" spans="2:55" x14ac:dyDescent="0.25">
      <c r="B58" t="s">
        <v>36</v>
      </c>
      <c r="E58">
        <f>SUM(E3:E57)</f>
        <v>0</v>
      </c>
      <c r="F58">
        <f t="shared" ref="F58:BC58" si="0">SUM(F3:F57)</f>
        <v>0</v>
      </c>
      <c r="G58">
        <f t="shared" si="0"/>
        <v>0</v>
      </c>
      <c r="H58">
        <f t="shared" si="0"/>
        <v>0</v>
      </c>
      <c r="I58">
        <f t="shared" si="0"/>
        <v>0</v>
      </c>
      <c r="J58">
        <f t="shared" si="0"/>
        <v>0</v>
      </c>
      <c r="K58">
        <f t="shared" si="0"/>
        <v>0</v>
      </c>
      <c r="L58">
        <f t="shared" si="0"/>
        <v>0</v>
      </c>
      <c r="M58">
        <f t="shared" si="0"/>
        <v>0</v>
      </c>
      <c r="N58">
        <f t="shared" si="0"/>
        <v>0</v>
      </c>
      <c r="O58">
        <f t="shared" si="0"/>
        <v>0</v>
      </c>
      <c r="P58">
        <f t="shared" si="0"/>
        <v>0</v>
      </c>
      <c r="Q58">
        <f t="shared" si="0"/>
        <v>0</v>
      </c>
      <c r="R58">
        <f t="shared" si="0"/>
        <v>0</v>
      </c>
      <c r="S58">
        <f t="shared" si="0"/>
        <v>0</v>
      </c>
      <c r="T58">
        <f t="shared" si="0"/>
        <v>0</v>
      </c>
      <c r="U58">
        <f t="shared" si="0"/>
        <v>0</v>
      </c>
      <c r="V58">
        <f t="shared" si="0"/>
        <v>0</v>
      </c>
      <c r="W58">
        <f t="shared" si="0"/>
        <v>0</v>
      </c>
      <c r="X58">
        <f t="shared" si="0"/>
        <v>0</v>
      </c>
      <c r="Y58">
        <f t="shared" si="0"/>
        <v>0</v>
      </c>
      <c r="Z58">
        <f t="shared" si="0"/>
        <v>0</v>
      </c>
      <c r="AA58">
        <f t="shared" si="0"/>
        <v>0</v>
      </c>
      <c r="AB58">
        <f t="shared" si="0"/>
        <v>0</v>
      </c>
      <c r="AC58">
        <f t="shared" si="0"/>
        <v>1303918</v>
      </c>
      <c r="AD58">
        <f t="shared" si="0"/>
        <v>1007927</v>
      </c>
      <c r="AE58">
        <f t="shared" si="0"/>
        <v>771333</v>
      </c>
      <c r="AF58">
        <f t="shared" si="0"/>
        <v>683577</v>
      </c>
      <c r="AG58">
        <f t="shared" si="0"/>
        <v>713916</v>
      </c>
      <c r="AH58" s="1">
        <f t="shared" si="0"/>
        <v>1066484</v>
      </c>
      <c r="AI58">
        <f t="shared" si="0"/>
        <v>1177555</v>
      </c>
      <c r="AJ58">
        <f t="shared" si="0"/>
        <v>794778</v>
      </c>
      <c r="AK58">
        <f t="shared" si="0"/>
        <v>1137304</v>
      </c>
      <c r="AL58">
        <f t="shared" si="0"/>
        <v>581581</v>
      </c>
      <c r="AM58">
        <f t="shared" si="0"/>
        <v>351005</v>
      </c>
      <c r="AN58">
        <f t="shared" si="0"/>
        <v>0</v>
      </c>
      <c r="AO58">
        <f t="shared" si="0"/>
        <v>0</v>
      </c>
      <c r="AP58">
        <f t="shared" si="0"/>
        <v>0</v>
      </c>
      <c r="AQ58">
        <f t="shared" si="0"/>
        <v>0</v>
      </c>
      <c r="AR58">
        <f t="shared" si="0"/>
        <v>0</v>
      </c>
      <c r="AS58">
        <f t="shared" si="0"/>
        <v>0</v>
      </c>
      <c r="AT58">
        <f t="shared" si="0"/>
        <v>0</v>
      </c>
      <c r="AU58">
        <f t="shared" si="0"/>
        <v>0</v>
      </c>
      <c r="AV58">
        <f t="shared" si="0"/>
        <v>0</v>
      </c>
      <c r="AW58">
        <f t="shared" si="0"/>
        <v>0</v>
      </c>
      <c r="AX58">
        <f t="shared" si="0"/>
        <v>0</v>
      </c>
      <c r="AY58">
        <f t="shared" si="0"/>
        <v>0</v>
      </c>
      <c r="AZ58">
        <f t="shared" si="0"/>
        <v>0</v>
      </c>
      <c r="BA58">
        <f t="shared" si="0"/>
        <v>0</v>
      </c>
      <c r="BB58">
        <f t="shared" si="0"/>
        <v>0</v>
      </c>
      <c r="BC58">
        <f t="shared" si="0"/>
        <v>0</v>
      </c>
    </row>
    <row r="60" spans="2:55" x14ac:dyDescent="0.25">
      <c r="AC60">
        <f>1303918-AC58</f>
        <v>0</v>
      </c>
      <c r="AD60">
        <f>1007927-AD58</f>
        <v>0</v>
      </c>
      <c r="AE60">
        <f>771333-AE58</f>
        <v>0</v>
      </c>
      <c r="AF60">
        <f>683577-AF58</f>
        <v>0</v>
      </c>
      <c r="AG60">
        <f>713916-AG58</f>
        <v>0</v>
      </c>
      <c r="AH60" s="1">
        <f>1066484-AH58</f>
        <v>0</v>
      </c>
      <c r="AI60">
        <f>1177555-AI58</f>
        <v>0</v>
      </c>
      <c r="AJ60">
        <f>794778-AJ58</f>
        <v>0</v>
      </c>
      <c r="AK60">
        <f>1137304-AK58</f>
        <v>0</v>
      </c>
      <c r="AL60">
        <f>581581-AL58</f>
        <v>0</v>
      </c>
      <c r="AM60">
        <f>351005-AM58</f>
        <v>0</v>
      </c>
    </row>
    <row r="62" spans="2:55" x14ac:dyDescent="0.25">
      <c r="AC62" t="s">
        <v>37</v>
      </c>
      <c r="AD62" t="s">
        <v>37</v>
      </c>
      <c r="AE62" t="s">
        <v>37</v>
      </c>
      <c r="AF62" t="s">
        <v>37</v>
      </c>
      <c r="AG62" t="s">
        <v>37</v>
      </c>
      <c r="AH62" t="s">
        <v>37</v>
      </c>
      <c r="AI62" s="4" t="s">
        <v>37</v>
      </c>
      <c r="AJ62" s="4" t="s">
        <v>37</v>
      </c>
      <c r="AK62" s="4" t="s">
        <v>37</v>
      </c>
    </row>
    <row r="63" spans="2:55" x14ac:dyDescent="0.25">
      <c r="AI63" s="1"/>
      <c r="AJ63" s="1"/>
      <c r="AK63" s="1"/>
    </row>
    <row r="64" spans="2:55" x14ac:dyDescent="0.25">
      <c r="AC64" s="1" t="s">
        <v>57</v>
      </c>
      <c r="AD64" s="1" t="s">
        <v>57</v>
      </c>
      <c r="AE64" s="1" t="s">
        <v>57</v>
      </c>
      <c r="AF64" s="1" t="s">
        <v>57</v>
      </c>
      <c r="AG64" s="1" t="s">
        <v>57</v>
      </c>
      <c r="AH64" s="1" t="s">
        <v>57</v>
      </c>
      <c r="AI64" s="1" t="s">
        <v>57</v>
      </c>
      <c r="AJ64" s="1" t="s">
        <v>57</v>
      </c>
      <c r="AK64" s="1" t="s">
        <v>57</v>
      </c>
      <c r="AL64" s="1" t="s">
        <v>57</v>
      </c>
      <c r="AM64" s="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imports</vt:lpstr>
      <vt:lpstr>exports</vt:lpstr>
      <vt:lpstr>reexports</vt:lpstr>
    </vt:vector>
  </TitlesOfParts>
  <Company>Princeton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Raymond P. Hicks</cp:lastModifiedBy>
  <dcterms:created xsi:type="dcterms:W3CDTF">2009-04-27T18:34:53Z</dcterms:created>
  <dcterms:modified xsi:type="dcterms:W3CDTF">2012-05-14T17:21:59Z</dcterms:modified>
</cp:coreProperties>
</file>