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35" windowHeight="6855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N139" i="2"/>
  <c r="AN141" s="1"/>
  <c r="AF141"/>
  <c r="AR10"/>
  <c r="AJ139"/>
  <c r="AJ141" s="1"/>
  <c r="AK139"/>
  <c r="AL139"/>
  <c r="AM139"/>
  <c r="AM141" s="1"/>
  <c r="AO139"/>
  <c r="AO141" s="1"/>
  <c r="AP139"/>
  <c r="AP141" s="1"/>
  <c r="AQ139"/>
  <c r="AQ141" s="1"/>
  <c r="AR139"/>
  <c r="AR141" s="1"/>
  <c r="AS139"/>
  <c r="AS141" s="1"/>
  <c r="AT139"/>
  <c r="AT141" s="1"/>
  <c r="AV139"/>
  <c r="AW139"/>
  <c r="AX139"/>
  <c r="AY139"/>
  <c r="AU139"/>
  <c r="AU141" s="1"/>
  <c r="AS135" i="1"/>
  <c r="AS137" s="1"/>
  <c r="AT135"/>
  <c r="AT137" s="1"/>
  <c r="AU135"/>
  <c r="AU137" s="1"/>
  <c r="AV135"/>
  <c r="AW135"/>
  <c r="AX135"/>
  <c r="AY135"/>
  <c r="AQ135"/>
  <c r="AQ137" s="1"/>
  <c r="AR135"/>
  <c r="AR137" s="1"/>
  <c r="AE135"/>
  <c r="AF135"/>
  <c r="AG135"/>
  <c r="AH135"/>
  <c r="BC139" i="2"/>
  <c r="BC141" s="1"/>
  <c r="BC135" i="1"/>
  <c r="BC137" s="1"/>
  <c r="AL135" l="1"/>
  <c r="AL137" s="1"/>
  <c r="AK135"/>
  <c r="AK137" s="1"/>
  <c r="W139" i="2"/>
  <c r="W141" s="1"/>
  <c r="X139"/>
  <c r="X141" s="1"/>
  <c r="Y139"/>
  <c r="Y141" s="1"/>
  <c r="Z139"/>
  <c r="Z141" s="1"/>
  <c r="AA139"/>
  <c r="AA141" s="1"/>
  <c r="AB139"/>
  <c r="AB141" s="1"/>
  <c r="AC139"/>
  <c r="AC141" s="1"/>
  <c r="AD139"/>
  <c r="AD141" s="1"/>
  <c r="AE139"/>
  <c r="AE141" s="1"/>
  <c r="AF139"/>
  <c r="AG139"/>
  <c r="AG141" s="1"/>
  <c r="AH139"/>
  <c r="AH141" s="1"/>
  <c r="AI139"/>
  <c r="AI141" s="1"/>
  <c r="AZ139"/>
  <c r="BA139"/>
  <c r="BA141" s="1"/>
  <c r="BB139"/>
  <c r="BB141" s="1"/>
  <c r="V139"/>
  <c r="V141" s="1"/>
  <c r="AC39" i="1"/>
  <c r="AC93"/>
  <c r="AB93"/>
  <c r="AA93"/>
  <c r="V135"/>
  <c r="V137"/>
  <c r="W135"/>
  <c r="W137"/>
  <c r="X135"/>
  <c r="X137"/>
  <c r="Y135"/>
  <c r="Y137"/>
  <c r="Z135"/>
  <c r="Z137"/>
  <c r="AD135"/>
  <c r="AD137"/>
  <c r="AC135"/>
  <c r="AC137"/>
  <c r="AB135"/>
  <c r="AB137"/>
  <c r="AA135"/>
  <c r="AA137"/>
  <c r="AE137"/>
  <c r="AF137"/>
  <c r="AH137"/>
  <c r="AI135"/>
  <c r="AI137" s="1"/>
  <c r="AJ135"/>
  <c r="AJ137" s="1"/>
  <c r="AM135"/>
  <c r="AM137" s="1"/>
  <c r="AN135"/>
  <c r="AN137" s="1"/>
  <c r="AO135"/>
  <c r="AO137" s="1"/>
  <c r="AP135"/>
  <c r="AP137" s="1"/>
  <c r="AZ135"/>
  <c r="BA135"/>
  <c r="BA137" s="1"/>
  <c r="BB135"/>
  <c r="BB137" s="1"/>
  <c r="AG137"/>
</calcChain>
</file>

<file path=xl/sharedStrings.xml><?xml version="1.0" encoding="utf-8"?>
<sst xmlns="http://schemas.openxmlformats.org/spreadsheetml/2006/main" count="341" uniqueCount="164">
  <si>
    <t>notes</t>
  </si>
  <si>
    <t>unit</t>
  </si>
  <si>
    <t>Italy</t>
  </si>
  <si>
    <t>Belgio-Lussemburgo</t>
  </si>
  <si>
    <t>Bulgaria</t>
  </si>
  <si>
    <t>Cecoslovacchia</t>
  </si>
  <si>
    <t>Danimarca</t>
  </si>
  <si>
    <t>Finlandia</t>
  </si>
  <si>
    <t>Francia</t>
  </si>
  <si>
    <t>Germania</t>
  </si>
  <si>
    <t>Grecia</t>
  </si>
  <si>
    <t>Dodecaneso</t>
  </si>
  <si>
    <t>Jugoslavia</t>
  </si>
  <si>
    <t>Norvegia</t>
  </si>
  <si>
    <t>Paesi Bassi</t>
  </si>
  <si>
    <t>Polonia</t>
  </si>
  <si>
    <t>Portogallo</t>
  </si>
  <si>
    <t>Regno Unito</t>
  </si>
  <si>
    <t>Romania</t>
  </si>
  <si>
    <t>Spagna</t>
  </si>
  <si>
    <t>Svezia</t>
  </si>
  <si>
    <t>Svizzera</t>
  </si>
  <si>
    <t>Turchia</t>
  </si>
  <si>
    <t>Ungheria</t>
  </si>
  <si>
    <t>URSS</t>
  </si>
  <si>
    <t>Alti Paesi Europa</t>
  </si>
  <si>
    <t>Cina</t>
  </si>
  <si>
    <t>Unione Indiana e Pakistan</t>
  </si>
  <si>
    <t>Indonesia</t>
  </si>
  <si>
    <t>Malesia Brit. (Stab. Dello Stretto)</t>
  </si>
  <si>
    <t>Iran</t>
  </si>
  <si>
    <t>Manciuria</t>
  </si>
  <si>
    <t>Palestina</t>
  </si>
  <si>
    <t>Siria</t>
  </si>
  <si>
    <t>Altri Paesi Asia</t>
  </si>
  <si>
    <t>Africa equatoriale e occidentale brit.</t>
  </si>
  <si>
    <t>Africa meridionale portoghese</t>
  </si>
  <si>
    <t>Egitto</t>
  </si>
  <si>
    <t>Eritrea</t>
  </si>
  <si>
    <t>Libia</t>
  </si>
  <si>
    <t>Marocco</t>
  </si>
  <si>
    <t>Somalia</t>
  </si>
  <si>
    <t>Tunisia</t>
  </si>
  <si>
    <t>Sud Africa (Unione del)</t>
  </si>
  <si>
    <t>Altri Paesi Africa</t>
  </si>
  <si>
    <t>Argentina</t>
  </si>
  <si>
    <t>Brasile</t>
  </si>
  <si>
    <t>Canada</t>
  </si>
  <si>
    <t>Cile</t>
  </si>
  <si>
    <t>Messico</t>
  </si>
  <si>
    <t>Stati Uniti</t>
  </si>
  <si>
    <t>Uruguay</t>
  </si>
  <si>
    <t>Venezuela</t>
  </si>
  <si>
    <t>Altri Paesi America</t>
  </si>
  <si>
    <t>Paesi non specificati</t>
  </si>
  <si>
    <t>Australia</t>
  </si>
  <si>
    <t>Nuova Zelanda</t>
  </si>
  <si>
    <t>Altri Paesi Oceania</t>
  </si>
  <si>
    <t>* For Germany in 1938: Nel 1938 sono compresi I dati relativi all'Austria</t>
  </si>
  <si>
    <t>milioni di lire</t>
  </si>
  <si>
    <t>Austria</t>
  </si>
  <si>
    <t>Belgio</t>
  </si>
  <si>
    <t>paesi di provenienza</t>
  </si>
  <si>
    <t>Anuario Statistico Italiano 1933, p. 227</t>
  </si>
  <si>
    <t>Africa meridionale britannica</t>
  </si>
  <si>
    <t>Tripolitania e Cirenaica</t>
  </si>
  <si>
    <t>Giappone</t>
  </si>
  <si>
    <t>India brittanica e Ceylon</t>
  </si>
  <si>
    <t>Indie orientali olandesi</t>
  </si>
  <si>
    <t>Turchia asiatica</t>
  </si>
  <si>
    <t>Merci nazion di ritorno</t>
  </si>
  <si>
    <t>migliaia di lire</t>
  </si>
  <si>
    <t>(non compresi I metalli preziosi)</t>
  </si>
  <si>
    <t>UK includes Ireland</t>
  </si>
  <si>
    <t>Colonie francesi non nominate</t>
  </si>
  <si>
    <t>Albania</t>
  </si>
  <si>
    <t>Malta</t>
  </si>
  <si>
    <t>After 1920 with Turchia Asiatica</t>
  </si>
  <si>
    <t>Hong Kong</t>
  </si>
  <si>
    <t>Filippine</t>
  </si>
  <si>
    <t>Africa portoghese</t>
  </si>
  <si>
    <t>Algeria</t>
  </si>
  <si>
    <t>Colonie britanniche non nominate en Africa</t>
  </si>
  <si>
    <t>America centrale</t>
  </si>
  <si>
    <t>Colombia</t>
  </si>
  <si>
    <t>Cuba</t>
  </si>
  <si>
    <t>Equatore</t>
  </si>
  <si>
    <t>Haiti e S. Domingo</t>
  </si>
  <si>
    <t>Peru</t>
  </si>
  <si>
    <t>Smirne</t>
  </si>
  <si>
    <t>India britannica e Ceylon</t>
  </si>
  <si>
    <t>India orientali olandesi</t>
  </si>
  <si>
    <t>Colonie britanniche non nominate</t>
  </si>
  <si>
    <t>Punto franco di Trieste</t>
  </si>
  <si>
    <t>Provviste di bordo</t>
  </si>
  <si>
    <t>millioni di lire</t>
  </si>
  <si>
    <t>Giordania</t>
  </si>
  <si>
    <t>India</t>
  </si>
  <si>
    <t>Libano</t>
  </si>
  <si>
    <t>Pakistan</t>
  </si>
  <si>
    <t>Included in Siria before 1949</t>
  </si>
  <si>
    <t>migliala di lire</t>
  </si>
  <si>
    <t>Altri Paesi</t>
  </si>
  <si>
    <t>Isole italiane dell'Egeo</t>
  </si>
  <si>
    <t>Etiopia</t>
  </si>
  <si>
    <t>Eire</t>
  </si>
  <si>
    <t>Estonia</t>
  </si>
  <si>
    <t>Islandia</t>
  </si>
  <si>
    <t>Lettonia</t>
  </si>
  <si>
    <t>Lituania</t>
  </si>
  <si>
    <t>Aden</t>
  </si>
  <si>
    <t>Birmania</t>
  </si>
  <si>
    <t>Ceylon</t>
  </si>
  <si>
    <t>Cipro</t>
  </si>
  <si>
    <t>Indocina francese</t>
  </si>
  <si>
    <t>Irak</t>
  </si>
  <si>
    <t>Siam</t>
  </si>
  <si>
    <t>Yemen</t>
  </si>
  <si>
    <t>Reg art. E antart. Pesca</t>
  </si>
  <si>
    <t>Altri Paesi Am Nord</t>
  </si>
  <si>
    <t>Altri Paesi cont. Am C</t>
  </si>
  <si>
    <t>Altri paesi insul. Am C</t>
  </si>
  <si>
    <t>Altri paesi Am. Del Sur</t>
  </si>
  <si>
    <t>Surinam</t>
  </si>
  <si>
    <t>Portorico</t>
  </si>
  <si>
    <t>Salvador</t>
  </si>
  <si>
    <t>San Domingo</t>
  </si>
  <si>
    <t>Nicaragua</t>
  </si>
  <si>
    <t>Panama</t>
  </si>
  <si>
    <t>Paraguay</t>
  </si>
  <si>
    <t>Honduras</t>
  </si>
  <si>
    <t>Guatemala</t>
  </si>
  <si>
    <t>Haiti</t>
  </si>
  <si>
    <t>Costa Rica</t>
  </si>
  <si>
    <t>Col brit insul Am centr</t>
  </si>
  <si>
    <t>Bolivia</t>
  </si>
  <si>
    <t>Zanzibar</t>
  </si>
  <si>
    <t>Congo belga</t>
  </si>
  <si>
    <t>Africa eq or brit</t>
  </si>
  <si>
    <t>Africa eq occ brit</t>
  </si>
  <si>
    <t>Africa eq occ franc</t>
  </si>
  <si>
    <t>Africa eq occ portogh</t>
  </si>
  <si>
    <t>Africa eq occ spagn</t>
  </si>
  <si>
    <t>Africa merid franc</t>
  </si>
  <si>
    <t>Curacao</t>
  </si>
  <si>
    <t>Bohemia e Moravia</t>
  </si>
  <si>
    <t>Slovacchia</t>
  </si>
  <si>
    <t>AOI</t>
  </si>
  <si>
    <t>Croazia</t>
  </si>
  <si>
    <t>Boemia e Moravia</t>
  </si>
  <si>
    <t>Gibilterra</t>
  </si>
  <si>
    <t xml:space="preserve">Cipro </t>
  </si>
  <si>
    <t>Hegiaz e Neged</t>
  </si>
  <si>
    <t>Stabil. Franc. Dell'India</t>
  </si>
  <si>
    <t>Thailandia</t>
  </si>
  <si>
    <t xml:space="preserve">Haiti </t>
  </si>
  <si>
    <t>Honduras (Repubblica)</t>
  </si>
  <si>
    <t>Altri paesi Am Nord</t>
  </si>
  <si>
    <t>Altri paesi cont Am C</t>
  </si>
  <si>
    <t>Altri paesi insul Am C</t>
  </si>
  <si>
    <t>Altri paesi Am del Sud</t>
  </si>
  <si>
    <t>TOTAL</t>
  </si>
  <si>
    <t>Colonie franc non nominate</t>
  </si>
  <si>
    <t>Punto franco di Fiume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</si>
</sst>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43"/>
  <sheetViews>
    <sheetView zoomScale="80" zoomScaleNormal="80" workbookViewId="0">
      <pane xSplit="3" ySplit="1" topLeftCell="AH95" activePane="bottomRight" state="frozen"/>
      <selection pane="topRight" activeCell="D1" sqref="D1"/>
      <selection pane="bottomLeft" activeCell="A2" sqref="A2"/>
      <selection pane="bottomRight" activeCell="AM133" sqref="AM133"/>
    </sheetView>
  </sheetViews>
  <sheetFormatPr defaultRowHeight="15"/>
  <cols>
    <col min="2" max="2" width="13.42578125" customWidth="1"/>
    <col min="22" max="33" width="9.85546875" bestFit="1" customWidth="1"/>
    <col min="34" max="34" width="10.5703125" customWidth="1"/>
    <col min="35" max="35" width="10.7109375" customWidth="1"/>
    <col min="37" max="37" width="9.42578125" bestFit="1" customWidth="1"/>
    <col min="44" max="44" width="12.42578125" customWidth="1"/>
    <col min="45" max="45" width="14.5703125" customWidth="1"/>
    <col min="46" max="46" width="12.7109375" customWidth="1"/>
    <col min="47" max="47" width="13.28515625" customWidth="1"/>
    <col min="48" max="51" width="9.140625" customWidth="1"/>
    <col min="52" max="52" width="12.140625" customWidth="1"/>
    <col min="53" max="53" width="10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V2">
        <v>1000</v>
      </c>
      <c r="W2">
        <v>1000</v>
      </c>
      <c r="X2">
        <v>1000</v>
      </c>
      <c r="Y2">
        <v>1000</v>
      </c>
      <c r="Z2">
        <v>1000</v>
      </c>
      <c r="AA2" s="1">
        <v>1000</v>
      </c>
      <c r="AB2">
        <v>1000</v>
      </c>
      <c r="AC2" s="1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1000000</v>
      </c>
      <c r="AL2">
        <v>1000000</v>
      </c>
      <c r="AM2">
        <v>1000000</v>
      </c>
      <c r="AN2">
        <v>1000000</v>
      </c>
      <c r="AO2">
        <v>1000000</v>
      </c>
      <c r="AP2">
        <v>1000000</v>
      </c>
      <c r="AQ2">
        <v>1000000</v>
      </c>
      <c r="AR2">
        <v>1000</v>
      </c>
      <c r="AS2">
        <v>1000</v>
      </c>
      <c r="AT2">
        <v>1000</v>
      </c>
      <c r="AU2">
        <v>1000</v>
      </c>
      <c r="AV2">
        <v>1000000</v>
      </c>
      <c r="AW2">
        <v>1000000</v>
      </c>
      <c r="AX2">
        <v>1000000</v>
      </c>
      <c r="AY2">
        <v>1000000</v>
      </c>
      <c r="AZ2">
        <v>1000000</v>
      </c>
      <c r="BA2">
        <v>1000000</v>
      </c>
      <c r="BB2">
        <v>1000000</v>
      </c>
      <c r="BC2">
        <v>1000000</v>
      </c>
    </row>
    <row r="3" spans="1:55">
      <c r="C3">
        <v>1</v>
      </c>
      <c r="D3">
        <v>1</v>
      </c>
      <c r="AA3" t="s">
        <v>71</v>
      </c>
      <c r="AB3" t="s">
        <v>71</v>
      </c>
      <c r="AC3" t="s">
        <v>71</v>
      </c>
      <c r="AD3" t="s">
        <v>71</v>
      </c>
      <c r="AE3" t="s">
        <v>71</v>
      </c>
      <c r="AF3" t="s">
        <v>71</v>
      </c>
      <c r="AK3" t="s">
        <v>95</v>
      </c>
      <c r="AL3" t="s">
        <v>95</v>
      </c>
      <c r="AM3" t="s">
        <v>95</v>
      </c>
      <c r="AN3" t="s">
        <v>95</v>
      </c>
      <c r="AO3" t="s">
        <v>95</v>
      </c>
      <c r="AP3" t="s">
        <v>95</v>
      </c>
      <c r="AQ3" t="s">
        <v>95</v>
      </c>
      <c r="AR3" t="s">
        <v>101</v>
      </c>
      <c r="AS3" t="s">
        <v>101</v>
      </c>
      <c r="AT3" t="s">
        <v>101</v>
      </c>
      <c r="AU3" t="s">
        <v>101</v>
      </c>
      <c r="AZ3" t="s">
        <v>59</v>
      </c>
      <c r="BA3" t="s">
        <v>59</v>
      </c>
      <c r="BB3" t="s">
        <v>59</v>
      </c>
      <c r="BC3" t="s">
        <v>59</v>
      </c>
    </row>
    <row r="4" spans="1:55">
      <c r="B4" t="s">
        <v>75</v>
      </c>
      <c r="V4">
        <v>4065</v>
      </c>
      <c r="W4">
        <v>4888</v>
      </c>
      <c r="X4">
        <v>9011</v>
      </c>
      <c r="Y4">
        <v>29683</v>
      </c>
      <c r="Z4">
        <v>18516</v>
      </c>
      <c r="AA4">
        <v>16962</v>
      </c>
      <c r="AB4">
        <v>25803</v>
      </c>
      <c r="AC4">
        <v>31568</v>
      </c>
      <c r="AD4">
        <v>42671</v>
      </c>
      <c r="AE4">
        <v>42452</v>
      </c>
      <c r="AF4">
        <v>38534</v>
      </c>
      <c r="AG4">
        <v>37645</v>
      </c>
      <c r="AO4">
        <v>29.1</v>
      </c>
      <c r="AP4">
        <v>62.3</v>
      </c>
      <c r="AQ4">
        <v>60.8</v>
      </c>
      <c r="AR4">
        <v>96417</v>
      </c>
      <c r="AS4">
        <v>54939</v>
      </c>
      <c r="AT4">
        <v>73064</v>
      </c>
    </row>
    <row r="5" spans="1:55">
      <c r="A5" t="s">
        <v>2</v>
      </c>
      <c r="B5" t="s">
        <v>60</v>
      </c>
      <c r="V5">
        <v>336</v>
      </c>
      <c r="W5">
        <v>1658</v>
      </c>
      <c r="X5">
        <v>106430</v>
      </c>
      <c r="Y5">
        <v>653811</v>
      </c>
      <c r="Z5">
        <v>444850</v>
      </c>
      <c r="AA5">
        <v>327349</v>
      </c>
      <c r="AB5">
        <v>326084</v>
      </c>
      <c r="AC5">
        <v>466723</v>
      </c>
      <c r="AD5">
        <v>672881</v>
      </c>
      <c r="AE5">
        <v>633663</v>
      </c>
      <c r="AF5">
        <v>506956</v>
      </c>
      <c r="AG5">
        <v>463864</v>
      </c>
      <c r="AH5">
        <v>482886</v>
      </c>
      <c r="AI5">
        <v>412384</v>
      </c>
      <c r="AJ5">
        <v>290863</v>
      </c>
      <c r="AK5">
        <v>185.8</v>
      </c>
      <c r="AL5">
        <v>175</v>
      </c>
      <c r="AM5">
        <v>189.9</v>
      </c>
      <c r="AN5">
        <v>272.2</v>
      </c>
      <c r="AO5">
        <v>370.4</v>
      </c>
      <c r="BA5">
        <v>13050</v>
      </c>
      <c r="BB5">
        <v>20016</v>
      </c>
      <c r="BC5">
        <v>25432</v>
      </c>
    </row>
    <row r="6" spans="1:55">
      <c r="B6" t="s">
        <v>61</v>
      </c>
      <c r="V6">
        <v>139</v>
      </c>
      <c r="W6">
        <v>429</v>
      </c>
      <c r="X6">
        <v>56933</v>
      </c>
      <c r="Y6">
        <v>419403</v>
      </c>
      <c r="Z6">
        <v>268560</v>
      </c>
      <c r="AA6">
        <v>297258</v>
      </c>
      <c r="AB6">
        <v>365732</v>
      </c>
      <c r="AC6">
        <v>407480</v>
      </c>
      <c r="AD6">
        <v>576449</v>
      </c>
      <c r="AE6">
        <v>561223</v>
      </c>
      <c r="AF6">
        <v>469224</v>
      </c>
      <c r="AG6">
        <v>596944</v>
      </c>
      <c r="AH6">
        <v>526132</v>
      </c>
      <c r="AI6">
        <v>368540</v>
      </c>
      <c r="AJ6">
        <v>237330</v>
      </c>
    </row>
    <row r="7" spans="1:55">
      <c r="A7" t="s">
        <v>2</v>
      </c>
      <c r="B7" t="s">
        <v>3</v>
      </c>
      <c r="AK7">
        <v>222.5</v>
      </c>
      <c r="AL7">
        <v>225.9</v>
      </c>
      <c r="AM7">
        <v>229.4</v>
      </c>
      <c r="AN7">
        <v>212.2</v>
      </c>
      <c r="AO7">
        <v>111.2</v>
      </c>
      <c r="AP7">
        <v>192.2</v>
      </c>
      <c r="AQ7">
        <v>174.5</v>
      </c>
      <c r="AR7">
        <v>198064</v>
      </c>
      <c r="AS7">
        <v>152896</v>
      </c>
      <c r="AT7">
        <v>100240</v>
      </c>
      <c r="AU7">
        <v>62762</v>
      </c>
      <c r="AZ7">
        <v>13265.9</v>
      </c>
      <c r="BA7">
        <v>10116</v>
      </c>
      <c r="BB7">
        <v>26831</v>
      </c>
      <c r="BC7">
        <v>32034</v>
      </c>
    </row>
    <row r="8" spans="1:55">
      <c r="B8" t="s">
        <v>145</v>
      </c>
      <c r="AS8">
        <v>124190</v>
      </c>
    </row>
    <row r="9" spans="1:55">
      <c r="B9" t="s">
        <v>4</v>
      </c>
      <c r="W9">
        <v>4</v>
      </c>
      <c r="X9">
        <v>8774</v>
      </c>
      <c r="Y9">
        <v>24688</v>
      </c>
      <c r="Z9">
        <v>19853</v>
      </c>
      <c r="AA9">
        <v>40435</v>
      </c>
      <c r="AB9">
        <v>58840</v>
      </c>
      <c r="AC9">
        <v>54027</v>
      </c>
      <c r="AD9">
        <v>95733</v>
      </c>
      <c r="AE9">
        <v>61103</v>
      </c>
      <c r="AF9">
        <v>46364</v>
      </c>
      <c r="AG9">
        <v>68918</v>
      </c>
      <c r="AH9">
        <v>52730</v>
      </c>
      <c r="AI9">
        <v>48794</v>
      </c>
      <c r="AJ9">
        <v>38197</v>
      </c>
      <c r="AK9">
        <v>54.2</v>
      </c>
      <c r="AL9">
        <v>33.700000000000003</v>
      </c>
      <c r="AO9">
        <v>28.9</v>
      </c>
      <c r="AP9">
        <v>76.3</v>
      </c>
      <c r="AQ9">
        <v>103.7</v>
      </c>
      <c r="AR9">
        <v>57169</v>
      </c>
      <c r="AS9">
        <v>141116</v>
      </c>
      <c r="AT9">
        <v>138235</v>
      </c>
      <c r="AU9">
        <v>299393</v>
      </c>
      <c r="AZ9">
        <v>91.9</v>
      </c>
      <c r="BA9">
        <v>1268</v>
      </c>
      <c r="BB9">
        <v>1784</v>
      </c>
      <c r="BC9">
        <v>848</v>
      </c>
    </row>
    <row r="10" spans="1:55">
      <c r="B10" t="s">
        <v>5</v>
      </c>
      <c r="X10">
        <v>31552</v>
      </c>
      <c r="Z10">
        <v>219638</v>
      </c>
      <c r="AA10">
        <v>183264</v>
      </c>
      <c r="AB10">
        <v>159689</v>
      </c>
      <c r="AC10">
        <v>305815</v>
      </c>
      <c r="AD10">
        <v>466843</v>
      </c>
      <c r="AE10">
        <v>320536</v>
      </c>
      <c r="AF10">
        <v>271111</v>
      </c>
      <c r="AG10">
        <v>318768</v>
      </c>
      <c r="AH10">
        <v>269841</v>
      </c>
      <c r="AI10">
        <v>251196</v>
      </c>
      <c r="AJ10">
        <v>182521</v>
      </c>
      <c r="AK10">
        <v>119.7</v>
      </c>
      <c r="AL10">
        <v>88.4</v>
      </c>
      <c r="AM10">
        <v>97.8</v>
      </c>
      <c r="AN10">
        <v>105.3</v>
      </c>
      <c r="AO10">
        <v>49.7</v>
      </c>
      <c r="AP10">
        <v>274.89999999999998</v>
      </c>
      <c r="AQ10">
        <v>254.1</v>
      </c>
      <c r="AR10">
        <v>116992</v>
      </c>
      <c r="AZ10">
        <v>9236.7000000000007</v>
      </c>
      <c r="BA10">
        <v>10701</v>
      </c>
      <c r="BB10">
        <v>9243</v>
      </c>
      <c r="BC10">
        <v>9614</v>
      </c>
    </row>
    <row r="11" spans="1:55">
      <c r="B11" t="s">
        <v>148</v>
      </c>
      <c r="AT11">
        <v>73661</v>
      </c>
      <c r="AU11">
        <v>194110</v>
      </c>
    </row>
    <row r="12" spans="1:55">
      <c r="B12" t="s">
        <v>6</v>
      </c>
      <c r="V12">
        <v>660</v>
      </c>
      <c r="W12">
        <v>62</v>
      </c>
      <c r="X12">
        <v>613</v>
      </c>
      <c r="Y12">
        <v>37628</v>
      </c>
      <c r="Z12">
        <v>39041</v>
      </c>
      <c r="AA12">
        <v>41975</v>
      </c>
      <c r="AB12">
        <v>28362</v>
      </c>
      <c r="AC12">
        <v>73513</v>
      </c>
      <c r="AD12">
        <v>68203</v>
      </c>
      <c r="AE12">
        <v>68369</v>
      </c>
      <c r="AF12">
        <v>64403</v>
      </c>
      <c r="AG12">
        <v>80208</v>
      </c>
      <c r="AH12">
        <v>99568</v>
      </c>
      <c r="AI12">
        <v>66196</v>
      </c>
      <c r="AJ12">
        <v>58375</v>
      </c>
      <c r="AO12">
        <v>7</v>
      </c>
      <c r="AP12">
        <v>54.2</v>
      </c>
      <c r="AQ12">
        <v>42.4</v>
      </c>
      <c r="AR12">
        <v>55941</v>
      </c>
      <c r="AS12">
        <v>61686</v>
      </c>
      <c r="AT12">
        <v>101811</v>
      </c>
      <c r="AU12">
        <v>112995</v>
      </c>
      <c r="AZ12">
        <v>6253.1</v>
      </c>
      <c r="BA12">
        <v>12092</v>
      </c>
      <c r="BB12">
        <v>7540</v>
      </c>
      <c r="BC12">
        <v>8528</v>
      </c>
    </row>
    <row r="13" spans="1:55">
      <c r="B13" t="s">
        <v>105</v>
      </c>
      <c r="AR13">
        <v>1</v>
      </c>
      <c r="AS13">
        <v>9</v>
      </c>
    </row>
    <row r="14" spans="1:55">
      <c r="B14" t="s">
        <v>106</v>
      </c>
      <c r="AR14">
        <v>5133</v>
      </c>
      <c r="AS14">
        <v>14850</v>
      </c>
    </row>
    <row r="15" spans="1:55">
      <c r="B15" t="s">
        <v>7</v>
      </c>
      <c r="AP15">
        <v>61.6</v>
      </c>
      <c r="AQ15">
        <v>95.5</v>
      </c>
      <c r="AR15">
        <v>62907</v>
      </c>
      <c r="AS15">
        <v>62095</v>
      </c>
      <c r="AT15">
        <v>114685</v>
      </c>
      <c r="AU15">
        <v>168899</v>
      </c>
      <c r="AZ15">
        <v>1544.6</v>
      </c>
      <c r="BA15">
        <v>807</v>
      </c>
      <c r="BB15">
        <v>2254</v>
      </c>
      <c r="BC15">
        <v>4332</v>
      </c>
    </row>
    <row r="16" spans="1:55">
      <c r="B16" t="s">
        <v>8</v>
      </c>
      <c r="V16">
        <v>993001</v>
      </c>
      <c r="W16">
        <v>1233702</v>
      </c>
      <c r="X16">
        <v>759687</v>
      </c>
      <c r="Y16">
        <v>1903946</v>
      </c>
      <c r="Z16">
        <v>1069794</v>
      </c>
      <c r="AA16">
        <v>1151326</v>
      </c>
      <c r="AB16">
        <v>1324125</v>
      </c>
      <c r="AC16">
        <v>1473743</v>
      </c>
      <c r="AD16">
        <v>2357768</v>
      </c>
      <c r="AE16">
        <v>2135683</v>
      </c>
      <c r="AF16">
        <v>1798920</v>
      </c>
      <c r="AG16">
        <v>2060267</v>
      </c>
      <c r="AH16">
        <v>2043941</v>
      </c>
      <c r="AI16">
        <v>1503776</v>
      </c>
      <c r="AJ16">
        <v>824880</v>
      </c>
      <c r="AK16">
        <v>481.9</v>
      </c>
      <c r="AL16">
        <v>413.4</v>
      </c>
      <c r="AM16">
        <v>437.2</v>
      </c>
      <c r="AN16">
        <v>470.8</v>
      </c>
      <c r="AO16">
        <v>127.5</v>
      </c>
      <c r="AP16">
        <v>490.5</v>
      </c>
      <c r="AQ16">
        <v>254.2</v>
      </c>
      <c r="AR16">
        <v>153496</v>
      </c>
      <c r="AS16">
        <v>124912</v>
      </c>
      <c r="AT16">
        <v>206188</v>
      </c>
      <c r="AU16">
        <v>119259</v>
      </c>
      <c r="AZ16">
        <v>4494.8</v>
      </c>
      <c r="BA16">
        <v>7893</v>
      </c>
      <c r="BB16">
        <v>21470</v>
      </c>
      <c r="BC16">
        <v>41673</v>
      </c>
    </row>
    <row r="17" spans="2:55">
      <c r="B17" t="s">
        <v>9</v>
      </c>
      <c r="V17">
        <v>18094</v>
      </c>
      <c r="W17">
        <v>16304</v>
      </c>
      <c r="X17">
        <v>88435</v>
      </c>
      <c r="Y17">
        <v>1097183</v>
      </c>
      <c r="Z17">
        <v>1293245</v>
      </c>
      <c r="AA17">
        <v>1246020</v>
      </c>
      <c r="AB17">
        <v>1308239</v>
      </c>
      <c r="AC17">
        <v>1524314</v>
      </c>
      <c r="AD17">
        <v>2172814</v>
      </c>
      <c r="AE17">
        <v>2782239</v>
      </c>
      <c r="AF17">
        <v>1984481</v>
      </c>
      <c r="AG17">
        <v>2209091</v>
      </c>
      <c r="AH17">
        <v>2675025</v>
      </c>
      <c r="AI17">
        <v>2186900</v>
      </c>
      <c r="AJ17">
        <v>1533669</v>
      </c>
      <c r="AK17">
        <v>1110.4000000000001</v>
      </c>
      <c r="AL17">
        <v>1105.8</v>
      </c>
      <c r="AM17">
        <v>1212.9000000000001</v>
      </c>
      <c r="AN17">
        <v>1427.2</v>
      </c>
      <c r="AO17">
        <v>1616.9</v>
      </c>
      <c r="AP17">
        <v>3220.7</v>
      </c>
      <c r="AQ17">
        <v>3009.8</v>
      </c>
      <c r="AR17">
        <v>3039348</v>
      </c>
      <c r="AS17">
        <v>5133884</v>
      </c>
      <c r="AT17">
        <v>7092159</v>
      </c>
      <c r="AU17">
        <v>8373986</v>
      </c>
      <c r="AZ17">
        <v>5088.5</v>
      </c>
      <c r="BA17">
        <v>17590</v>
      </c>
      <c r="BB17">
        <v>39726</v>
      </c>
      <c r="BC17">
        <v>75576</v>
      </c>
    </row>
    <row r="18" spans="2:55">
      <c r="B18" t="s">
        <v>10</v>
      </c>
      <c r="V18">
        <v>21439</v>
      </c>
      <c r="W18">
        <v>26665</v>
      </c>
      <c r="X18">
        <v>36006</v>
      </c>
      <c r="Y18">
        <v>70287</v>
      </c>
      <c r="Z18">
        <v>44580</v>
      </c>
      <c r="AA18">
        <v>117171</v>
      </c>
      <c r="AB18">
        <v>122412</v>
      </c>
      <c r="AC18">
        <v>67109</v>
      </c>
      <c r="AD18">
        <v>137219</v>
      </c>
      <c r="AE18">
        <v>107376</v>
      </c>
      <c r="AF18">
        <v>75783</v>
      </c>
      <c r="AG18">
        <v>90619</v>
      </c>
      <c r="AH18">
        <v>113821</v>
      </c>
      <c r="AI18">
        <v>68892</v>
      </c>
      <c r="AJ18">
        <v>74143</v>
      </c>
      <c r="AK18">
        <v>109.9</v>
      </c>
      <c r="AL18">
        <v>56.7</v>
      </c>
      <c r="AO18">
        <v>6.7</v>
      </c>
      <c r="AP18">
        <v>67.2</v>
      </c>
      <c r="AQ18">
        <v>94.7</v>
      </c>
      <c r="AR18">
        <v>85740</v>
      </c>
      <c r="AS18">
        <v>116769</v>
      </c>
      <c r="AT18">
        <v>18171</v>
      </c>
      <c r="AZ18">
        <v>2840.5</v>
      </c>
      <c r="BA18">
        <v>6307</v>
      </c>
      <c r="BB18">
        <v>3038</v>
      </c>
      <c r="BC18">
        <v>2751</v>
      </c>
    </row>
    <row r="19" spans="2:55">
      <c r="B19" t="s">
        <v>11</v>
      </c>
      <c r="C19" t="s">
        <v>77</v>
      </c>
      <c r="V19">
        <v>911</v>
      </c>
      <c r="W19">
        <v>48</v>
      </c>
      <c r="X19">
        <v>622</v>
      </c>
      <c r="AZ19">
        <v>299.3</v>
      </c>
    </row>
    <row r="20" spans="2:55">
      <c r="B20" t="s">
        <v>107</v>
      </c>
      <c r="AR20">
        <v>16235</v>
      </c>
      <c r="AS20">
        <v>22174</v>
      </c>
    </row>
    <row r="21" spans="2:55">
      <c r="B21" t="s">
        <v>12</v>
      </c>
      <c r="V21">
        <v>45</v>
      </c>
      <c r="X21">
        <v>13520</v>
      </c>
      <c r="Y21">
        <v>62022</v>
      </c>
      <c r="Z21">
        <v>402640</v>
      </c>
      <c r="AA21">
        <v>366818</v>
      </c>
      <c r="AB21">
        <v>488809</v>
      </c>
      <c r="AC21">
        <v>553007</v>
      </c>
      <c r="AD21">
        <v>781405</v>
      </c>
      <c r="AE21">
        <v>973920</v>
      </c>
      <c r="AF21">
        <v>613666</v>
      </c>
      <c r="AG21">
        <v>534157</v>
      </c>
      <c r="AH21">
        <v>637704</v>
      </c>
      <c r="AI21">
        <v>706521</v>
      </c>
      <c r="AJ21">
        <v>409771</v>
      </c>
      <c r="AK21">
        <v>241.9</v>
      </c>
      <c r="AL21">
        <v>188.8</v>
      </c>
      <c r="AM21">
        <v>204</v>
      </c>
      <c r="AN21">
        <v>186.2</v>
      </c>
      <c r="AO21">
        <v>69.099999999999994</v>
      </c>
      <c r="AP21">
        <v>254.3</v>
      </c>
      <c r="AQ21">
        <v>154.9</v>
      </c>
      <c r="AR21">
        <v>246426</v>
      </c>
      <c r="AS21">
        <v>448809</v>
      </c>
      <c r="AT21">
        <v>189974</v>
      </c>
      <c r="AZ21">
        <v>5936.3</v>
      </c>
      <c r="BA21">
        <v>10898</v>
      </c>
      <c r="BB21">
        <v>10207</v>
      </c>
      <c r="BC21">
        <v>10103</v>
      </c>
    </row>
    <row r="22" spans="2:55">
      <c r="B22" t="s">
        <v>108</v>
      </c>
      <c r="AR22">
        <v>8886</v>
      </c>
      <c r="AS22">
        <v>18217</v>
      </c>
    </row>
    <row r="23" spans="2:55">
      <c r="B23" t="s">
        <v>109</v>
      </c>
      <c r="AR23">
        <v>8178</v>
      </c>
      <c r="AS23">
        <v>5559</v>
      </c>
    </row>
    <row r="24" spans="2:55">
      <c r="B24" t="s">
        <v>76</v>
      </c>
      <c r="V24">
        <v>2087</v>
      </c>
      <c r="W24">
        <v>2873</v>
      </c>
      <c r="X24">
        <v>4026</v>
      </c>
      <c r="Y24">
        <v>7404</v>
      </c>
      <c r="Z24">
        <v>2072</v>
      </c>
      <c r="AA24">
        <v>3943</v>
      </c>
      <c r="AB24">
        <v>5062</v>
      </c>
      <c r="AC24">
        <v>3643</v>
      </c>
      <c r="AR24">
        <v>581</v>
      </c>
      <c r="AS24">
        <v>152</v>
      </c>
    </row>
    <row r="25" spans="2:55">
      <c r="B25" t="s">
        <v>13</v>
      </c>
      <c r="V25">
        <v>52781</v>
      </c>
      <c r="W25">
        <v>25653</v>
      </c>
      <c r="X25">
        <v>45359</v>
      </c>
      <c r="Y25">
        <v>99896</v>
      </c>
      <c r="Z25">
        <v>142217</v>
      </c>
      <c r="AA25">
        <v>109821</v>
      </c>
      <c r="AB25">
        <v>106711</v>
      </c>
      <c r="AC25">
        <v>140219</v>
      </c>
      <c r="AD25">
        <v>175698</v>
      </c>
      <c r="AE25">
        <v>151439</v>
      </c>
      <c r="AF25">
        <v>105088</v>
      </c>
      <c r="AG25">
        <v>110714</v>
      </c>
      <c r="AH25">
        <v>136199</v>
      </c>
      <c r="AI25">
        <v>112639</v>
      </c>
      <c r="AJ25">
        <v>82119</v>
      </c>
      <c r="AO25">
        <v>24.7</v>
      </c>
      <c r="AP25">
        <v>97.7</v>
      </c>
      <c r="AQ25">
        <v>121.7</v>
      </c>
      <c r="AR25">
        <v>81119</v>
      </c>
      <c r="AS25">
        <v>76651</v>
      </c>
      <c r="AT25">
        <v>119771</v>
      </c>
      <c r="AU25">
        <v>28139</v>
      </c>
      <c r="AZ25">
        <v>3607.4</v>
      </c>
      <c r="BA25">
        <v>4975</v>
      </c>
      <c r="BB25">
        <v>5583</v>
      </c>
      <c r="BC25">
        <v>7151</v>
      </c>
    </row>
    <row r="26" spans="2:55">
      <c r="B26" t="s">
        <v>14</v>
      </c>
      <c r="V26">
        <v>7047</v>
      </c>
      <c r="W26">
        <v>5589</v>
      </c>
      <c r="X26">
        <v>41883</v>
      </c>
      <c r="Y26">
        <v>98997</v>
      </c>
      <c r="Z26">
        <v>99395</v>
      </c>
      <c r="AA26">
        <v>109982</v>
      </c>
      <c r="AB26">
        <v>101116</v>
      </c>
      <c r="AC26">
        <v>146727</v>
      </c>
      <c r="AD26">
        <v>233607</v>
      </c>
      <c r="AE26">
        <v>278610</v>
      </c>
      <c r="AF26">
        <v>223762</v>
      </c>
      <c r="AG26">
        <v>293204</v>
      </c>
      <c r="AH26">
        <v>229837</v>
      </c>
      <c r="AI26">
        <v>177037</v>
      </c>
      <c r="AJ26">
        <v>139205</v>
      </c>
      <c r="AK26">
        <v>131.1</v>
      </c>
      <c r="AL26">
        <v>120.4</v>
      </c>
      <c r="AM26">
        <v>135.69999999999999</v>
      </c>
      <c r="AN26">
        <v>137.19999999999999</v>
      </c>
      <c r="AO26">
        <v>45.6</v>
      </c>
      <c r="AP26">
        <v>119.3</v>
      </c>
      <c r="AQ26">
        <v>135.6</v>
      </c>
      <c r="AR26">
        <v>133374</v>
      </c>
      <c r="AS26">
        <v>92311</v>
      </c>
      <c r="AT26">
        <v>75048</v>
      </c>
      <c r="AU26">
        <v>67106</v>
      </c>
      <c r="AZ26">
        <v>5714.4</v>
      </c>
      <c r="BA26">
        <v>10022</v>
      </c>
      <c r="BB26">
        <v>10763</v>
      </c>
      <c r="BC26">
        <v>8896</v>
      </c>
    </row>
    <row r="27" spans="2:55">
      <c r="B27" t="s">
        <v>15</v>
      </c>
      <c r="AA27">
        <v>1405</v>
      </c>
      <c r="AB27">
        <v>14992</v>
      </c>
      <c r="AC27">
        <v>17665</v>
      </c>
      <c r="AD27">
        <v>50078</v>
      </c>
      <c r="AE27">
        <v>187820</v>
      </c>
      <c r="AF27">
        <v>268004</v>
      </c>
      <c r="AG27">
        <v>131065</v>
      </c>
      <c r="AH27">
        <v>97030</v>
      </c>
      <c r="AI27">
        <v>104168</v>
      </c>
      <c r="AJ27">
        <v>108828</v>
      </c>
      <c r="AK27">
        <v>84.2</v>
      </c>
      <c r="AL27">
        <v>60.2</v>
      </c>
      <c r="AM27">
        <v>94.3</v>
      </c>
      <c r="AN27">
        <v>115.5</v>
      </c>
      <c r="AO27">
        <v>77.3</v>
      </c>
      <c r="AP27">
        <v>296.60000000000002</v>
      </c>
      <c r="AQ27">
        <v>319.10000000000002</v>
      </c>
      <c r="AR27">
        <v>262484</v>
      </c>
      <c r="AZ27">
        <v>1885</v>
      </c>
      <c r="BA27">
        <v>10584</v>
      </c>
      <c r="BB27">
        <v>19626</v>
      </c>
      <c r="BC27">
        <v>11169</v>
      </c>
    </row>
    <row r="28" spans="2:55">
      <c r="B28" t="s">
        <v>16</v>
      </c>
      <c r="V28">
        <v>9536</v>
      </c>
      <c r="W28">
        <v>38284</v>
      </c>
      <c r="X28">
        <v>40706</v>
      </c>
      <c r="Y28">
        <v>67710</v>
      </c>
      <c r="Z28">
        <v>75905</v>
      </c>
      <c r="AA28">
        <v>72010</v>
      </c>
      <c r="AB28">
        <v>37590</v>
      </c>
      <c r="AC28">
        <v>36627</v>
      </c>
      <c r="AD28">
        <v>51221</v>
      </c>
      <c r="AE28">
        <v>51981</v>
      </c>
      <c r="AF28">
        <v>39505</v>
      </c>
      <c r="AG28">
        <v>38110</v>
      </c>
      <c r="AP28">
        <v>49.2</v>
      </c>
      <c r="AQ28">
        <v>55.8</v>
      </c>
      <c r="AR28">
        <v>57671</v>
      </c>
      <c r="AS28">
        <v>52574</v>
      </c>
      <c r="AT28">
        <v>61573</v>
      </c>
      <c r="AZ28">
        <v>1007.3</v>
      </c>
      <c r="BA28">
        <v>3008</v>
      </c>
      <c r="BB28">
        <v>2356</v>
      </c>
      <c r="BC28">
        <v>3740</v>
      </c>
    </row>
    <row r="29" spans="2:55">
      <c r="B29" t="s">
        <v>17</v>
      </c>
      <c r="V29">
        <v>2164621</v>
      </c>
      <c r="W29">
        <v>2666118</v>
      </c>
      <c r="X29">
        <v>2444150</v>
      </c>
      <c r="Y29">
        <v>4609438</v>
      </c>
      <c r="Z29">
        <v>1680111</v>
      </c>
      <c r="AA29">
        <v>2021813</v>
      </c>
      <c r="AB29">
        <v>2204076</v>
      </c>
      <c r="AC29">
        <v>2175098</v>
      </c>
      <c r="AD29">
        <v>2730845</v>
      </c>
      <c r="AE29">
        <v>1882954</v>
      </c>
      <c r="AF29">
        <v>1826601</v>
      </c>
      <c r="AG29">
        <v>1794631</v>
      </c>
      <c r="AH29">
        <v>2040450</v>
      </c>
      <c r="AI29">
        <v>1677348</v>
      </c>
      <c r="AJ29">
        <v>1098722</v>
      </c>
      <c r="AK29">
        <v>743.3</v>
      </c>
      <c r="AL29">
        <v>727.1</v>
      </c>
      <c r="AM29">
        <v>707.3</v>
      </c>
      <c r="AN29">
        <v>568.1</v>
      </c>
      <c r="AO29">
        <v>52.5</v>
      </c>
      <c r="AP29">
        <v>560.79999999999995</v>
      </c>
      <c r="AQ29">
        <v>727.3</v>
      </c>
      <c r="AR29">
        <v>567622</v>
      </c>
      <c r="AS29">
        <v>419161</v>
      </c>
      <c r="AZ29">
        <v>8928.5</v>
      </c>
      <c r="BA29">
        <v>27812</v>
      </c>
      <c r="BB29">
        <v>34593</v>
      </c>
      <c r="BC29">
        <v>50973</v>
      </c>
    </row>
    <row r="30" spans="2:55">
      <c r="B30" t="s">
        <v>18</v>
      </c>
      <c r="W30">
        <v>79</v>
      </c>
      <c r="X30">
        <v>482</v>
      </c>
      <c r="Y30">
        <v>197758</v>
      </c>
      <c r="Z30">
        <v>348838</v>
      </c>
      <c r="AA30">
        <v>290943</v>
      </c>
      <c r="AB30">
        <v>222451</v>
      </c>
      <c r="AC30">
        <v>149626</v>
      </c>
      <c r="AD30">
        <v>130723</v>
      </c>
      <c r="AE30">
        <v>556499</v>
      </c>
      <c r="AF30">
        <v>386810</v>
      </c>
      <c r="AG30">
        <v>398317</v>
      </c>
      <c r="AH30">
        <v>205407</v>
      </c>
      <c r="AI30">
        <v>512630</v>
      </c>
      <c r="AJ30">
        <v>331013</v>
      </c>
      <c r="AK30">
        <v>229.2</v>
      </c>
      <c r="AL30">
        <v>158.19999999999999</v>
      </c>
      <c r="AM30">
        <v>120.9</v>
      </c>
      <c r="AN30">
        <v>241</v>
      </c>
      <c r="AO30">
        <v>220.8</v>
      </c>
      <c r="AP30">
        <v>394.7</v>
      </c>
      <c r="AQ30">
        <v>253.5</v>
      </c>
      <c r="AR30">
        <v>415569</v>
      </c>
      <c r="AS30">
        <v>455682</v>
      </c>
      <c r="AT30">
        <v>453151</v>
      </c>
      <c r="AU30">
        <v>1066052</v>
      </c>
      <c r="AZ30">
        <v>304</v>
      </c>
      <c r="BA30">
        <v>129</v>
      </c>
      <c r="BB30">
        <v>759</v>
      </c>
      <c r="BC30">
        <v>144</v>
      </c>
    </row>
    <row r="31" spans="2:55">
      <c r="B31" t="s">
        <v>146</v>
      </c>
      <c r="AS31">
        <v>91809</v>
      </c>
      <c r="AT31">
        <v>105542</v>
      </c>
      <c r="AU31">
        <v>251281</v>
      </c>
    </row>
    <row r="32" spans="2:55">
      <c r="B32" t="s">
        <v>19</v>
      </c>
      <c r="V32">
        <v>196986</v>
      </c>
      <c r="W32">
        <v>293196</v>
      </c>
      <c r="X32">
        <v>197887</v>
      </c>
      <c r="Y32">
        <v>197758</v>
      </c>
      <c r="Z32">
        <v>174003</v>
      </c>
      <c r="AA32">
        <v>134601</v>
      </c>
      <c r="AB32">
        <v>113435</v>
      </c>
      <c r="AC32">
        <v>173382</v>
      </c>
      <c r="AD32">
        <v>283721</v>
      </c>
      <c r="AE32">
        <v>219744</v>
      </c>
      <c r="AF32">
        <v>188614</v>
      </c>
      <c r="AG32">
        <v>242157</v>
      </c>
      <c r="AH32">
        <v>227492</v>
      </c>
      <c r="AI32">
        <v>277276</v>
      </c>
      <c r="AJ32">
        <v>332712</v>
      </c>
      <c r="AK32">
        <v>118</v>
      </c>
      <c r="AL32">
        <v>81.3</v>
      </c>
      <c r="AM32">
        <v>104.2</v>
      </c>
      <c r="AN32">
        <v>111.1</v>
      </c>
      <c r="AO32">
        <v>44.4</v>
      </c>
      <c r="AP32">
        <v>120.7</v>
      </c>
      <c r="AQ32">
        <v>177</v>
      </c>
      <c r="AR32">
        <v>69682</v>
      </c>
      <c r="AS32">
        <v>84886</v>
      </c>
      <c r="AT32">
        <v>328561</v>
      </c>
      <c r="AZ32">
        <v>3537.9</v>
      </c>
      <c r="BA32">
        <v>3565</v>
      </c>
      <c r="BB32">
        <v>3719</v>
      </c>
      <c r="BC32">
        <v>2152</v>
      </c>
    </row>
    <row r="33" spans="2:55">
      <c r="B33" t="s">
        <v>20</v>
      </c>
      <c r="V33">
        <v>26871</v>
      </c>
      <c r="W33">
        <v>27646</v>
      </c>
      <c r="X33">
        <v>47021</v>
      </c>
      <c r="Y33">
        <v>151610</v>
      </c>
      <c r="Z33">
        <v>19831</v>
      </c>
      <c r="AA33">
        <v>46807</v>
      </c>
      <c r="AB33">
        <v>41191</v>
      </c>
      <c r="AC33">
        <v>74434</v>
      </c>
      <c r="AD33">
        <v>103859</v>
      </c>
      <c r="AE33">
        <v>133868</v>
      </c>
      <c r="AF33">
        <v>103253</v>
      </c>
      <c r="AG33">
        <v>120327</v>
      </c>
      <c r="AH33">
        <v>154832</v>
      </c>
      <c r="AI33">
        <v>134667</v>
      </c>
      <c r="AJ33">
        <v>114251</v>
      </c>
      <c r="AK33">
        <v>73.900000000000006</v>
      </c>
      <c r="AL33">
        <v>93.5</v>
      </c>
      <c r="AM33">
        <v>102.4</v>
      </c>
      <c r="AN33">
        <v>103.6</v>
      </c>
      <c r="AO33">
        <v>80.900000000000006</v>
      </c>
      <c r="AP33">
        <v>166.6</v>
      </c>
      <c r="AQ33">
        <v>211.2</v>
      </c>
      <c r="AR33">
        <v>227035</v>
      </c>
      <c r="AS33">
        <v>388146</v>
      </c>
      <c r="AT33">
        <v>455598</v>
      </c>
      <c r="AU33">
        <v>533251</v>
      </c>
      <c r="AZ33">
        <v>8288.2000000000007</v>
      </c>
      <c r="BA33">
        <v>11006</v>
      </c>
      <c r="BB33">
        <v>13477</v>
      </c>
      <c r="BC33">
        <v>13733</v>
      </c>
    </row>
    <row r="34" spans="2:55">
      <c r="B34" t="s">
        <v>21</v>
      </c>
      <c r="V34">
        <v>248893</v>
      </c>
      <c r="W34">
        <v>190945</v>
      </c>
      <c r="X34">
        <v>370303</v>
      </c>
      <c r="Y34">
        <v>574742</v>
      </c>
      <c r="Z34">
        <v>287135</v>
      </c>
      <c r="AA34">
        <v>330996</v>
      </c>
      <c r="AB34">
        <v>372319</v>
      </c>
      <c r="AC34">
        <v>408206</v>
      </c>
      <c r="AD34">
        <v>520786</v>
      </c>
      <c r="AE34">
        <v>591777</v>
      </c>
      <c r="AF34">
        <v>538810</v>
      </c>
      <c r="AG34">
        <v>546290</v>
      </c>
      <c r="AH34">
        <v>549013</v>
      </c>
      <c r="AI34">
        <v>548331</v>
      </c>
      <c r="AJ34">
        <v>400514</v>
      </c>
      <c r="AK34">
        <v>310</v>
      </c>
      <c r="AL34">
        <v>270.7</v>
      </c>
      <c r="AM34">
        <v>292.60000000000002</v>
      </c>
      <c r="AN34">
        <v>246.5</v>
      </c>
      <c r="AO34">
        <v>232.6</v>
      </c>
      <c r="AP34">
        <v>412.3</v>
      </c>
      <c r="AQ34">
        <v>376.3</v>
      </c>
      <c r="AR34">
        <v>336361</v>
      </c>
      <c r="AS34">
        <v>469969</v>
      </c>
      <c r="AT34">
        <v>533823</v>
      </c>
      <c r="AU34">
        <v>519496</v>
      </c>
      <c r="AZ34">
        <v>14836</v>
      </c>
      <c r="BA34">
        <v>25764</v>
      </c>
      <c r="BB34">
        <v>26732</v>
      </c>
      <c r="BC34">
        <v>33373</v>
      </c>
    </row>
    <row r="35" spans="2:55">
      <c r="B35" t="s">
        <v>22</v>
      </c>
      <c r="V35">
        <v>1155</v>
      </c>
      <c r="X35">
        <v>53758</v>
      </c>
      <c r="Y35">
        <v>68252</v>
      </c>
      <c r="Z35">
        <v>25245</v>
      </c>
      <c r="AA35">
        <v>45039</v>
      </c>
      <c r="AB35">
        <v>65659</v>
      </c>
      <c r="AC35">
        <v>57689</v>
      </c>
      <c r="AD35">
        <v>84863</v>
      </c>
      <c r="AE35">
        <v>189642</v>
      </c>
      <c r="AF35">
        <v>62413</v>
      </c>
      <c r="AG35">
        <v>83242</v>
      </c>
      <c r="AH35">
        <v>67415</v>
      </c>
      <c r="AI35">
        <v>88346</v>
      </c>
      <c r="AJ35">
        <v>63951</v>
      </c>
      <c r="AK35">
        <v>52.9</v>
      </c>
      <c r="AL35">
        <v>18.600000000000001</v>
      </c>
      <c r="AM35">
        <v>71.5</v>
      </c>
      <c r="AN35">
        <v>85.8</v>
      </c>
      <c r="AO35">
        <v>53.2</v>
      </c>
      <c r="AP35">
        <v>99.8</v>
      </c>
      <c r="AQ35">
        <v>189.7</v>
      </c>
      <c r="AR35">
        <v>153493</v>
      </c>
      <c r="AS35">
        <v>284317</v>
      </c>
      <c r="AT35">
        <v>46440</v>
      </c>
      <c r="AU35">
        <v>81288</v>
      </c>
      <c r="AZ35">
        <v>5982.7</v>
      </c>
      <c r="BA35">
        <v>5284</v>
      </c>
      <c r="BB35">
        <v>3351</v>
      </c>
      <c r="BC35">
        <v>7575</v>
      </c>
    </row>
    <row r="36" spans="2:55">
      <c r="B36" t="s">
        <v>23</v>
      </c>
      <c r="X36">
        <v>607</v>
      </c>
      <c r="Y36">
        <v>22514</v>
      </c>
      <c r="Z36">
        <v>45228</v>
      </c>
      <c r="AA36">
        <v>55728</v>
      </c>
      <c r="AB36">
        <v>56749</v>
      </c>
      <c r="AC36">
        <v>53765</v>
      </c>
      <c r="AD36">
        <v>73362</v>
      </c>
      <c r="AE36">
        <v>242450</v>
      </c>
      <c r="AF36">
        <v>117559</v>
      </c>
      <c r="AG36">
        <v>97486</v>
      </c>
      <c r="AH36">
        <v>188419</v>
      </c>
      <c r="AI36">
        <v>304084</v>
      </c>
      <c r="AJ36">
        <v>144888</v>
      </c>
      <c r="AK36">
        <v>78.3</v>
      </c>
      <c r="AL36">
        <v>75.3</v>
      </c>
      <c r="AM36">
        <v>98.6</v>
      </c>
      <c r="AN36">
        <v>154.1</v>
      </c>
      <c r="AO36">
        <v>220.3</v>
      </c>
      <c r="AP36">
        <v>410.2</v>
      </c>
      <c r="AQ36">
        <v>189.5</v>
      </c>
      <c r="AR36">
        <v>422884</v>
      </c>
      <c r="AS36">
        <v>581662</v>
      </c>
      <c r="AT36">
        <v>621045</v>
      </c>
      <c r="AU36">
        <v>1013521</v>
      </c>
      <c r="AZ36">
        <v>881.7</v>
      </c>
      <c r="BA36">
        <v>1041</v>
      </c>
      <c r="BB36">
        <v>3770</v>
      </c>
      <c r="BC36">
        <v>6146</v>
      </c>
    </row>
    <row r="37" spans="2:55">
      <c r="B37" t="s">
        <v>24</v>
      </c>
      <c r="V37">
        <v>3524</v>
      </c>
      <c r="W37">
        <v>752</v>
      </c>
      <c r="X37">
        <v>2267</v>
      </c>
      <c r="Y37">
        <v>50316</v>
      </c>
      <c r="Z37">
        <v>6290</v>
      </c>
      <c r="AA37">
        <v>17424</v>
      </c>
      <c r="AB37">
        <v>42480</v>
      </c>
      <c r="AC37">
        <v>88416</v>
      </c>
      <c r="AD37">
        <v>148471</v>
      </c>
      <c r="AE37">
        <v>325768</v>
      </c>
      <c r="AF37">
        <v>340540</v>
      </c>
      <c r="AG37">
        <v>178508</v>
      </c>
      <c r="AH37">
        <v>340853</v>
      </c>
      <c r="AI37">
        <v>552732</v>
      </c>
      <c r="AJ37">
        <v>561223</v>
      </c>
      <c r="AK37">
        <v>307.5</v>
      </c>
      <c r="AL37">
        <v>225.8</v>
      </c>
      <c r="AM37">
        <v>220.1</v>
      </c>
      <c r="AN37">
        <v>184.3</v>
      </c>
      <c r="AO37">
        <v>154.9</v>
      </c>
      <c r="AP37">
        <v>105</v>
      </c>
      <c r="AQ37">
        <v>6.8</v>
      </c>
      <c r="AR37">
        <v>43352</v>
      </c>
      <c r="AS37">
        <v>17248</v>
      </c>
      <c r="AT37">
        <v>9658</v>
      </c>
      <c r="AZ37">
        <v>889.3</v>
      </c>
      <c r="BA37">
        <v>2236</v>
      </c>
      <c r="BB37">
        <v>10022</v>
      </c>
      <c r="BC37">
        <v>8891</v>
      </c>
    </row>
    <row r="38" spans="2:55">
      <c r="B38" t="s">
        <v>103</v>
      </c>
      <c r="AM38">
        <v>8.8000000000000007</v>
      </c>
      <c r="AN38">
        <v>20.399999999999999</v>
      </c>
      <c r="AO38">
        <v>9.9</v>
      </c>
      <c r="AP38">
        <v>12.8</v>
      </c>
      <c r="AQ38">
        <v>16.3</v>
      </c>
      <c r="AR38">
        <v>28776</v>
      </c>
      <c r="AS38">
        <v>9891</v>
      </c>
      <c r="AT38">
        <v>4884</v>
      </c>
    </row>
    <row r="39" spans="2:55">
      <c r="B39" t="s">
        <v>25</v>
      </c>
      <c r="V39">
        <v>37</v>
      </c>
      <c r="W39">
        <v>20</v>
      </c>
      <c r="X39">
        <v>2396</v>
      </c>
      <c r="Y39">
        <v>286444</v>
      </c>
      <c r="Z39">
        <v>19603</v>
      </c>
      <c r="AA39">
        <v>35090</v>
      </c>
      <c r="AB39">
        <v>49041</v>
      </c>
      <c r="AC39">
        <f>100830-AC24</f>
        <v>97187</v>
      </c>
      <c r="AD39">
        <v>188530</v>
      </c>
      <c r="AE39">
        <v>330274</v>
      </c>
      <c r="AF39">
        <v>196415</v>
      </c>
      <c r="AG39">
        <v>198196</v>
      </c>
      <c r="AH39">
        <v>252343</v>
      </c>
      <c r="AI39">
        <v>208446</v>
      </c>
      <c r="AJ39">
        <v>147365</v>
      </c>
      <c r="AK39">
        <v>181.5</v>
      </c>
      <c r="AL39">
        <v>213.8</v>
      </c>
      <c r="AM39">
        <v>282.39999999999998</v>
      </c>
      <c r="AN39">
        <v>232.2</v>
      </c>
      <c r="AO39">
        <v>55.9</v>
      </c>
      <c r="AP39">
        <v>31</v>
      </c>
      <c r="AQ39">
        <v>35</v>
      </c>
      <c r="AZ39">
        <v>6443.6</v>
      </c>
      <c r="BA39">
        <v>1733</v>
      </c>
      <c r="BB39">
        <v>1913</v>
      </c>
      <c r="BC39">
        <v>3398</v>
      </c>
    </row>
    <row r="40" spans="2:55">
      <c r="B40" t="s">
        <v>110</v>
      </c>
      <c r="AR40">
        <v>7</v>
      </c>
      <c r="AS40">
        <v>63</v>
      </c>
    </row>
    <row r="41" spans="2:55">
      <c r="B41" t="s">
        <v>111</v>
      </c>
      <c r="AR41">
        <v>5160</v>
      </c>
      <c r="AS41">
        <v>12</v>
      </c>
    </row>
    <row r="42" spans="2:55">
      <c r="B42" t="s">
        <v>112</v>
      </c>
      <c r="AR42">
        <v>7003</v>
      </c>
      <c r="AS42">
        <v>5338</v>
      </c>
    </row>
    <row r="43" spans="2:55">
      <c r="B43" t="s">
        <v>26</v>
      </c>
      <c r="V43">
        <v>93054</v>
      </c>
      <c r="W43">
        <v>151749</v>
      </c>
      <c r="X43">
        <v>245763</v>
      </c>
      <c r="Y43">
        <v>310636</v>
      </c>
      <c r="Z43">
        <v>189788</v>
      </c>
      <c r="AA43">
        <v>136441</v>
      </c>
      <c r="AB43">
        <v>201172</v>
      </c>
      <c r="AC43">
        <v>187552</v>
      </c>
      <c r="AD43">
        <v>199824</v>
      </c>
      <c r="AE43">
        <v>256635</v>
      </c>
      <c r="AF43">
        <v>216662</v>
      </c>
      <c r="AG43">
        <v>235223</v>
      </c>
      <c r="AH43">
        <v>265025</v>
      </c>
      <c r="AI43">
        <v>142676</v>
      </c>
      <c r="AJ43">
        <v>112326</v>
      </c>
      <c r="AK43">
        <v>47.7</v>
      </c>
      <c r="AL43">
        <v>31</v>
      </c>
      <c r="AM43">
        <v>43.3</v>
      </c>
      <c r="AN43">
        <v>72.400000000000006</v>
      </c>
      <c r="AO43">
        <v>23.9</v>
      </c>
      <c r="AP43">
        <v>60</v>
      </c>
      <c r="AQ43">
        <v>27.3</v>
      </c>
      <c r="AR43">
        <v>8244</v>
      </c>
      <c r="AS43">
        <v>10502</v>
      </c>
      <c r="AT43">
        <v>2069</v>
      </c>
      <c r="AZ43">
        <v>608.20000000000005</v>
      </c>
      <c r="BA43">
        <v>1064</v>
      </c>
      <c r="BB43">
        <v>2808</v>
      </c>
      <c r="BC43">
        <v>1068</v>
      </c>
    </row>
    <row r="44" spans="2:55">
      <c r="B44" t="s">
        <v>113</v>
      </c>
      <c r="AR44">
        <v>19</v>
      </c>
      <c r="AS44">
        <v>4221</v>
      </c>
    </row>
    <row r="45" spans="2:55">
      <c r="B45" t="s">
        <v>96</v>
      </c>
      <c r="BC45">
        <v>13</v>
      </c>
    </row>
    <row r="46" spans="2:55">
      <c r="B46" t="s">
        <v>79</v>
      </c>
      <c r="V46">
        <v>978</v>
      </c>
      <c r="W46">
        <v>50</v>
      </c>
      <c r="X46">
        <v>5958</v>
      </c>
      <c r="Y46">
        <v>4557</v>
      </c>
      <c r="Z46">
        <v>2121</v>
      </c>
      <c r="AA46">
        <v>7063</v>
      </c>
      <c r="AB46">
        <v>6675</v>
      </c>
      <c r="AC46">
        <v>15060</v>
      </c>
      <c r="AR46">
        <v>3097</v>
      </c>
      <c r="AS46">
        <v>4678</v>
      </c>
    </row>
    <row r="47" spans="2:55">
      <c r="B47" t="s">
        <v>66</v>
      </c>
      <c r="V47">
        <v>111524</v>
      </c>
      <c r="W47">
        <v>176494</v>
      </c>
      <c r="X47">
        <v>145534</v>
      </c>
      <c r="Y47">
        <v>311978</v>
      </c>
      <c r="Z47">
        <v>121769</v>
      </c>
      <c r="AA47">
        <v>183885</v>
      </c>
      <c r="AB47">
        <v>59538</v>
      </c>
      <c r="AC47">
        <v>192537</v>
      </c>
      <c r="AD47">
        <v>155856</v>
      </c>
      <c r="AE47">
        <v>142207</v>
      </c>
      <c r="AF47">
        <v>121359</v>
      </c>
      <c r="AG47">
        <v>123186</v>
      </c>
      <c r="AH47">
        <v>100141</v>
      </c>
      <c r="AI47">
        <v>66765</v>
      </c>
      <c r="AJ47">
        <v>42103</v>
      </c>
      <c r="AR47">
        <v>28968</v>
      </c>
      <c r="AS47">
        <v>20675</v>
      </c>
      <c r="AT47">
        <v>1939</v>
      </c>
    </row>
    <row r="48" spans="2:55">
      <c r="B48" t="s">
        <v>78</v>
      </c>
      <c r="V48">
        <v>258</v>
      </c>
      <c r="W48">
        <v>761</v>
      </c>
      <c r="X48">
        <v>82</v>
      </c>
      <c r="Y48">
        <v>901</v>
      </c>
      <c r="Z48">
        <v>1521</v>
      </c>
      <c r="AR48">
        <v>6</v>
      </c>
      <c r="AS48">
        <v>19</v>
      </c>
    </row>
    <row r="49" spans="2:55">
      <c r="B49" t="s">
        <v>67</v>
      </c>
      <c r="V49">
        <v>1502045</v>
      </c>
      <c r="W49">
        <v>1177176</v>
      </c>
      <c r="X49">
        <v>624767</v>
      </c>
      <c r="Y49">
        <v>1021712</v>
      </c>
      <c r="Z49">
        <v>590012</v>
      </c>
      <c r="AA49">
        <v>740509</v>
      </c>
      <c r="AB49">
        <v>949459</v>
      </c>
      <c r="AC49">
        <v>1448445</v>
      </c>
      <c r="AD49">
        <v>1733157</v>
      </c>
      <c r="AE49">
        <v>1638524</v>
      </c>
      <c r="AF49">
        <v>1112921</v>
      </c>
      <c r="AG49">
        <v>1137428</v>
      </c>
      <c r="AH49">
        <v>1162121</v>
      </c>
      <c r="AI49">
        <v>733645</v>
      </c>
      <c r="AJ49">
        <v>475432</v>
      </c>
      <c r="AK49">
        <v>304.2</v>
      </c>
      <c r="AL49">
        <v>299.3</v>
      </c>
      <c r="AM49">
        <v>353.4</v>
      </c>
    </row>
    <row r="50" spans="2:55">
      <c r="B50" t="s">
        <v>68</v>
      </c>
      <c r="V50">
        <v>65276</v>
      </c>
      <c r="W50">
        <v>31080</v>
      </c>
      <c r="X50">
        <v>28869</v>
      </c>
      <c r="Y50">
        <v>43227</v>
      </c>
      <c r="Z50">
        <v>203236</v>
      </c>
      <c r="AA50">
        <v>34369</v>
      </c>
      <c r="AB50">
        <v>51809</v>
      </c>
      <c r="AC50">
        <v>28455</v>
      </c>
      <c r="AD50">
        <v>63407</v>
      </c>
      <c r="AE50">
        <v>50680</v>
      </c>
      <c r="AF50">
        <v>55674</v>
      </c>
      <c r="AG50">
        <v>59630</v>
      </c>
      <c r="AH50">
        <v>72412</v>
      </c>
      <c r="AI50">
        <v>42835</v>
      </c>
      <c r="AJ50">
        <v>41636</v>
      </c>
      <c r="AK50">
        <v>76.2</v>
      </c>
      <c r="AL50">
        <v>71.2</v>
      </c>
    </row>
    <row r="51" spans="2:55">
      <c r="B51" t="s">
        <v>27</v>
      </c>
      <c r="AZ51">
        <v>5497.7</v>
      </c>
      <c r="BA51">
        <v>17882</v>
      </c>
    </row>
    <row r="52" spans="2:55">
      <c r="B52" t="s">
        <v>97</v>
      </c>
      <c r="AN52">
        <v>230.2</v>
      </c>
      <c r="AO52">
        <v>138.5</v>
      </c>
      <c r="AP52">
        <v>491.6</v>
      </c>
      <c r="AQ52">
        <v>256.5</v>
      </c>
      <c r="AR52">
        <v>123262</v>
      </c>
      <c r="AS52">
        <v>139812</v>
      </c>
      <c r="BB52">
        <v>12663</v>
      </c>
      <c r="BC52">
        <v>8805</v>
      </c>
    </row>
    <row r="53" spans="2:55">
      <c r="B53" t="s">
        <v>28</v>
      </c>
      <c r="AN53">
        <v>66.8</v>
      </c>
      <c r="AO53">
        <v>36.9</v>
      </c>
      <c r="AP53">
        <v>106.9</v>
      </c>
      <c r="AQ53">
        <v>111.3</v>
      </c>
      <c r="AR53">
        <v>99219</v>
      </c>
      <c r="AS53">
        <v>165279</v>
      </c>
      <c r="AT53">
        <v>13353</v>
      </c>
      <c r="AZ53">
        <v>1049.9000000000001</v>
      </c>
      <c r="BA53">
        <v>1301</v>
      </c>
      <c r="BB53">
        <v>1216</v>
      </c>
      <c r="BC53">
        <v>1603</v>
      </c>
    </row>
    <row r="54" spans="2:55">
      <c r="B54" t="s">
        <v>114</v>
      </c>
      <c r="AR54">
        <v>233</v>
      </c>
      <c r="AS54">
        <v>187</v>
      </c>
    </row>
    <row r="55" spans="2:55">
      <c r="B55" t="s">
        <v>29</v>
      </c>
      <c r="V55">
        <v>48462</v>
      </c>
      <c r="W55">
        <v>60654</v>
      </c>
      <c r="X55">
        <v>100498</v>
      </c>
      <c r="Y55">
        <v>139099</v>
      </c>
      <c r="Z55">
        <v>54229</v>
      </c>
      <c r="AA55">
        <v>48824</v>
      </c>
      <c r="AB55">
        <v>99516</v>
      </c>
      <c r="AC55">
        <v>119809</v>
      </c>
      <c r="AD55">
        <v>234602</v>
      </c>
      <c r="AE55">
        <v>196859</v>
      </c>
      <c r="AF55">
        <v>123263</v>
      </c>
      <c r="AG55">
        <v>88067</v>
      </c>
      <c r="AH55">
        <v>101190</v>
      </c>
      <c r="AI55">
        <v>88092</v>
      </c>
      <c r="AJ55">
        <v>53706</v>
      </c>
      <c r="AM55">
        <v>44.6</v>
      </c>
      <c r="AN55">
        <v>128.30000000000001</v>
      </c>
      <c r="AO55">
        <v>49</v>
      </c>
      <c r="AP55">
        <v>255.8</v>
      </c>
      <c r="AQ55">
        <v>209.5</v>
      </c>
      <c r="AR55">
        <v>123054</v>
      </c>
      <c r="AS55">
        <v>124862</v>
      </c>
      <c r="AZ55">
        <v>1283.8</v>
      </c>
      <c r="BA55">
        <v>5764</v>
      </c>
      <c r="BB55">
        <v>8237</v>
      </c>
      <c r="BC55">
        <v>15354</v>
      </c>
    </row>
    <row r="56" spans="2:55">
      <c r="B56" t="s">
        <v>30</v>
      </c>
      <c r="V56">
        <v>12881</v>
      </c>
      <c r="W56">
        <v>9707</v>
      </c>
      <c r="X56">
        <v>18395</v>
      </c>
      <c r="Y56">
        <v>74728</v>
      </c>
      <c r="Z56">
        <v>78247</v>
      </c>
      <c r="AA56">
        <v>72976</v>
      </c>
      <c r="AB56">
        <v>68022</v>
      </c>
      <c r="AC56">
        <v>94656</v>
      </c>
      <c r="AD56">
        <v>118581</v>
      </c>
      <c r="AE56">
        <v>163199</v>
      </c>
      <c r="AF56">
        <v>134967</v>
      </c>
      <c r="AG56">
        <v>102656</v>
      </c>
      <c r="AH56">
        <v>113181</v>
      </c>
      <c r="AI56">
        <v>125460</v>
      </c>
      <c r="AJ56">
        <v>120599</v>
      </c>
      <c r="AO56">
        <v>34.5</v>
      </c>
      <c r="AP56">
        <v>99.1</v>
      </c>
      <c r="AQ56">
        <v>38.4</v>
      </c>
      <c r="AR56">
        <v>21387</v>
      </c>
      <c r="AS56">
        <v>23869</v>
      </c>
      <c r="AZ56">
        <v>7312.2</v>
      </c>
      <c r="BA56">
        <v>19342</v>
      </c>
      <c r="BB56">
        <v>17914</v>
      </c>
      <c r="BC56">
        <v>17490</v>
      </c>
    </row>
    <row r="57" spans="2:55">
      <c r="B57" t="s">
        <v>115</v>
      </c>
      <c r="AR57">
        <v>29706</v>
      </c>
      <c r="AS57">
        <v>23744</v>
      </c>
    </row>
    <row r="58" spans="2:55">
      <c r="B58" t="s">
        <v>31</v>
      </c>
      <c r="AP58">
        <v>13.6</v>
      </c>
      <c r="AQ58">
        <v>16.399999999999999</v>
      </c>
      <c r="AR58">
        <v>74365</v>
      </c>
      <c r="AS58">
        <v>40819</v>
      </c>
      <c r="AT58">
        <v>262</v>
      </c>
    </row>
    <row r="59" spans="2:55">
      <c r="B59" t="s">
        <v>32</v>
      </c>
      <c r="AQ59">
        <v>3</v>
      </c>
      <c r="AR59">
        <v>7124</v>
      </c>
      <c r="AS59">
        <v>292</v>
      </c>
      <c r="AZ59">
        <v>522.1</v>
      </c>
      <c r="BA59">
        <v>1229</v>
      </c>
      <c r="BB59">
        <v>40</v>
      </c>
      <c r="BC59">
        <v>36</v>
      </c>
    </row>
    <row r="60" spans="2:55">
      <c r="B60" t="s">
        <v>98</v>
      </c>
      <c r="BB60">
        <v>770</v>
      </c>
      <c r="BC60">
        <v>3036</v>
      </c>
    </row>
    <row r="61" spans="2:55">
      <c r="B61" t="s">
        <v>99</v>
      </c>
      <c r="BB61">
        <v>2644</v>
      </c>
      <c r="BC61">
        <v>10103</v>
      </c>
    </row>
    <row r="62" spans="2:55">
      <c r="B62" t="s">
        <v>116</v>
      </c>
      <c r="AR62">
        <v>2235</v>
      </c>
      <c r="AS62">
        <v>3928</v>
      </c>
    </row>
    <row r="63" spans="2:55">
      <c r="B63" t="s">
        <v>33</v>
      </c>
      <c r="AP63">
        <v>34.6</v>
      </c>
      <c r="AQ63">
        <v>27.5</v>
      </c>
      <c r="AR63">
        <v>45917</v>
      </c>
      <c r="AS63">
        <v>645</v>
      </c>
      <c r="AZ63">
        <v>1353.6</v>
      </c>
      <c r="BA63">
        <v>553</v>
      </c>
      <c r="BB63">
        <v>1204</v>
      </c>
      <c r="BC63">
        <v>4430</v>
      </c>
    </row>
    <row r="64" spans="2:55">
      <c r="B64" t="s">
        <v>89</v>
      </c>
      <c r="AA64">
        <v>12534</v>
      </c>
      <c r="AB64">
        <v>5309</v>
      </c>
      <c r="AC64">
        <v>13450</v>
      </c>
    </row>
    <row r="65" spans="2:55">
      <c r="B65" t="s">
        <v>69</v>
      </c>
      <c r="V65">
        <v>971</v>
      </c>
      <c r="W65">
        <v>2140</v>
      </c>
      <c r="X65">
        <v>12693</v>
      </c>
      <c r="Y65">
        <v>61219</v>
      </c>
      <c r="Z65">
        <v>15212</v>
      </c>
      <c r="AA65">
        <v>26879</v>
      </c>
      <c r="AB65">
        <v>60388</v>
      </c>
      <c r="AC65">
        <v>54278</v>
      </c>
      <c r="AD65">
        <v>75921</v>
      </c>
      <c r="AE65">
        <v>68426</v>
      </c>
      <c r="AF65">
        <v>44867</v>
      </c>
      <c r="AG65">
        <v>47851</v>
      </c>
      <c r="AH65">
        <v>67067</v>
      </c>
      <c r="AI65">
        <v>49885</v>
      </c>
      <c r="AJ65">
        <v>103559</v>
      </c>
    </row>
    <row r="66" spans="2:55">
      <c r="B66" t="s">
        <v>117</v>
      </c>
      <c r="AR66">
        <v>4872</v>
      </c>
      <c r="AS66">
        <v>1578</v>
      </c>
    </row>
    <row r="67" spans="2:55">
      <c r="B67" t="s">
        <v>34</v>
      </c>
      <c r="V67">
        <v>5470</v>
      </c>
      <c r="W67">
        <v>6393</v>
      </c>
      <c r="X67">
        <v>8874</v>
      </c>
      <c r="Y67">
        <v>38294</v>
      </c>
      <c r="Z67">
        <v>35303</v>
      </c>
      <c r="AA67">
        <v>21954</v>
      </c>
      <c r="AB67">
        <v>30681</v>
      </c>
      <c r="AC67">
        <v>58370</v>
      </c>
      <c r="AD67">
        <v>157154</v>
      </c>
      <c r="AE67">
        <v>92841</v>
      </c>
      <c r="AF67">
        <v>144977</v>
      </c>
      <c r="AG67">
        <v>121871</v>
      </c>
      <c r="AH67">
        <v>61044</v>
      </c>
      <c r="AI67">
        <v>50477</v>
      </c>
      <c r="AJ67">
        <v>46367</v>
      </c>
      <c r="AK67">
        <v>232.4</v>
      </c>
      <c r="AL67">
        <v>183.2</v>
      </c>
      <c r="AM67">
        <v>189.2</v>
      </c>
      <c r="AN67">
        <v>113.5</v>
      </c>
      <c r="AO67">
        <v>59.7</v>
      </c>
      <c r="AP67">
        <v>124.8</v>
      </c>
      <c r="AQ67">
        <v>122.2</v>
      </c>
      <c r="AZ67">
        <v>4862.2</v>
      </c>
      <c r="BA67">
        <v>25840</v>
      </c>
      <c r="BB67">
        <v>33822</v>
      </c>
      <c r="BC67">
        <v>58385</v>
      </c>
    </row>
    <row r="68" spans="2:55">
      <c r="B68" t="s">
        <v>35</v>
      </c>
      <c r="AN68">
        <v>55.7</v>
      </c>
      <c r="AO68">
        <v>32</v>
      </c>
      <c r="AP68">
        <v>118.8</v>
      </c>
      <c r="AQ68">
        <v>15.2</v>
      </c>
      <c r="AZ68">
        <v>767.4</v>
      </c>
      <c r="BA68">
        <v>362</v>
      </c>
      <c r="BB68">
        <v>1443</v>
      </c>
      <c r="BC68">
        <v>997</v>
      </c>
    </row>
    <row r="69" spans="2:55">
      <c r="B69" t="s">
        <v>138</v>
      </c>
      <c r="AR69">
        <v>5912</v>
      </c>
      <c r="AS69">
        <v>6507</v>
      </c>
    </row>
    <row r="70" spans="2:55">
      <c r="B70" t="s">
        <v>139</v>
      </c>
      <c r="AR70">
        <v>3822</v>
      </c>
      <c r="AS70">
        <v>8396</v>
      </c>
    </row>
    <row r="71" spans="2:55">
      <c r="B71" t="s">
        <v>140</v>
      </c>
      <c r="AR71">
        <v>1848</v>
      </c>
      <c r="AS71">
        <v>901</v>
      </c>
    </row>
    <row r="72" spans="2:55">
      <c r="B72" t="s">
        <v>141</v>
      </c>
      <c r="AR72">
        <v>4469</v>
      </c>
      <c r="AS72">
        <v>519</v>
      </c>
    </row>
    <row r="73" spans="2:55">
      <c r="B73" t="s">
        <v>142</v>
      </c>
      <c r="AR73">
        <v>3868</v>
      </c>
      <c r="AS73">
        <v>6660</v>
      </c>
    </row>
    <row r="74" spans="2:55">
      <c r="B74" t="s">
        <v>143</v>
      </c>
      <c r="AR74">
        <v>4486</v>
      </c>
      <c r="AS74">
        <v>1530</v>
      </c>
    </row>
    <row r="75" spans="2:55">
      <c r="B75" t="s">
        <v>36</v>
      </c>
      <c r="AO75">
        <v>39.6</v>
      </c>
      <c r="AP75">
        <v>106.5</v>
      </c>
      <c r="AQ75">
        <v>71.8</v>
      </c>
      <c r="AR75">
        <v>60788</v>
      </c>
      <c r="AS75">
        <v>24857</v>
      </c>
      <c r="AZ75">
        <v>464</v>
      </c>
      <c r="BA75">
        <v>422</v>
      </c>
      <c r="BB75">
        <v>110</v>
      </c>
      <c r="BC75">
        <v>216</v>
      </c>
    </row>
    <row r="76" spans="2:55">
      <c r="B76" t="s">
        <v>64</v>
      </c>
      <c r="V76">
        <v>579</v>
      </c>
      <c r="W76">
        <v>45804</v>
      </c>
      <c r="X76">
        <v>40104</v>
      </c>
      <c r="Y76">
        <v>12136</v>
      </c>
      <c r="Z76">
        <v>2759</v>
      </c>
      <c r="AA76">
        <v>9146</v>
      </c>
      <c r="AB76">
        <v>28011</v>
      </c>
      <c r="AC76">
        <v>42081</v>
      </c>
      <c r="AD76">
        <v>65376</v>
      </c>
      <c r="AE76">
        <v>129574</v>
      </c>
      <c r="AF76">
        <v>100905</v>
      </c>
      <c r="AG76">
        <v>132122</v>
      </c>
      <c r="AH76">
        <v>154910</v>
      </c>
      <c r="AI76">
        <v>120252</v>
      </c>
      <c r="AJ76">
        <v>98238</v>
      </c>
      <c r="AK76">
        <v>102.7</v>
      </c>
      <c r="AL76">
        <v>95.4</v>
      </c>
      <c r="AR76">
        <v>8611</v>
      </c>
      <c r="AS76">
        <v>2766</v>
      </c>
    </row>
    <row r="77" spans="2:55">
      <c r="B77" t="s">
        <v>80</v>
      </c>
      <c r="V77">
        <v>11408</v>
      </c>
      <c r="W77">
        <v>14050</v>
      </c>
      <c r="X77">
        <v>17843</v>
      </c>
      <c r="Y77">
        <v>18689</v>
      </c>
      <c r="Z77">
        <v>10446</v>
      </c>
    </row>
    <row r="78" spans="2:55">
      <c r="B78" t="s">
        <v>147</v>
      </c>
      <c r="AS78">
        <v>189791</v>
      </c>
      <c r="AT78">
        <v>6073</v>
      </c>
    </row>
    <row r="79" spans="2:55">
      <c r="B79" t="s">
        <v>81</v>
      </c>
      <c r="V79">
        <v>7155</v>
      </c>
      <c r="W79">
        <v>9427</v>
      </c>
      <c r="X79">
        <v>19545</v>
      </c>
      <c r="Y79">
        <v>35656</v>
      </c>
      <c r="Z79">
        <v>55446</v>
      </c>
      <c r="AA79">
        <v>25179</v>
      </c>
      <c r="AB79">
        <v>49135</v>
      </c>
      <c r="AC79">
        <v>31753</v>
      </c>
      <c r="AR79">
        <v>8464</v>
      </c>
      <c r="AS79">
        <v>5413</v>
      </c>
      <c r="AT79">
        <v>48843</v>
      </c>
    </row>
    <row r="80" spans="2:55">
      <c r="B80" t="s">
        <v>82</v>
      </c>
      <c r="V80">
        <v>13788</v>
      </c>
      <c r="W80">
        <v>9352</v>
      </c>
      <c r="X80">
        <v>63441</v>
      </c>
      <c r="Y80">
        <v>64682</v>
      </c>
      <c r="Z80">
        <v>26246</v>
      </c>
      <c r="AA80">
        <v>18442</v>
      </c>
      <c r="AB80">
        <v>21627</v>
      </c>
      <c r="AC80">
        <v>54238</v>
      </c>
    </row>
    <row r="81" spans="2:55">
      <c r="B81" t="s">
        <v>74</v>
      </c>
      <c r="AA81">
        <v>3251</v>
      </c>
      <c r="AB81">
        <v>15516</v>
      </c>
      <c r="AC81">
        <v>14083</v>
      </c>
      <c r="AD81">
        <v>108742</v>
      </c>
      <c r="AE81">
        <v>84326</v>
      </c>
      <c r="AF81">
        <v>45314</v>
      </c>
      <c r="AG81">
        <v>29284</v>
      </c>
    </row>
    <row r="82" spans="2:55">
      <c r="B82" t="s">
        <v>137</v>
      </c>
      <c r="AR82">
        <v>22812</v>
      </c>
      <c r="AS82">
        <v>21397</v>
      </c>
    </row>
    <row r="83" spans="2:55">
      <c r="B83" t="s">
        <v>37</v>
      </c>
      <c r="V83">
        <v>141673</v>
      </c>
      <c r="W83">
        <v>328067</v>
      </c>
      <c r="X83">
        <v>335671</v>
      </c>
      <c r="Y83">
        <v>219588</v>
      </c>
      <c r="Z83">
        <v>113269</v>
      </c>
      <c r="AA83">
        <v>172685</v>
      </c>
      <c r="AB83">
        <v>385856</v>
      </c>
      <c r="AC83">
        <v>412912</v>
      </c>
      <c r="AD83">
        <v>493515</v>
      </c>
      <c r="AE83">
        <v>344846</v>
      </c>
      <c r="AF83">
        <v>250736</v>
      </c>
      <c r="AG83">
        <v>328327</v>
      </c>
      <c r="AH83">
        <v>349744</v>
      </c>
      <c r="AI83">
        <v>204507</v>
      </c>
      <c r="AJ83">
        <v>143756</v>
      </c>
      <c r="AK83">
        <v>122.7</v>
      </c>
      <c r="AL83">
        <v>127.9</v>
      </c>
      <c r="AM83">
        <v>155.19999999999999</v>
      </c>
      <c r="AN83">
        <v>137.1</v>
      </c>
      <c r="AO83">
        <v>85.8</v>
      </c>
      <c r="AP83">
        <v>240.6</v>
      </c>
      <c r="AQ83">
        <v>178.7</v>
      </c>
      <c r="AR83">
        <v>129122</v>
      </c>
      <c r="AS83">
        <v>114166</v>
      </c>
      <c r="AZ83">
        <v>11479.8</v>
      </c>
      <c r="BA83">
        <v>13407</v>
      </c>
      <c r="BB83">
        <v>18919</v>
      </c>
      <c r="BC83">
        <v>20438</v>
      </c>
    </row>
    <row r="84" spans="2:55">
      <c r="B84" t="s">
        <v>38</v>
      </c>
      <c r="V84">
        <v>15362</v>
      </c>
      <c r="W84">
        <v>50078</v>
      </c>
      <c r="X84">
        <v>154035</v>
      </c>
      <c r="Y84">
        <v>87857</v>
      </c>
      <c r="Z84">
        <v>14069</v>
      </c>
      <c r="AA84">
        <v>22635</v>
      </c>
      <c r="AB84">
        <v>21331</v>
      </c>
      <c r="AC84">
        <v>46047</v>
      </c>
      <c r="AD84">
        <v>93736</v>
      </c>
      <c r="AE84">
        <v>97094</v>
      </c>
      <c r="AF84">
        <v>62291</v>
      </c>
      <c r="AG84">
        <v>68354</v>
      </c>
      <c r="AH84">
        <v>52564</v>
      </c>
      <c r="AI84">
        <v>34599</v>
      </c>
      <c r="AJ84">
        <v>31684</v>
      </c>
      <c r="AM84">
        <v>30.1</v>
      </c>
      <c r="AN84">
        <v>36.4</v>
      </c>
      <c r="AO84">
        <v>32.200000000000003</v>
      </c>
      <c r="AP84">
        <v>109.4</v>
      </c>
      <c r="AQ84">
        <v>23.8</v>
      </c>
      <c r="AR84">
        <v>45113</v>
      </c>
      <c r="AZ84">
        <v>1372</v>
      </c>
      <c r="BA84">
        <v>1743</v>
      </c>
      <c r="BB84">
        <v>2649</v>
      </c>
      <c r="BC84">
        <v>3361</v>
      </c>
    </row>
    <row r="85" spans="2:55">
      <c r="B85" t="s">
        <v>104</v>
      </c>
      <c r="AO85">
        <v>7.4</v>
      </c>
      <c r="AP85">
        <v>72.099999999999994</v>
      </c>
      <c r="AQ85">
        <v>32.5</v>
      </c>
      <c r="AR85">
        <v>24592</v>
      </c>
    </row>
    <row r="86" spans="2:55">
      <c r="B86" t="s">
        <v>39</v>
      </c>
      <c r="AM86">
        <v>22.6</v>
      </c>
      <c r="AN86">
        <v>33.799999999999997</v>
      </c>
      <c r="AO86">
        <v>51.4</v>
      </c>
      <c r="AP86">
        <v>90.9</v>
      </c>
      <c r="AQ86">
        <v>55.4</v>
      </c>
      <c r="AR86">
        <v>91416</v>
      </c>
      <c r="AS86">
        <v>46726</v>
      </c>
      <c r="AT86">
        <v>78579</v>
      </c>
      <c r="AZ86">
        <v>263.60000000000002</v>
      </c>
      <c r="BA86">
        <v>1494</v>
      </c>
      <c r="BB86">
        <v>2104</v>
      </c>
      <c r="BC86">
        <v>2429</v>
      </c>
    </row>
    <row r="87" spans="2:55">
      <c r="B87" t="s">
        <v>65</v>
      </c>
      <c r="V87">
        <v>13047</v>
      </c>
      <c r="W87">
        <v>12056</v>
      </c>
      <c r="X87">
        <v>21528</v>
      </c>
      <c r="Y87">
        <v>30357</v>
      </c>
      <c r="Z87">
        <v>14364</v>
      </c>
      <c r="AA87">
        <v>12541</v>
      </c>
      <c r="AB87">
        <v>15968</v>
      </c>
      <c r="AC87">
        <v>25482</v>
      </c>
      <c r="AD87">
        <v>35606</v>
      </c>
      <c r="AE87">
        <v>28564</v>
      </c>
      <c r="AF87">
        <v>18858</v>
      </c>
      <c r="AG87">
        <v>18431</v>
      </c>
      <c r="AH87">
        <v>23795</v>
      </c>
      <c r="AI87">
        <v>21431</v>
      </c>
      <c r="AJ87">
        <v>20038</v>
      </c>
      <c r="AK87">
        <v>10.7</v>
      </c>
      <c r="AL87">
        <v>11.2</v>
      </c>
    </row>
    <row r="88" spans="2:55">
      <c r="B88" t="s">
        <v>40</v>
      </c>
      <c r="V88">
        <v>198</v>
      </c>
      <c r="W88">
        <v>2616</v>
      </c>
      <c r="X88">
        <v>5187</v>
      </c>
      <c r="Y88">
        <v>53071</v>
      </c>
      <c r="Z88">
        <v>58073</v>
      </c>
      <c r="AO88">
        <v>41</v>
      </c>
      <c r="AP88">
        <v>106.5</v>
      </c>
      <c r="AQ88">
        <v>121.4</v>
      </c>
      <c r="AR88">
        <v>110307</v>
      </c>
      <c r="AS88">
        <v>76496</v>
      </c>
      <c r="AT88">
        <v>5235</v>
      </c>
      <c r="AZ88">
        <v>970.5</v>
      </c>
      <c r="BA88">
        <v>2433</v>
      </c>
      <c r="BB88">
        <v>3764</v>
      </c>
      <c r="BC88">
        <v>4609</v>
      </c>
    </row>
    <row r="89" spans="2:55">
      <c r="B89" t="s">
        <v>41</v>
      </c>
      <c r="AM89">
        <v>31.7</v>
      </c>
      <c r="AN89">
        <v>37.1</v>
      </c>
      <c r="AO89">
        <v>55.7</v>
      </c>
      <c r="AP89">
        <v>64.7</v>
      </c>
      <c r="AQ89">
        <v>80.900000000000006</v>
      </c>
      <c r="AR89">
        <v>86042</v>
      </c>
      <c r="AZ89">
        <v>182.3</v>
      </c>
      <c r="BA89">
        <v>854</v>
      </c>
      <c r="BB89">
        <v>2186</v>
      </c>
      <c r="BC89">
        <v>1625</v>
      </c>
    </row>
    <row r="90" spans="2:55">
      <c r="B90" t="s">
        <v>42</v>
      </c>
      <c r="V90">
        <v>35186</v>
      </c>
      <c r="W90">
        <v>51080</v>
      </c>
      <c r="X90">
        <v>92701</v>
      </c>
      <c r="Y90">
        <v>92007</v>
      </c>
      <c r="Z90">
        <v>197423</v>
      </c>
      <c r="AA90">
        <v>155068</v>
      </c>
      <c r="AB90">
        <v>134955</v>
      </c>
      <c r="AC90">
        <v>122726</v>
      </c>
      <c r="AD90">
        <v>104661</v>
      </c>
      <c r="AE90">
        <v>122156</v>
      </c>
      <c r="AF90">
        <v>81290</v>
      </c>
      <c r="AG90">
        <v>66202</v>
      </c>
      <c r="AH90">
        <v>62236</v>
      </c>
      <c r="AI90">
        <v>194922</v>
      </c>
      <c r="AJ90">
        <v>66321</v>
      </c>
      <c r="AK90">
        <v>39.700000000000003</v>
      </c>
      <c r="AL90">
        <v>72.599999999999994</v>
      </c>
      <c r="AM90">
        <v>82.2</v>
      </c>
      <c r="AN90">
        <v>74.400000000000006</v>
      </c>
      <c r="AO90">
        <v>34</v>
      </c>
      <c r="AP90">
        <v>79</v>
      </c>
      <c r="AQ90">
        <v>68.5</v>
      </c>
      <c r="AR90">
        <v>60249</v>
      </c>
      <c r="AS90">
        <v>123181</v>
      </c>
      <c r="AT90">
        <v>118827</v>
      </c>
      <c r="AZ90">
        <v>1567.8</v>
      </c>
      <c r="BA90">
        <v>2290</v>
      </c>
      <c r="BB90">
        <v>4674</v>
      </c>
      <c r="BC90">
        <v>8847</v>
      </c>
    </row>
    <row r="91" spans="2:55">
      <c r="B91" t="s">
        <v>43</v>
      </c>
      <c r="AM91">
        <v>82.4</v>
      </c>
      <c r="AN91">
        <v>76.400000000000006</v>
      </c>
      <c r="AO91">
        <v>27.9</v>
      </c>
      <c r="AP91">
        <v>81.900000000000006</v>
      </c>
      <c r="AQ91">
        <v>105.3</v>
      </c>
      <c r="AR91">
        <v>106276</v>
      </c>
      <c r="AS91">
        <v>97536</v>
      </c>
      <c r="AZ91">
        <v>11970.7</v>
      </c>
      <c r="BA91">
        <v>8213</v>
      </c>
      <c r="BB91">
        <v>12238</v>
      </c>
      <c r="BC91">
        <v>10865</v>
      </c>
    </row>
    <row r="92" spans="2:55">
      <c r="B92" t="s">
        <v>136</v>
      </c>
      <c r="AR92">
        <v>931</v>
      </c>
      <c r="AS92">
        <v>1185</v>
      </c>
    </row>
    <row r="93" spans="2:55">
      <c r="B93" t="s">
        <v>44</v>
      </c>
      <c r="V93">
        <v>13885</v>
      </c>
      <c r="W93">
        <v>19521</v>
      </c>
      <c r="X93">
        <v>24119</v>
      </c>
      <c r="Y93">
        <v>24940</v>
      </c>
      <c r="Z93">
        <v>23916</v>
      </c>
      <c r="AA93">
        <f>45277-AA81</f>
        <v>42026</v>
      </c>
      <c r="AB93">
        <f>56737-AB81</f>
        <v>41221</v>
      </c>
      <c r="AC93">
        <f>72237-AC81</f>
        <v>58154</v>
      </c>
      <c r="AD93">
        <v>222397</v>
      </c>
      <c r="AE93">
        <v>252207</v>
      </c>
      <c r="AF93">
        <v>193534</v>
      </c>
      <c r="AG93">
        <v>272222</v>
      </c>
      <c r="AH93">
        <v>263889</v>
      </c>
      <c r="AI93">
        <v>258835</v>
      </c>
      <c r="AJ93">
        <v>172033</v>
      </c>
      <c r="AK93">
        <v>174.5</v>
      </c>
      <c r="AL93">
        <v>217.4</v>
      </c>
      <c r="AM93">
        <v>171</v>
      </c>
      <c r="AN93">
        <v>195.6</v>
      </c>
      <c r="AO93">
        <v>34.4</v>
      </c>
      <c r="AP93">
        <v>183</v>
      </c>
      <c r="AQ93">
        <v>112.1</v>
      </c>
      <c r="AZ93">
        <v>2557.4</v>
      </c>
      <c r="BA93">
        <v>11362</v>
      </c>
      <c r="BB93">
        <v>9564</v>
      </c>
      <c r="BC93">
        <v>11773</v>
      </c>
    </row>
    <row r="94" spans="2:55">
      <c r="B94" t="s">
        <v>83</v>
      </c>
      <c r="V94">
        <v>10275</v>
      </c>
      <c r="W94">
        <v>31000</v>
      </c>
      <c r="X94">
        <v>13096</v>
      </c>
      <c r="Y94">
        <v>1732</v>
      </c>
      <c r="Z94">
        <v>6437</v>
      </c>
    </row>
    <row r="95" spans="2:55">
      <c r="B95" t="s">
        <v>45</v>
      </c>
      <c r="V95">
        <v>803787</v>
      </c>
      <c r="W95">
        <v>1657222</v>
      </c>
      <c r="X95">
        <v>1540260</v>
      </c>
      <c r="Y95">
        <v>3004857</v>
      </c>
      <c r="Z95">
        <v>925086</v>
      </c>
      <c r="AA95">
        <v>770896</v>
      </c>
      <c r="AB95">
        <v>874219</v>
      </c>
      <c r="AC95">
        <v>1106337</v>
      </c>
      <c r="AD95">
        <v>1370020</v>
      </c>
      <c r="AE95">
        <v>1474284</v>
      </c>
      <c r="AF95">
        <v>1040379</v>
      </c>
      <c r="AG95">
        <v>1909178</v>
      </c>
      <c r="AH95">
        <v>1510285</v>
      </c>
      <c r="AI95">
        <v>718055</v>
      </c>
      <c r="AJ95">
        <v>563926</v>
      </c>
      <c r="AK95">
        <v>482.5</v>
      </c>
      <c r="AL95">
        <v>248.4</v>
      </c>
      <c r="AM95">
        <v>274.39999999999998</v>
      </c>
      <c r="AN95">
        <v>295</v>
      </c>
      <c r="AO95">
        <v>178.2</v>
      </c>
      <c r="AP95">
        <v>1053.7</v>
      </c>
      <c r="AQ95">
        <v>274.10000000000002</v>
      </c>
      <c r="AR95">
        <v>153117</v>
      </c>
      <c r="AS95">
        <v>357785</v>
      </c>
      <c r="AT95">
        <v>17154</v>
      </c>
      <c r="AZ95">
        <v>21066.799999999999</v>
      </c>
      <c r="BA95">
        <v>103226</v>
      </c>
      <c r="BB95">
        <v>44915</v>
      </c>
      <c r="BC95">
        <v>48306</v>
      </c>
    </row>
    <row r="96" spans="2:55">
      <c r="B96" t="s">
        <v>135</v>
      </c>
      <c r="AR96">
        <v>221</v>
      </c>
      <c r="AS96">
        <v>3362</v>
      </c>
    </row>
    <row r="97" spans="2:55">
      <c r="B97" t="s">
        <v>46</v>
      </c>
      <c r="V97">
        <v>199243</v>
      </c>
      <c r="W97">
        <v>399938</v>
      </c>
      <c r="X97">
        <v>366993</v>
      </c>
      <c r="Y97">
        <v>364008</v>
      </c>
      <c r="Z97">
        <v>542240</v>
      </c>
      <c r="AA97">
        <v>348778</v>
      </c>
      <c r="AB97">
        <v>422204</v>
      </c>
      <c r="AC97">
        <v>479430</v>
      </c>
      <c r="AD97">
        <v>487080</v>
      </c>
      <c r="AE97">
        <v>475768</v>
      </c>
      <c r="AF97">
        <v>374348</v>
      </c>
      <c r="AG97">
        <v>357634</v>
      </c>
      <c r="AH97">
        <v>343963</v>
      </c>
      <c r="AI97">
        <v>291974</v>
      </c>
      <c r="AJ97">
        <v>230813</v>
      </c>
      <c r="AK97">
        <v>157.1</v>
      </c>
      <c r="AL97">
        <v>128.6</v>
      </c>
      <c r="AM97">
        <v>127.5</v>
      </c>
      <c r="AN97">
        <v>105.6</v>
      </c>
      <c r="AO97">
        <v>137.4</v>
      </c>
      <c r="AP97">
        <v>162.69999999999999</v>
      </c>
      <c r="AQ97">
        <v>139.1</v>
      </c>
      <c r="AR97">
        <v>151474</v>
      </c>
      <c r="AS97">
        <v>130045</v>
      </c>
      <c r="AT97">
        <v>16435</v>
      </c>
      <c r="AZ97">
        <v>10974.6</v>
      </c>
      <c r="BA97">
        <v>19983</v>
      </c>
      <c r="BB97">
        <v>17465</v>
      </c>
      <c r="BC97">
        <v>19112</v>
      </c>
    </row>
    <row r="98" spans="2:55">
      <c r="B98" t="s">
        <v>47</v>
      </c>
      <c r="V98">
        <v>25635</v>
      </c>
      <c r="W98">
        <v>114204</v>
      </c>
      <c r="X98">
        <v>276774</v>
      </c>
      <c r="Y98">
        <v>590900</v>
      </c>
      <c r="Z98">
        <v>441189</v>
      </c>
      <c r="AA98">
        <v>302142</v>
      </c>
      <c r="AB98">
        <v>434448</v>
      </c>
      <c r="AC98">
        <v>580241</v>
      </c>
      <c r="AD98">
        <v>430059</v>
      </c>
      <c r="AE98">
        <v>621481</v>
      </c>
      <c r="AF98">
        <v>734527</v>
      </c>
      <c r="AG98">
        <v>969874</v>
      </c>
      <c r="AH98">
        <v>697261</v>
      </c>
      <c r="AI98">
        <v>586185</v>
      </c>
      <c r="AJ98">
        <v>206486</v>
      </c>
      <c r="AK98">
        <v>94.5</v>
      </c>
      <c r="AL98">
        <v>58.4</v>
      </c>
      <c r="AO98">
        <v>33.1</v>
      </c>
      <c r="AP98">
        <v>64.8</v>
      </c>
      <c r="AQ98">
        <v>41.3</v>
      </c>
      <c r="AR98">
        <v>53649</v>
      </c>
      <c r="AS98">
        <v>28166</v>
      </c>
      <c r="AZ98">
        <v>9122</v>
      </c>
      <c r="BA98">
        <v>16893</v>
      </c>
      <c r="BB98">
        <v>6709</v>
      </c>
      <c r="BC98">
        <v>4296</v>
      </c>
    </row>
    <row r="99" spans="2:55">
      <c r="B99" t="s">
        <v>48</v>
      </c>
      <c r="V99">
        <v>131813</v>
      </c>
      <c r="W99">
        <v>123395</v>
      </c>
      <c r="X99">
        <v>17279</v>
      </c>
      <c r="Y99">
        <v>87268</v>
      </c>
      <c r="Z99">
        <v>64587</v>
      </c>
      <c r="AA99">
        <v>77705</v>
      </c>
      <c r="AB99">
        <v>134120</v>
      </c>
      <c r="AC99">
        <v>146840</v>
      </c>
      <c r="AD99">
        <v>162995</v>
      </c>
      <c r="AE99">
        <v>207362</v>
      </c>
      <c r="AF99">
        <v>160164</v>
      </c>
      <c r="AG99">
        <v>218751</v>
      </c>
      <c r="AH99">
        <v>170082</v>
      </c>
      <c r="AI99">
        <v>123554</v>
      </c>
      <c r="AJ99">
        <v>122752</v>
      </c>
      <c r="AM99">
        <v>72.599999999999994</v>
      </c>
      <c r="AN99">
        <v>49.5</v>
      </c>
      <c r="AO99">
        <v>102</v>
      </c>
      <c r="AP99">
        <v>192.5</v>
      </c>
      <c r="AQ99">
        <v>163.69999999999999</v>
      </c>
      <c r="AR99">
        <v>147117</v>
      </c>
      <c r="AS99">
        <v>184242</v>
      </c>
      <c r="AT99">
        <v>23635</v>
      </c>
      <c r="AZ99">
        <v>1765.2</v>
      </c>
      <c r="BA99">
        <v>8281</v>
      </c>
      <c r="BB99">
        <v>5930</v>
      </c>
      <c r="BC99">
        <v>7117</v>
      </c>
    </row>
    <row r="100" spans="2:55">
      <c r="B100" t="s">
        <v>84</v>
      </c>
      <c r="V100">
        <v>1683</v>
      </c>
      <c r="W100">
        <v>2520</v>
      </c>
      <c r="X100">
        <v>4039</v>
      </c>
      <c r="Y100">
        <v>19876</v>
      </c>
      <c r="Z100">
        <v>5489</v>
      </c>
      <c r="AR100">
        <v>29703</v>
      </c>
      <c r="AS100">
        <v>34767</v>
      </c>
    </row>
    <row r="101" spans="2:55">
      <c r="B101" t="s">
        <v>134</v>
      </c>
      <c r="AR101">
        <v>1731</v>
      </c>
      <c r="AS101">
        <v>494</v>
      </c>
    </row>
    <row r="102" spans="2:55">
      <c r="B102" t="s">
        <v>133</v>
      </c>
      <c r="AR102">
        <v>1329</v>
      </c>
      <c r="AS102">
        <v>539</v>
      </c>
    </row>
    <row r="103" spans="2:55">
      <c r="B103" t="s">
        <v>85</v>
      </c>
      <c r="V103">
        <v>9737</v>
      </c>
      <c r="W103">
        <v>11741</v>
      </c>
      <c r="X103">
        <v>5719</v>
      </c>
      <c r="Y103">
        <v>2542</v>
      </c>
      <c r="Z103">
        <v>58621</v>
      </c>
      <c r="AA103">
        <v>852</v>
      </c>
      <c r="AB103">
        <v>1790</v>
      </c>
      <c r="AC103">
        <v>3180</v>
      </c>
      <c r="AR103">
        <v>6691</v>
      </c>
      <c r="AS103">
        <v>10126</v>
      </c>
    </row>
    <row r="104" spans="2:55">
      <c r="B104" t="s">
        <v>144</v>
      </c>
      <c r="AR104">
        <v>65919</v>
      </c>
      <c r="AS104">
        <v>114547</v>
      </c>
    </row>
    <row r="105" spans="2:55">
      <c r="B105" t="s">
        <v>86</v>
      </c>
      <c r="V105">
        <v>8403</v>
      </c>
      <c r="W105">
        <v>4142</v>
      </c>
      <c r="X105">
        <v>11033</v>
      </c>
      <c r="Y105">
        <v>37937</v>
      </c>
      <c r="Z105">
        <v>7550</v>
      </c>
      <c r="AR105">
        <v>6179</v>
      </c>
      <c r="AS105">
        <v>7796</v>
      </c>
    </row>
    <row r="106" spans="2:55">
      <c r="B106" t="s">
        <v>131</v>
      </c>
      <c r="AR106">
        <v>328</v>
      </c>
      <c r="AS106">
        <v>511</v>
      </c>
    </row>
    <row r="107" spans="2:55">
      <c r="B107" t="s">
        <v>132</v>
      </c>
      <c r="AR107">
        <v>948</v>
      </c>
      <c r="AS107">
        <v>648</v>
      </c>
    </row>
    <row r="108" spans="2:55">
      <c r="B108" t="s">
        <v>87</v>
      </c>
      <c r="V108">
        <v>6819</v>
      </c>
      <c r="W108">
        <v>13913</v>
      </c>
      <c r="X108">
        <v>4199</v>
      </c>
      <c r="Y108">
        <v>945</v>
      </c>
      <c r="Z108">
        <v>940</v>
      </c>
    </row>
    <row r="109" spans="2:55">
      <c r="B109" t="s">
        <v>130</v>
      </c>
      <c r="AR109">
        <v>185</v>
      </c>
      <c r="AS109">
        <v>89</v>
      </c>
    </row>
    <row r="110" spans="2:55">
      <c r="B110" t="s">
        <v>49</v>
      </c>
      <c r="V110">
        <v>399</v>
      </c>
      <c r="W110">
        <v>381</v>
      </c>
      <c r="X110">
        <v>4964</v>
      </c>
      <c r="Y110">
        <v>35146</v>
      </c>
      <c r="Z110">
        <v>16032</v>
      </c>
      <c r="AA110">
        <v>39028</v>
      </c>
      <c r="AB110">
        <v>35616</v>
      </c>
      <c r="AC110">
        <v>32642</v>
      </c>
      <c r="AP110">
        <v>24.1</v>
      </c>
      <c r="AQ110">
        <v>19.2</v>
      </c>
      <c r="AR110">
        <v>93118</v>
      </c>
      <c r="AS110">
        <v>122129</v>
      </c>
      <c r="AT110">
        <v>3022</v>
      </c>
      <c r="AZ110">
        <v>376.5</v>
      </c>
      <c r="BA110">
        <v>3584</v>
      </c>
      <c r="BB110">
        <v>5286</v>
      </c>
      <c r="BC110">
        <v>7726</v>
      </c>
    </row>
    <row r="111" spans="2:55">
      <c r="B111" t="s">
        <v>127</v>
      </c>
      <c r="AR111">
        <v>368</v>
      </c>
      <c r="AS111">
        <v>157</v>
      </c>
    </row>
    <row r="112" spans="2:55">
      <c r="B112" t="s">
        <v>128</v>
      </c>
      <c r="AR112">
        <v>29</v>
      </c>
      <c r="AS112">
        <v>9</v>
      </c>
    </row>
    <row r="113" spans="2:55">
      <c r="B113" t="s">
        <v>129</v>
      </c>
      <c r="AR113">
        <v>4722</v>
      </c>
      <c r="AS113">
        <v>1347</v>
      </c>
    </row>
    <row r="114" spans="2:55">
      <c r="B114" t="s">
        <v>88</v>
      </c>
      <c r="V114">
        <v>69</v>
      </c>
      <c r="W114">
        <v>1145</v>
      </c>
      <c r="X114">
        <v>2</v>
      </c>
      <c r="Y114">
        <v>297</v>
      </c>
      <c r="Z114">
        <v>87</v>
      </c>
      <c r="AA114">
        <v>609</v>
      </c>
      <c r="AB114">
        <v>643</v>
      </c>
      <c r="AC114">
        <v>611</v>
      </c>
      <c r="AR114">
        <v>10924</v>
      </c>
      <c r="AS114">
        <v>15089</v>
      </c>
    </row>
    <row r="115" spans="2:55">
      <c r="B115" t="s">
        <v>124</v>
      </c>
      <c r="AR115">
        <v>367</v>
      </c>
      <c r="AS115">
        <v>3</v>
      </c>
    </row>
    <row r="116" spans="2:55">
      <c r="B116" t="s">
        <v>125</v>
      </c>
      <c r="AR116">
        <v>3308</v>
      </c>
      <c r="AS116">
        <v>1562</v>
      </c>
    </row>
    <row r="117" spans="2:55">
      <c r="B117" t="s">
        <v>126</v>
      </c>
      <c r="AR117">
        <v>266</v>
      </c>
      <c r="AS117">
        <v>37</v>
      </c>
    </row>
    <row r="118" spans="2:55">
      <c r="B118" t="s">
        <v>50</v>
      </c>
      <c r="V118">
        <v>6191820</v>
      </c>
      <c r="W118">
        <v>6640552</v>
      </c>
      <c r="X118">
        <v>7350376</v>
      </c>
      <c r="Y118">
        <v>8688621</v>
      </c>
      <c r="Z118">
        <v>5710843</v>
      </c>
      <c r="AA118">
        <v>4398231</v>
      </c>
      <c r="AB118">
        <v>4608019</v>
      </c>
      <c r="AC118">
        <v>4648293</v>
      </c>
      <c r="AD118">
        <v>6195536</v>
      </c>
      <c r="AE118">
        <v>5607735</v>
      </c>
      <c r="AF118">
        <v>3958087</v>
      </c>
      <c r="AG118">
        <v>4011245</v>
      </c>
      <c r="AH118">
        <v>3561017</v>
      </c>
      <c r="AI118">
        <v>2537972</v>
      </c>
      <c r="AJ118">
        <v>1327009</v>
      </c>
      <c r="AK118">
        <v>1108.2</v>
      </c>
      <c r="AL118">
        <v>1114.7</v>
      </c>
      <c r="AM118">
        <v>957.1</v>
      </c>
      <c r="AN118">
        <v>879.1</v>
      </c>
      <c r="AO118">
        <v>895.1</v>
      </c>
      <c r="AP118">
        <v>1539.1</v>
      </c>
      <c r="AQ118">
        <v>1338.4</v>
      </c>
      <c r="AR118">
        <v>979403</v>
      </c>
      <c r="AS118">
        <v>1216706</v>
      </c>
      <c r="AT118">
        <v>91060</v>
      </c>
      <c r="AZ118">
        <v>177105.3</v>
      </c>
      <c r="BA118">
        <v>317701</v>
      </c>
      <c r="BB118">
        <v>311041</v>
      </c>
      <c r="BC118">
        <v>216413</v>
      </c>
    </row>
    <row r="119" spans="2:55">
      <c r="B119" t="s">
        <v>123</v>
      </c>
      <c r="AR119">
        <v>13</v>
      </c>
      <c r="AS119">
        <v>1</v>
      </c>
    </row>
    <row r="120" spans="2:55">
      <c r="B120" t="s">
        <v>51</v>
      </c>
      <c r="V120">
        <v>52563</v>
      </c>
      <c r="W120">
        <v>161997</v>
      </c>
      <c r="X120">
        <v>94538</v>
      </c>
      <c r="Y120">
        <v>70124</v>
      </c>
      <c r="Z120">
        <v>52486</v>
      </c>
      <c r="AA120">
        <v>38763</v>
      </c>
      <c r="AB120">
        <v>49984</v>
      </c>
      <c r="AC120">
        <v>96693</v>
      </c>
      <c r="AD120">
        <v>97336</v>
      </c>
      <c r="AE120">
        <v>98749</v>
      </c>
      <c r="AF120">
        <v>108072</v>
      </c>
      <c r="AG120">
        <v>65311</v>
      </c>
      <c r="AH120">
        <v>82419</v>
      </c>
      <c r="AI120">
        <v>52733</v>
      </c>
      <c r="AJ120">
        <v>46175</v>
      </c>
      <c r="AM120">
        <v>35</v>
      </c>
      <c r="AN120">
        <v>78.900000000000006</v>
      </c>
      <c r="AO120">
        <v>34.4</v>
      </c>
      <c r="AP120">
        <v>61.5</v>
      </c>
      <c r="AQ120">
        <v>63.2</v>
      </c>
      <c r="AR120">
        <v>112538</v>
      </c>
      <c r="AS120">
        <v>69439</v>
      </c>
      <c r="AT120">
        <v>3781</v>
      </c>
      <c r="AZ120">
        <v>1325.6</v>
      </c>
      <c r="BA120">
        <v>4379</v>
      </c>
      <c r="BB120">
        <v>5343</v>
      </c>
      <c r="BC120">
        <v>4433</v>
      </c>
    </row>
    <row r="121" spans="2:55">
      <c r="B121" t="s">
        <v>52</v>
      </c>
      <c r="AQ121">
        <v>17.8</v>
      </c>
      <c r="AR121">
        <v>37745</v>
      </c>
      <c r="AS121">
        <v>46442</v>
      </c>
      <c r="AZ121">
        <v>934.3</v>
      </c>
      <c r="BA121">
        <v>2667</v>
      </c>
      <c r="BB121">
        <v>4637</v>
      </c>
      <c r="BC121">
        <v>4299</v>
      </c>
    </row>
    <row r="122" spans="2:55">
      <c r="B122" t="s">
        <v>119</v>
      </c>
      <c r="AR122">
        <v>9476</v>
      </c>
      <c r="AS122">
        <v>7685</v>
      </c>
    </row>
    <row r="123" spans="2:55">
      <c r="B123" t="s">
        <v>120</v>
      </c>
      <c r="AR123">
        <v>69</v>
      </c>
    </row>
    <row r="124" spans="2:55">
      <c r="B124" t="s">
        <v>121</v>
      </c>
      <c r="AR124">
        <v>2692</v>
      </c>
      <c r="AS124">
        <v>408</v>
      </c>
    </row>
    <row r="125" spans="2:55">
      <c r="B125" t="s">
        <v>122</v>
      </c>
      <c r="AR125">
        <v>1706</v>
      </c>
      <c r="AS125">
        <v>176</v>
      </c>
    </row>
    <row r="126" spans="2:55">
      <c r="B126" t="s">
        <v>53</v>
      </c>
      <c r="V126">
        <v>12202</v>
      </c>
      <c r="W126">
        <v>46615</v>
      </c>
      <c r="X126">
        <v>25972</v>
      </c>
      <c r="Y126">
        <v>11167</v>
      </c>
      <c r="Z126">
        <v>6346</v>
      </c>
      <c r="AA126">
        <v>68289</v>
      </c>
      <c r="AB126">
        <v>55812</v>
      </c>
      <c r="AC126">
        <v>75461</v>
      </c>
      <c r="AD126">
        <v>176158</v>
      </c>
      <c r="AE126">
        <v>205622</v>
      </c>
      <c r="AF126">
        <v>249458</v>
      </c>
      <c r="AG126">
        <v>213500</v>
      </c>
      <c r="AH126">
        <v>172077</v>
      </c>
      <c r="AI126">
        <v>139340</v>
      </c>
      <c r="AJ126">
        <v>97908</v>
      </c>
      <c r="AK126">
        <v>194.4</v>
      </c>
      <c r="AL126">
        <v>213.7</v>
      </c>
      <c r="AM126">
        <v>141.80000000000001</v>
      </c>
      <c r="AN126">
        <v>173.9</v>
      </c>
      <c r="AO126">
        <v>111.1</v>
      </c>
      <c r="AP126">
        <v>282</v>
      </c>
      <c r="AQ126">
        <v>206.8</v>
      </c>
      <c r="AZ126">
        <v>6036.1</v>
      </c>
      <c r="BA126">
        <v>18654</v>
      </c>
      <c r="BB126">
        <v>12400</v>
      </c>
      <c r="BC126">
        <v>15688</v>
      </c>
    </row>
    <row r="127" spans="2:55">
      <c r="B127" t="s">
        <v>54</v>
      </c>
      <c r="AZ127">
        <v>5609.1</v>
      </c>
    </row>
    <row r="128" spans="2:55">
      <c r="B128" t="s">
        <v>55</v>
      </c>
      <c r="V128">
        <v>688102</v>
      </c>
      <c r="W128">
        <v>132432</v>
      </c>
      <c r="X128">
        <v>563994</v>
      </c>
      <c r="Y128">
        <v>505339</v>
      </c>
      <c r="Z128">
        <v>507428</v>
      </c>
      <c r="AA128">
        <v>870562</v>
      </c>
      <c r="AB128">
        <v>653304</v>
      </c>
      <c r="AC128">
        <v>591113</v>
      </c>
      <c r="AD128">
        <v>1244895</v>
      </c>
      <c r="AE128">
        <v>661884</v>
      </c>
      <c r="AF128">
        <v>748357</v>
      </c>
      <c r="AG128">
        <v>625483</v>
      </c>
      <c r="AH128">
        <v>501119</v>
      </c>
      <c r="AI128">
        <v>423290</v>
      </c>
      <c r="AJ128">
        <v>314436</v>
      </c>
      <c r="AK128">
        <v>259</v>
      </c>
      <c r="AL128">
        <v>205.1</v>
      </c>
      <c r="AM128">
        <v>234.4</v>
      </c>
      <c r="AN128">
        <v>66.599999999999994</v>
      </c>
      <c r="AO128">
        <v>58</v>
      </c>
      <c r="AP128">
        <v>475</v>
      </c>
      <c r="AQ128">
        <v>215.7</v>
      </c>
      <c r="AR128">
        <v>89540</v>
      </c>
      <c r="AS128">
        <v>26233</v>
      </c>
      <c r="AZ128">
        <v>13239.9</v>
      </c>
      <c r="BA128">
        <v>33209</v>
      </c>
      <c r="BB128">
        <v>48129</v>
      </c>
      <c r="BC128">
        <v>37954</v>
      </c>
    </row>
    <row r="129" spans="2:55">
      <c r="B129" t="s">
        <v>56</v>
      </c>
      <c r="AR129">
        <v>8</v>
      </c>
      <c r="AS129">
        <v>1</v>
      </c>
      <c r="AZ129">
        <v>728.7</v>
      </c>
      <c r="BA129">
        <v>2253</v>
      </c>
      <c r="BB129">
        <v>3375</v>
      </c>
      <c r="BC129">
        <v>3895</v>
      </c>
    </row>
    <row r="130" spans="2:55">
      <c r="B130" t="s">
        <v>118</v>
      </c>
      <c r="AN130">
        <v>0.1</v>
      </c>
      <c r="AP130">
        <v>1.3</v>
      </c>
      <c r="AQ130">
        <v>4.4000000000000004</v>
      </c>
      <c r="AR130">
        <v>883</v>
      </c>
      <c r="AS130">
        <v>7490</v>
      </c>
    </row>
    <row r="131" spans="2:55">
      <c r="B131" t="s">
        <v>57</v>
      </c>
      <c r="AK131">
        <v>3</v>
      </c>
      <c r="AL131">
        <v>2.5</v>
      </c>
      <c r="AM131">
        <v>3.8</v>
      </c>
      <c r="AN131">
        <v>3.7</v>
      </c>
      <c r="AO131">
        <v>1.6</v>
      </c>
      <c r="AP131">
        <v>4.2</v>
      </c>
      <c r="AQ131">
        <v>0.7</v>
      </c>
      <c r="BB131">
        <v>3</v>
      </c>
      <c r="BC131">
        <v>80</v>
      </c>
    </row>
    <row r="132" spans="2:55">
      <c r="B132" t="s">
        <v>70</v>
      </c>
      <c r="V132">
        <v>2232</v>
      </c>
      <c r="W132">
        <v>4307</v>
      </c>
      <c r="X132">
        <v>16061</v>
      </c>
      <c r="Y132">
        <v>24040</v>
      </c>
      <c r="Z132">
        <v>26574</v>
      </c>
      <c r="AA132">
        <v>38328</v>
      </c>
      <c r="AB132">
        <v>31855</v>
      </c>
      <c r="AC132">
        <v>19758</v>
      </c>
      <c r="AD132">
        <v>26121</v>
      </c>
      <c r="AE132">
        <v>28444</v>
      </c>
      <c r="AF132">
        <v>26974</v>
      </c>
      <c r="AG132">
        <v>25871</v>
      </c>
      <c r="AH132">
        <v>24637</v>
      </c>
      <c r="AI132">
        <v>28237</v>
      </c>
      <c r="AJ132">
        <v>31216</v>
      </c>
      <c r="AK132">
        <v>21.9</v>
      </c>
      <c r="AL132">
        <v>18.600000000000001</v>
      </c>
      <c r="AM132">
        <v>13.1</v>
      </c>
      <c r="AN132">
        <v>6.2</v>
      </c>
      <c r="AO132">
        <v>15</v>
      </c>
      <c r="AP132">
        <v>11.8</v>
      </c>
      <c r="AQ132">
        <v>43.8</v>
      </c>
      <c r="AR132">
        <v>17070</v>
      </c>
      <c r="AS132">
        <v>15875</v>
      </c>
      <c r="AT132">
        <v>55068</v>
      </c>
      <c r="AU132">
        <v>1146232</v>
      </c>
    </row>
    <row r="133" spans="2:55">
      <c r="B133" t="s">
        <v>102</v>
      </c>
    </row>
    <row r="135" spans="2:55">
      <c r="B135" t="s">
        <v>161</v>
      </c>
      <c r="V135">
        <f t="shared" ref="V135:AH135" si="0">SUM(V4:V134)</f>
        <v>13990210</v>
      </c>
      <c r="W135">
        <f t="shared" si="0"/>
        <v>16038674</v>
      </c>
      <c r="X135">
        <f t="shared" si="0"/>
        <v>16623334</v>
      </c>
      <c r="Y135">
        <f t="shared" si="0"/>
        <v>26821623</v>
      </c>
      <c r="Z135">
        <f t="shared" si="0"/>
        <v>16925974</v>
      </c>
      <c r="AA135">
        <f t="shared" si="0"/>
        <v>15764770</v>
      </c>
      <c r="AB135">
        <f t="shared" si="0"/>
        <v>17189170</v>
      </c>
      <c r="AC135">
        <f t="shared" si="0"/>
        <v>19380670</v>
      </c>
      <c r="AD135">
        <f t="shared" si="0"/>
        <v>26200485</v>
      </c>
      <c r="AE135">
        <f t="shared" si="0"/>
        <v>25878857</v>
      </c>
      <c r="AF135">
        <f t="shared" si="0"/>
        <v>20374800</v>
      </c>
      <c r="AG135">
        <f t="shared" si="0"/>
        <v>21920429</v>
      </c>
      <c r="AH135">
        <f t="shared" si="0"/>
        <v>21303117</v>
      </c>
      <c r="AI135">
        <f t="shared" ref="AI135:AP135" si="1">SUM(AI5:AI134)</f>
        <v>17346624</v>
      </c>
      <c r="AJ135">
        <f t="shared" si="1"/>
        <v>11643059</v>
      </c>
      <c r="AK135">
        <f t="shared" si="1"/>
        <v>8267.5999999999967</v>
      </c>
      <c r="AL135">
        <f t="shared" si="1"/>
        <v>7431.7999999999984</v>
      </c>
      <c r="AM135">
        <f t="shared" si="1"/>
        <v>7675.4000000000005</v>
      </c>
      <c r="AN135">
        <f t="shared" si="1"/>
        <v>7790</v>
      </c>
      <c r="AO135">
        <f>SUM(AO4:AO134)</f>
        <v>6039.2999999999993</v>
      </c>
      <c r="AP135">
        <f>SUM(AP4:AP134)</f>
        <v>13943.400000000001</v>
      </c>
      <c r="AQ135">
        <f>SUM(AQ4:AQ134)</f>
        <v>11265.3</v>
      </c>
      <c r="AR135">
        <f>SUM(AR4:AR134)</f>
        <v>10296778</v>
      </c>
      <c r="AS135">
        <f t="shared" ref="AS135:AY135" si="2">SUM(AS4:AS134)</f>
        <v>13209020</v>
      </c>
      <c r="AT135">
        <f t="shared" si="2"/>
        <v>11408617</v>
      </c>
      <c r="AU135">
        <f t="shared" si="2"/>
        <v>14037770</v>
      </c>
      <c r="AV135">
        <f t="shared" si="2"/>
        <v>0</v>
      </c>
      <c r="AW135">
        <f t="shared" si="2"/>
        <v>0</v>
      </c>
      <c r="AX135">
        <f t="shared" si="2"/>
        <v>0</v>
      </c>
      <c r="AY135">
        <f t="shared" si="2"/>
        <v>0</v>
      </c>
      <c r="AZ135">
        <f>SUM(AZ5:AZ134)</f>
        <v>413726.89999999991</v>
      </c>
      <c r="BA135">
        <f>SUM(BA5:BA134)</f>
        <v>844266</v>
      </c>
      <c r="BB135">
        <f>SUM(BB5:BB134)</f>
        <v>882975</v>
      </c>
      <c r="BC135">
        <f>SUM(BC5:BC134)</f>
        <v>923034</v>
      </c>
    </row>
    <row r="137" spans="2:55">
      <c r="B137" t="s">
        <v>58</v>
      </c>
      <c r="V137">
        <f>13990210-V135</f>
        <v>0</v>
      </c>
      <c r="W137">
        <f>16038674-W135</f>
        <v>0</v>
      </c>
      <c r="X137">
        <f>16623334-X135</f>
        <v>0</v>
      </c>
      <c r="Y137">
        <f>26821623-Y135</f>
        <v>0</v>
      </c>
      <c r="Z137">
        <f>16925974-Z135</f>
        <v>0</v>
      </c>
      <c r="AA137">
        <f>15764770-AA135</f>
        <v>0</v>
      </c>
      <c r="AB137">
        <f>17189170-AB135</f>
        <v>0</v>
      </c>
      <c r="AC137">
        <f>19380670-AC135</f>
        <v>0</v>
      </c>
      <c r="AD137">
        <f>26200485-AD135</f>
        <v>0</v>
      </c>
      <c r="AE137">
        <f>25878857-AE135</f>
        <v>0</v>
      </c>
      <c r="AF137">
        <f>20374800-AF135</f>
        <v>0</v>
      </c>
      <c r="AG137">
        <f>21920429-AG135</f>
        <v>0</v>
      </c>
      <c r="AH137">
        <f>21303117-AH135</f>
        <v>0</v>
      </c>
      <c r="AI137">
        <f>17346624-AI135</f>
        <v>0</v>
      </c>
      <c r="AJ137">
        <f>11643059-AJ135</f>
        <v>0</v>
      </c>
      <c r="AK137">
        <f>8267.6-AK135</f>
        <v>0</v>
      </c>
      <c r="AL137">
        <f>7431.8-AL135</f>
        <v>0</v>
      </c>
      <c r="AM137">
        <f>7675.4-AM135</f>
        <v>0</v>
      </c>
      <c r="AN137">
        <f>7790-AN135</f>
        <v>0</v>
      </c>
      <c r="AO137">
        <f>6039.3-AO135</f>
        <v>0</v>
      </c>
      <c r="AP137">
        <f>13943.4-AP135</f>
        <v>0</v>
      </c>
      <c r="AQ137">
        <f>11265.3-AQ135</f>
        <v>0</v>
      </c>
      <c r="AR137">
        <f>10296778-AR135</f>
        <v>0</v>
      </c>
      <c r="AS137">
        <f>13209020-AS135</f>
        <v>0</v>
      </c>
      <c r="AT137">
        <f>11408617-AT135</f>
        <v>0</v>
      </c>
      <c r="AU137">
        <f>14037770-AU135</f>
        <v>0</v>
      </c>
      <c r="BA137">
        <f>844266-BA135</f>
        <v>0</v>
      </c>
      <c r="BB137">
        <f>882975-BB135</f>
        <v>0</v>
      </c>
      <c r="BC137">
        <f>923034-BC135</f>
        <v>0</v>
      </c>
    </row>
    <row r="139" spans="2:55">
      <c r="AA139" t="s">
        <v>62</v>
      </c>
      <c r="AB139" t="s">
        <v>62</v>
      </c>
      <c r="AC139" t="s">
        <v>62</v>
      </c>
      <c r="AD139" t="s">
        <v>62</v>
      </c>
      <c r="AE139" t="s">
        <v>62</v>
      </c>
      <c r="AF139" t="s">
        <v>62</v>
      </c>
      <c r="AG139" t="s">
        <v>62</v>
      </c>
      <c r="AH139" t="s">
        <v>62</v>
      </c>
      <c r="AI139" t="s">
        <v>62</v>
      </c>
      <c r="AJ139" t="s">
        <v>62</v>
      </c>
      <c r="AK139" t="s">
        <v>62</v>
      </c>
      <c r="AL139" t="s">
        <v>62</v>
      </c>
      <c r="AM139" t="s">
        <v>62</v>
      </c>
      <c r="AN139" t="s">
        <v>62</v>
      </c>
      <c r="AO139" t="s">
        <v>62</v>
      </c>
      <c r="AP139" t="s">
        <v>62</v>
      </c>
      <c r="AQ139" t="s">
        <v>62</v>
      </c>
      <c r="AR139" t="s">
        <v>62</v>
      </c>
    </row>
    <row r="141" spans="2:55">
      <c r="AA141" t="s">
        <v>73</v>
      </c>
      <c r="AB141" t="s">
        <v>73</v>
      </c>
      <c r="AC141" t="s">
        <v>73</v>
      </c>
      <c r="AD141" t="s">
        <v>73</v>
      </c>
      <c r="AG141" t="s">
        <v>63</v>
      </c>
      <c r="AH141" t="s">
        <v>63</v>
      </c>
      <c r="AI141" t="s">
        <v>63</v>
      </c>
      <c r="AJ141" t="s">
        <v>63</v>
      </c>
      <c r="AK141" t="s">
        <v>63</v>
      </c>
    </row>
    <row r="143" spans="2:55">
      <c r="AA143" t="s">
        <v>72</v>
      </c>
      <c r="AB143" t="s">
        <v>72</v>
      </c>
      <c r="AC143" t="s">
        <v>72</v>
      </c>
      <c r="AD143" t="s">
        <v>72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41"/>
  <sheetViews>
    <sheetView tabSelected="1" zoomScale="80" zoomScaleNormal="80" workbookViewId="0">
      <pane xSplit="3" ySplit="1" topLeftCell="AF77" activePane="bottomRight" state="frozen"/>
      <selection pane="topRight" activeCell="D1" sqref="D1"/>
      <selection pane="bottomLeft" activeCell="A2" sqref="A2"/>
      <selection pane="bottomRight" activeCell="AM137" sqref="AM137"/>
    </sheetView>
  </sheetViews>
  <sheetFormatPr defaultRowHeight="15"/>
  <cols>
    <col min="2" max="2" width="27.42578125" customWidth="1"/>
    <col min="28" max="36" width="9.85546875" bestFit="1" customWidth="1"/>
    <col min="44" max="44" width="14.7109375" customWidth="1"/>
    <col min="45" max="45" width="11.42578125" customWidth="1"/>
    <col min="46" max="46" width="11" customWidth="1"/>
    <col min="47" max="47" width="11.28515625" customWidth="1"/>
    <col min="48" max="51" width="9.140625" customWidth="1"/>
    <col min="52" max="52" width="11.85546875" customWidth="1"/>
    <col min="53" max="53" width="10.42578125" customWidth="1"/>
    <col min="54" max="54" width="12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V2">
        <v>1000</v>
      </c>
      <c r="W2">
        <v>1000</v>
      </c>
      <c r="X2">
        <v>1000</v>
      </c>
      <c r="Y2">
        <v>1000</v>
      </c>
      <c r="Z2">
        <v>1000</v>
      </c>
      <c r="AA2" s="1">
        <v>1000</v>
      </c>
      <c r="AB2">
        <v>1000</v>
      </c>
      <c r="AC2" s="1">
        <v>1000</v>
      </c>
      <c r="AD2" s="1">
        <v>1000</v>
      </c>
      <c r="AE2" s="1">
        <v>1000</v>
      </c>
      <c r="AF2" s="1">
        <v>1000</v>
      </c>
      <c r="AG2" s="1">
        <v>1000</v>
      </c>
      <c r="AH2" s="1">
        <v>1000</v>
      </c>
      <c r="AI2" s="1">
        <v>1000</v>
      </c>
      <c r="AJ2" s="1">
        <v>1000</v>
      </c>
      <c r="AM2">
        <v>1000000</v>
      </c>
      <c r="AN2">
        <v>1000000</v>
      </c>
      <c r="AO2">
        <v>1000000</v>
      </c>
      <c r="AP2">
        <v>1000000</v>
      </c>
      <c r="AQ2">
        <v>1000000</v>
      </c>
      <c r="AR2">
        <v>1000</v>
      </c>
      <c r="AS2">
        <v>1000</v>
      </c>
      <c r="AT2">
        <v>1000</v>
      </c>
      <c r="AU2">
        <v>1000</v>
      </c>
    </row>
    <row r="3" spans="1:55">
      <c r="AM3" t="s">
        <v>59</v>
      </c>
      <c r="AN3" t="s">
        <v>59</v>
      </c>
      <c r="AO3" t="s">
        <v>59</v>
      </c>
      <c r="AP3" t="s">
        <v>59</v>
      </c>
      <c r="AQ3" t="s">
        <v>59</v>
      </c>
      <c r="AR3" t="s">
        <v>101</v>
      </c>
      <c r="AS3" t="s">
        <v>101</v>
      </c>
      <c r="AT3" t="s">
        <v>101</v>
      </c>
      <c r="AU3" t="s">
        <v>101</v>
      </c>
      <c r="AZ3" t="s">
        <v>59</v>
      </c>
      <c r="BA3" t="s">
        <v>59</v>
      </c>
    </row>
    <row r="4" spans="1:55">
      <c r="A4" t="s">
        <v>2</v>
      </c>
      <c r="B4" t="s">
        <v>60</v>
      </c>
      <c r="X4">
        <v>275070</v>
      </c>
      <c r="Y4">
        <v>621268</v>
      </c>
      <c r="Z4">
        <v>510445</v>
      </c>
      <c r="AA4">
        <v>221667</v>
      </c>
      <c r="AB4">
        <v>335457</v>
      </c>
      <c r="AC4">
        <v>685890</v>
      </c>
      <c r="AD4">
        <v>666212</v>
      </c>
      <c r="AE4">
        <v>561854</v>
      </c>
      <c r="AF4">
        <v>484576</v>
      </c>
      <c r="AG4">
        <v>434268</v>
      </c>
      <c r="AH4">
        <v>427077</v>
      </c>
      <c r="AI4">
        <v>377855</v>
      </c>
      <c r="AJ4">
        <v>314546</v>
      </c>
      <c r="AM4">
        <v>122.4</v>
      </c>
      <c r="AN4">
        <v>134.19999999999999</v>
      </c>
      <c r="AO4">
        <v>193.3</v>
      </c>
      <c r="BA4">
        <v>10283</v>
      </c>
      <c r="BB4">
        <v>18492</v>
      </c>
      <c r="BC4">
        <v>19918</v>
      </c>
    </row>
    <row r="5" spans="1:55">
      <c r="B5" t="s">
        <v>75</v>
      </c>
      <c r="V5">
        <v>42419</v>
      </c>
      <c r="W5">
        <v>18413</v>
      </c>
      <c r="X5">
        <v>32505</v>
      </c>
      <c r="Y5">
        <v>43586</v>
      </c>
      <c r="Z5">
        <v>32426</v>
      </c>
      <c r="AA5">
        <v>21102</v>
      </c>
      <c r="AB5">
        <v>30041</v>
      </c>
      <c r="AC5">
        <v>38560</v>
      </c>
      <c r="AD5">
        <v>59034</v>
      </c>
      <c r="AE5">
        <v>58236</v>
      </c>
      <c r="AF5">
        <v>40987</v>
      </c>
      <c r="AO5">
        <v>29.8</v>
      </c>
      <c r="AP5">
        <v>39.299999999999997</v>
      </c>
      <c r="AQ5">
        <v>65.2</v>
      </c>
      <c r="AR5">
        <v>312048</v>
      </c>
      <c r="AS5">
        <v>658647</v>
      </c>
    </row>
    <row r="6" spans="1:55">
      <c r="B6" t="s">
        <v>61</v>
      </c>
      <c r="V6">
        <v>488</v>
      </c>
      <c r="W6">
        <v>2235</v>
      </c>
      <c r="X6">
        <v>94000</v>
      </c>
      <c r="Y6">
        <v>404314</v>
      </c>
      <c r="Z6">
        <v>161138</v>
      </c>
      <c r="AA6">
        <v>245115</v>
      </c>
      <c r="AB6">
        <v>277618</v>
      </c>
      <c r="AC6">
        <v>297943</v>
      </c>
      <c r="AD6">
        <v>368706</v>
      </c>
      <c r="AE6">
        <v>362575</v>
      </c>
      <c r="AF6">
        <v>299598</v>
      </c>
      <c r="AG6">
        <v>263709</v>
      </c>
      <c r="AH6">
        <v>285853</v>
      </c>
      <c r="AI6">
        <v>256902</v>
      </c>
      <c r="AJ6">
        <v>155693</v>
      </c>
    </row>
    <row r="7" spans="1:55">
      <c r="B7" t="s">
        <v>3</v>
      </c>
      <c r="AM7">
        <v>115</v>
      </c>
      <c r="AN7">
        <v>102.3</v>
      </c>
      <c r="AO7">
        <v>47</v>
      </c>
      <c r="AP7">
        <v>137.19999999999999</v>
      </c>
      <c r="AQ7">
        <v>134.9</v>
      </c>
      <c r="AR7">
        <v>116040</v>
      </c>
      <c r="AS7">
        <v>106553</v>
      </c>
      <c r="AU7">
        <v>73474</v>
      </c>
      <c r="AZ7">
        <v>6410.3</v>
      </c>
      <c r="BA7">
        <v>15825</v>
      </c>
      <c r="BB7">
        <v>15163</v>
      </c>
      <c r="BC7">
        <v>19723</v>
      </c>
    </row>
    <row r="8" spans="1:55">
      <c r="B8" t="s">
        <v>149</v>
      </c>
      <c r="AS8">
        <v>278384</v>
      </c>
    </row>
    <row r="9" spans="1:55">
      <c r="B9" t="s">
        <v>4</v>
      </c>
      <c r="X9">
        <v>63831</v>
      </c>
      <c r="Y9">
        <v>100690</v>
      </c>
      <c r="Z9">
        <v>92625</v>
      </c>
      <c r="AA9">
        <v>80549</v>
      </c>
      <c r="AB9">
        <v>136546</v>
      </c>
      <c r="AC9">
        <v>122957</v>
      </c>
      <c r="AD9">
        <v>156931</v>
      </c>
      <c r="AE9">
        <v>131488</v>
      </c>
      <c r="AF9">
        <v>104533</v>
      </c>
      <c r="AG9">
        <v>101859</v>
      </c>
      <c r="AH9">
        <v>76990</v>
      </c>
      <c r="AI9">
        <v>60966</v>
      </c>
      <c r="AJ9">
        <v>61572</v>
      </c>
      <c r="AO9">
        <v>3.3</v>
      </c>
      <c r="AP9">
        <v>48.8</v>
      </c>
      <c r="AQ9">
        <v>65.099999999999994</v>
      </c>
      <c r="AR9">
        <v>81312</v>
      </c>
      <c r="AS9">
        <v>102813</v>
      </c>
      <c r="AU9">
        <v>489837</v>
      </c>
      <c r="AZ9">
        <v>92.1</v>
      </c>
      <c r="BA9">
        <v>1444</v>
      </c>
      <c r="BB9">
        <v>1402</v>
      </c>
      <c r="BC9">
        <v>1249</v>
      </c>
    </row>
    <row r="10" spans="1:55">
      <c r="B10" t="s">
        <v>5</v>
      </c>
      <c r="X10">
        <v>133114</v>
      </c>
      <c r="Z10">
        <v>52996</v>
      </c>
      <c r="AA10">
        <v>42609</v>
      </c>
      <c r="AB10">
        <v>66792</v>
      </c>
      <c r="AC10">
        <v>140971</v>
      </c>
      <c r="AD10">
        <v>172339</v>
      </c>
      <c r="AE10">
        <v>184317</v>
      </c>
      <c r="AF10">
        <v>203940</v>
      </c>
      <c r="AG10">
        <v>172107</v>
      </c>
      <c r="AH10">
        <v>162649</v>
      </c>
      <c r="AI10">
        <v>137638</v>
      </c>
      <c r="AJ10">
        <v>128655</v>
      </c>
      <c r="AM10">
        <v>87</v>
      </c>
      <c r="AN10">
        <v>77.8</v>
      </c>
      <c r="AO10">
        <v>58.6</v>
      </c>
      <c r="AP10">
        <v>137.69999999999999</v>
      </c>
      <c r="AQ10">
        <v>135.9</v>
      </c>
      <c r="AR10">
        <f>94164+62511+12616</f>
        <v>169291</v>
      </c>
      <c r="AZ10">
        <v>7089.4</v>
      </c>
      <c r="BA10">
        <v>7266</v>
      </c>
      <c r="BB10">
        <v>8899</v>
      </c>
      <c r="BC10">
        <v>7065</v>
      </c>
    </row>
    <row r="11" spans="1:55">
      <c r="B11" t="s">
        <v>148</v>
      </c>
      <c r="AU11">
        <v>516704</v>
      </c>
    </row>
    <row r="12" spans="1:55">
      <c r="B12" t="s">
        <v>6</v>
      </c>
      <c r="V12">
        <v>4752</v>
      </c>
      <c r="W12">
        <v>598</v>
      </c>
      <c r="X12">
        <v>31992</v>
      </c>
      <c r="Y12">
        <v>52029</v>
      </c>
      <c r="Z12">
        <v>27111</v>
      </c>
      <c r="AA12">
        <v>45463</v>
      </c>
      <c r="AB12">
        <v>40468</v>
      </c>
      <c r="AC12">
        <v>49190</v>
      </c>
      <c r="AD12">
        <v>61979</v>
      </c>
      <c r="AE12">
        <v>89654</v>
      </c>
      <c r="AF12">
        <v>67223</v>
      </c>
      <c r="AG12">
        <v>52047</v>
      </c>
      <c r="AH12">
        <v>59120</v>
      </c>
      <c r="AI12">
        <v>56989</v>
      </c>
      <c r="AJ12">
        <v>58922</v>
      </c>
      <c r="AO12">
        <v>12.5</v>
      </c>
      <c r="AP12">
        <v>61.5</v>
      </c>
      <c r="AQ12">
        <v>61.2</v>
      </c>
      <c r="AR12">
        <v>54006</v>
      </c>
      <c r="AS12">
        <v>74327</v>
      </c>
      <c r="AU12">
        <v>127586</v>
      </c>
      <c r="AZ12">
        <v>6419.1</v>
      </c>
      <c r="BA12">
        <v>7505</v>
      </c>
      <c r="BB12">
        <v>6633</v>
      </c>
      <c r="BC12">
        <v>8310</v>
      </c>
    </row>
    <row r="13" spans="1:55">
      <c r="B13" t="s">
        <v>105</v>
      </c>
      <c r="AR13">
        <v>16081</v>
      </c>
      <c r="AS13">
        <v>6217</v>
      </c>
    </row>
    <row r="14" spans="1:55">
      <c r="B14" t="s">
        <v>106</v>
      </c>
      <c r="AR14">
        <v>4247</v>
      </c>
      <c r="AS14">
        <v>7167</v>
      </c>
    </row>
    <row r="15" spans="1:55">
      <c r="B15" t="s">
        <v>7</v>
      </c>
      <c r="AP15">
        <v>32.4</v>
      </c>
      <c r="AQ15">
        <v>35.4</v>
      </c>
      <c r="AR15">
        <v>41531</v>
      </c>
      <c r="AS15">
        <v>102559</v>
      </c>
      <c r="AU15">
        <v>102725</v>
      </c>
      <c r="AZ15">
        <v>356.6</v>
      </c>
      <c r="BA15">
        <v>920</v>
      </c>
      <c r="BB15">
        <v>2597</v>
      </c>
      <c r="BC15">
        <v>4805</v>
      </c>
    </row>
    <row r="16" spans="1:55">
      <c r="B16" t="s">
        <v>8</v>
      </c>
      <c r="V16">
        <v>912348</v>
      </c>
      <c r="W16">
        <v>1206564</v>
      </c>
      <c r="X16">
        <v>1403041</v>
      </c>
      <c r="Y16">
        <v>1696099</v>
      </c>
      <c r="Z16">
        <v>967158</v>
      </c>
      <c r="AA16">
        <v>1365252</v>
      </c>
      <c r="AB16">
        <v>1580953</v>
      </c>
      <c r="AC16">
        <v>1822975</v>
      </c>
      <c r="AD16">
        <v>2023538</v>
      </c>
      <c r="AE16">
        <v>2110529</v>
      </c>
      <c r="AF16">
        <v>1284020</v>
      </c>
      <c r="AG16">
        <v>1361839</v>
      </c>
      <c r="AH16">
        <v>1303689</v>
      </c>
      <c r="AI16">
        <v>1234333</v>
      </c>
      <c r="AJ16">
        <v>1118504</v>
      </c>
      <c r="AM16">
        <v>351.8</v>
      </c>
      <c r="AN16">
        <v>305</v>
      </c>
      <c r="AO16">
        <v>190</v>
      </c>
      <c r="AP16">
        <v>442</v>
      </c>
      <c r="AQ16">
        <v>327.60000000000002</v>
      </c>
      <c r="AR16">
        <v>242826</v>
      </c>
      <c r="AS16">
        <v>309972</v>
      </c>
      <c r="AU16">
        <v>180651</v>
      </c>
      <c r="AZ16">
        <v>5207.3999999999996</v>
      </c>
      <c r="BA16">
        <v>23058</v>
      </c>
      <c r="BB16">
        <v>36188</v>
      </c>
      <c r="BC16">
        <v>65276</v>
      </c>
    </row>
    <row r="17" spans="2:55">
      <c r="B17" t="s">
        <v>9</v>
      </c>
      <c r="X17">
        <v>85225</v>
      </c>
      <c r="Y17">
        <v>573586</v>
      </c>
      <c r="Z17">
        <v>813851</v>
      </c>
      <c r="AA17">
        <v>975596</v>
      </c>
      <c r="AB17">
        <v>699305</v>
      </c>
      <c r="AC17">
        <v>1564464</v>
      </c>
      <c r="AD17">
        <v>2025079</v>
      </c>
      <c r="AE17">
        <v>2214565</v>
      </c>
      <c r="AF17">
        <v>2231519</v>
      </c>
      <c r="AG17">
        <v>1854579</v>
      </c>
      <c r="AH17">
        <v>1776741</v>
      </c>
      <c r="AI17">
        <v>1554583</v>
      </c>
      <c r="AJ17">
        <v>1090249</v>
      </c>
      <c r="AM17">
        <v>833.1</v>
      </c>
      <c r="AN17">
        <v>850.6</v>
      </c>
      <c r="AO17">
        <v>1085.9000000000001</v>
      </c>
      <c r="AP17">
        <v>1793</v>
      </c>
      <c r="AQ17">
        <v>2001.6</v>
      </c>
      <c r="AR17">
        <v>1897750</v>
      </c>
      <c r="AS17">
        <v>3550268</v>
      </c>
      <c r="AU17">
        <v>7638918</v>
      </c>
      <c r="AZ17">
        <v>2066.3000000000002</v>
      </c>
      <c r="BA17">
        <v>16577</v>
      </c>
      <c r="BB17">
        <v>54284</v>
      </c>
      <c r="BC17">
        <v>73765</v>
      </c>
    </row>
    <row r="18" spans="2:55">
      <c r="B18" t="s">
        <v>150</v>
      </c>
      <c r="AR18">
        <v>1836</v>
      </c>
      <c r="AS18">
        <v>741</v>
      </c>
    </row>
    <row r="19" spans="2:55">
      <c r="B19" t="s">
        <v>10</v>
      </c>
      <c r="V19">
        <v>93330</v>
      </c>
      <c r="W19">
        <v>139320</v>
      </c>
      <c r="X19">
        <v>133107</v>
      </c>
      <c r="Y19">
        <v>246815</v>
      </c>
      <c r="Z19">
        <v>178267</v>
      </c>
      <c r="AA19">
        <v>154895</v>
      </c>
      <c r="AB19">
        <v>161009</v>
      </c>
      <c r="AC19">
        <v>325642</v>
      </c>
      <c r="AD19">
        <v>415957</v>
      </c>
      <c r="AE19">
        <v>261696</v>
      </c>
      <c r="AF19">
        <v>238879</v>
      </c>
      <c r="AG19">
        <v>200556</v>
      </c>
      <c r="AH19">
        <v>239204</v>
      </c>
      <c r="AI19">
        <v>188058</v>
      </c>
      <c r="AJ19">
        <v>128170</v>
      </c>
      <c r="AO19">
        <v>12.4</v>
      </c>
      <c r="AP19">
        <v>83.5</v>
      </c>
      <c r="AQ19">
        <v>93.5</v>
      </c>
      <c r="AR19">
        <v>114209</v>
      </c>
      <c r="AS19">
        <v>72382</v>
      </c>
      <c r="AZ19">
        <v>2532.1</v>
      </c>
      <c r="BA19">
        <v>5986</v>
      </c>
      <c r="BB19">
        <v>9455</v>
      </c>
      <c r="BC19">
        <v>12742</v>
      </c>
    </row>
    <row r="20" spans="2:55">
      <c r="B20" t="s">
        <v>11</v>
      </c>
      <c r="C20" t="s">
        <v>77</v>
      </c>
      <c r="V20">
        <v>9050</v>
      </c>
      <c r="W20">
        <v>4228</v>
      </c>
      <c r="X20">
        <v>15360</v>
      </c>
      <c r="AZ20">
        <v>158.1</v>
      </c>
    </row>
    <row r="21" spans="2:55">
      <c r="B21" t="s">
        <v>107</v>
      </c>
      <c r="AR21">
        <v>16728</v>
      </c>
      <c r="AS21">
        <v>7910</v>
      </c>
    </row>
    <row r="22" spans="2:55">
      <c r="B22" t="s">
        <v>12</v>
      </c>
      <c r="W22">
        <v>411</v>
      </c>
      <c r="X22">
        <v>19226</v>
      </c>
      <c r="Y22">
        <v>206755</v>
      </c>
      <c r="Z22">
        <v>4390</v>
      </c>
      <c r="AA22">
        <v>255002</v>
      </c>
      <c r="AB22">
        <v>337796</v>
      </c>
      <c r="AC22">
        <v>371620</v>
      </c>
      <c r="AD22">
        <v>497564</v>
      </c>
      <c r="AE22">
        <v>380509</v>
      </c>
      <c r="AF22">
        <v>310175</v>
      </c>
      <c r="AG22">
        <v>303869</v>
      </c>
      <c r="AH22">
        <v>267497</v>
      </c>
      <c r="AI22">
        <v>261866</v>
      </c>
      <c r="AJ22">
        <v>168784</v>
      </c>
      <c r="AM22">
        <v>140.30000000000001</v>
      </c>
      <c r="AN22">
        <v>101</v>
      </c>
      <c r="AO22">
        <v>44.4</v>
      </c>
      <c r="AP22">
        <v>192.5</v>
      </c>
      <c r="AQ22">
        <v>222</v>
      </c>
      <c r="AR22">
        <v>304646</v>
      </c>
      <c r="AS22">
        <v>374181</v>
      </c>
      <c r="AZ22">
        <v>4613.3999999999996</v>
      </c>
      <c r="BA22">
        <v>14222</v>
      </c>
      <c r="BB22">
        <v>15929</v>
      </c>
      <c r="BC22">
        <v>13783</v>
      </c>
    </row>
    <row r="23" spans="2:55">
      <c r="B23" t="s">
        <v>108</v>
      </c>
      <c r="AR23">
        <v>3342</v>
      </c>
      <c r="AS23">
        <v>5433</v>
      </c>
    </row>
    <row r="24" spans="2:55">
      <c r="B24" t="s">
        <v>109</v>
      </c>
      <c r="AR24">
        <v>6257</v>
      </c>
      <c r="AS24">
        <v>5831</v>
      </c>
    </row>
    <row r="25" spans="2:55">
      <c r="B25" t="s">
        <v>76</v>
      </c>
      <c r="V25">
        <v>7899</v>
      </c>
      <c r="W25">
        <v>9213</v>
      </c>
      <c r="X25">
        <v>20299</v>
      </c>
      <c r="Y25">
        <v>32067</v>
      </c>
      <c r="Z25">
        <v>333602</v>
      </c>
      <c r="AA25">
        <v>32831</v>
      </c>
      <c r="AB25">
        <v>35474</v>
      </c>
      <c r="AC25">
        <v>46575</v>
      </c>
      <c r="AR25">
        <v>21483</v>
      </c>
      <c r="AS25">
        <v>9438</v>
      </c>
    </row>
    <row r="26" spans="2:55">
      <c r="B26" t="s">
        <v>13</v>
      </c>
      <c r="V26">
        <v>12073</v>
      </c>
      <c r="W26">
        <v>2266</v>
      </c>
      <c r="X26">
        <v>35140</v>
      </c>
      <c r="Y26">
        <v>50944</v>
      </c>
      <c r="Z26">
        <v>24566</v>
      </c>
      <c r="AA26">
        <v>25798</v>
      </c>
      <c r="AB26">
        <v>27211</v>
      </c>
      <c r="AC26">
        <v>42713</v>
      </c>
      <c r="AD26">
        <v>58898</v>
      </c>
      <c r="AE26">
        <v>54052</v>
      </c>
      <c r="AF26">
        <v>42582</v>
      </c>
      <c r="AG26">
        <v>42347</v>
      </c>
      <c r="AH26">
        <v>51901</v>
      </c>
      <c r="AI26">
        <v>51162</v>
      </c>
      <c r="AJ26">
        <v>46095</v>
      </c>
      <c r="AO26">
        <v>15.9</v>
      </c>
      <c r="AP26">
        <v>51.5</v>
      </c>
      <c r="AQ26">
        <v>94.3</v>
      </c>
      <c r="AR26">
        <v>90080</v>
      </c>
      <c r="AS26">
        <v>69980</v>
      </c>
      <c r="AU26">
        <v>32760</v>
      </c>
      <c r="AZ26">
        <v>4287.5</v>
      </c>
      <c r="BA26">
        <v>11265</v>
      </c>
      <c r="BB26">
        <v>9195</v>
      </c>
      <c r="BC26">
        <v>6412</v>
      </c>
    </row>
    <row r="27" spans="2:55">
      <c r="B27" t="s">
        <v>14</v>
      </c>
      <c r="V27">
        <v>2929</v>
      </c>
      <c r="W27">
        <v>233</v>
      </c>
      <c r="X27">
        <v>34445</v>
      </c>
      <c r="Y27">
        <v>61074</v>
      </c>
      <c r="Z27">
        <v>18874</v>
      </c>
      <c r="AA27">
        <v>82280</v>
      </c>
      <c r="AB27">
        <v>68844</v>
      </c>
      <c r="AC27">
        <v>123936</v>
      </c>
      <c r="AD27">
        <v>188050</v>
      </c>
      <c r="AE27">
        <v>191836</v>
      </c>
      <c r="AF27">
        <v>197606</v>
      </c>
      <c r="AG27">
        <v>156248</v>
      </c>
      <c r="AH27">
        <v>184735</v>
      </c>
      <c r="AI27">
        <v>194638</v>
      </c>
      <c r="AJ27">
        <v>150239</v>
      </c>
      <c r="AM27">
        <v>134.5</v>
      </c>
      <c r="AN27">
        <v>104.1</v>
      </c>
      <c r="AO27">
        <v>23.1</v>
      </c>
      <c r="AP27">
        <v>131.5</v>
      </c>
      <c r="AQ27">
        <v>149.30000000000001</v>
      </c>
      <c r="AR27">
        <v>192922</v>
      </c>
      <c r="AS27">
        <v>230783</v>
      </c>
      <c r="AU27">
        <v>66677</v>
      </c>
      <c r="AZ27">
        <v>7969.6</v>
      </c>
      <c r="BA27">
        <v>10475</v>
      </c>
      <c r="BB27">
        <v>11729</v>
      </c>
      <c r="BC27">
        <v>11660</v>
      </c>
    </row>
    <row r="28" spans="2:55">
      <c r="B28" t="s">
        <v>15</v>
      </c>
      <c r="AA28">
        <v>9385</v>
      </c>
      <c r="AB28">
        <v>13227</v>
      </c>
      <c r="AC28">
        <v>103701</v>
      </c>
      <c r="AD28">
        <v>138795</v>
      </c>
      <c r="AE28">
        <v>115570</v>
      </c>
      <c r="AF28">
        <v>114420</v>
      </c>
      <c r="AG28">
        <v>127420</v>
      </c>
      <c r="AH28">
        <v>125750</v>
      </c>
      <c r="AI28">
        <v>97526</v>
      </c>
      <c r="AJ28">
        <v>97410</v>
      </c>
      <c r="AM28">
        <v>74.2</v>
      </c>
      <c r="AN28">
        <v>77.900000000000006</v>
      </c>
      <c r="AO28">
        <v>77.8</v>
      </c>
      <c r="AP28">
        <v>102.8</v>
      </c>
      <c r="AQ28">
        <v>114.7</v>
      </c>
      <c r="AR28">
        <v>87089</v>
      </c>
      <c r="AZ28">
        <v>518.79999999999995</v>
      </c>
      <c r="BA28">
        <v>10143</v>
      </c>
      <c r="BB28">
        <v>7823</v>
      </c>
      <c r="BC28">
        <v>10243</v>
      </c>
    </row>
    <row r="29" spans="2:55">
      <c r="B29" t="s">
        <v>16</v>
      </c>
      <c r="V29">
        <v>18541</v>
      </c>
      <c r="W29">
        <v>7784</v>
      </c>
      <c r="X29">
        <v>7902</v>
      </c>
      <c r="Y29">
        <v>42548</v>
      </c>
      <c r="Z29">
        <v>59214</v>
      </c>
      <c r="AA29">
        <v>22842</v>
      </c>
      <c r="AB29">
        <v>26994</v>
      </c>
      <c r="AC29">
        <v>32683</v>
      </c>
      <c r="AD29">
        <v>48807</v>
      </c>
      <c r="AE29">
        <v>61752</v>
      </c>
      <c r="AF29">
        <v>46135</v>
      </c>
      <c r="AP29">
        <v>32.299999999999997</v>
      </c>
      <c r="AQ29">
        <v>38.299999999999997</v>
      </c>
      <c r="AR29">
        <v>64342</v>
      </c>
      <c r="AS29">
        <v>87957</v>
      </c>
      <c r="AZ29">
        <v>900.3</v>
      </c>
      <c r="BA29">
        <v>3090</v>
      </c>
      <c r="BB29">
        <v>1884</v>
      </c>
      <c r="BC29">
        <v>3477</v>
      </c>
    </row>
    <row r="30" spans="2:55">
      <c r="B30" t="s">
        <v>17</v>
      </c>
      <c r="V30">
        <v>482906</v>
      </c>
      <c r="W30">
        <v>727200</v>
      </c>
      <c r="X30">
        <v>772692</v>
      </c>
      <c r="Y30">
        <v>1378670</v>
      </c>
      <c r="Z30">
        <v>794707</v>
      </c>
      <c r="AA30">
        <v>1117093</v>
      </c>
      <c r="AB30">
        <v>1210785</v>
      </c>
      <c r="AC30">
        <v>1510224</v>
      </c>
      <c r="AD30">
        <v>1871727</v>
      </c>
      <c r="AE30">
        <v>1763616</v>
      </c>
      <c r="AF30">
        <v>1541340</v>
      </c>
      <c r="AG30">
        <v>1424633</v>
      </c>
      <c r="AH30">
        <v>1460614</v>
      </c>
      <c r="AI30">
        <v>1190079</v>
      </c>
      <c r="AJ30">
        <v>1200769</v>
      </c>
      <c r="AM30">
        <v>529.1</v>
      </c>
      <c r="AN30">
        <v>430.7</v>
      </c>
      <c r="AO30">
        <v>156.19999999999999</v>
      </c>
      <c r="AP30">
        <v>641.1</v>
      </c>
      <c r="AQ30">
        <v>585.5</v>
      </c>
      <c r="AR30">
        <v>515146</v>
      </c>
      <c r="AS30">
        <v>275688</v>
      </c>
      <c r="AZ30">
        <v>18696.5</v>
      </c>
      <c r="BA30">
        <v>45490</v>
      </c>
      <c r="BB30">
        <v>67018</v>
      </c>
      <c r="BC30">
        <v>85748</v>
      </c>
    </row>
    <row r="31" spans="2:55">
      <c r="B31" t="s">
        <v>18</v>
      </c>
      <c r="V31">
        <v>3372</v>
      </c>
      <c r="W31">
        <v>160</v>
      </c>
      <c r="X31">
        <v>258726</v>
      </c>
      <c r="Y31">
        <v>529422</v>
      </c>
      <c r="Z31">
        <v>10438</v>
      </c>
      <c r="AA31">
        <v>90529</v>
      </c>
      <c r="AB31">
        <v>158438</v>
      </c>
      <c r="AC31">
        <v>248255</v>
      </c>
      <c r="AD31">
        <v>301631</v>
      </c>
      <c r="AE31">
        <v>329495</v>
      </c>
      <c r="AF31">
        <v>283307</v>
      </c>
      <c r="AG31">
        <v>216092</v>
      </c>
      <c r="AH31">
        <v>167894</v>
      </c>
      <c r="AI31">
        <v>166584</v>
      </c>
      <c r="AJ31">
        <v>119661</v>
      </c>
      <c r="AM31">
        <v>75.099999999999994</v>
      </c>
      <c r="AN31">
        <v>67</v>
      </c>
      <c r="AO31">
        <v>20.9</v>
      </c>
      <c r="AP31">
        <v>128.80000000000001</v>
      </c>
      <c r="AQ31">
        <v>139.6</v>
      </c>
      <c r="AR31">
        <v>288131</v>
      </c>
      <c r="AS31">
        <v>358357</v>
      </c>
      <c r="AU31">
        <v>1285643</v>
      </c>
      <c r="AZ31">
        <v>72.3</v>
      </c>
      <c r="BA31">
        <v>2172</v>
      </c>
      <c r="BB31">
        <v>1131</v>
      </c>
      <c r="BC31">
        <v>1955</v>
      </c>
    </row>
    <row r="32" spans="2:55">
      <c r="B32" t="s">
        <v>146</v>
      </c>
      <c r="AS32">
        <v>78558</v>
      </c>
      <c r="AU32">
        <v>263026</v>
      </c>
    </row>
    <row r="33" spans="2:55">
      <c r="B33" t="s">
        <v>19</v>
      </c>
      <c r="V33">
        <v>41847</v>
      </c>
      <c r="W33">
        <v>40785</v>
      </c>
      <c r="X33">
        <v>54076</v>
      </c>
      <c r="Y33">
        <v>193618</v>
      </c>
      <c r="Z33">
        <v>91524</v>
      </c>
      <c r="AA33">
        <v>144608</v>
      </c>
      <c r="AB33">
        <v>124033</v>
      </c>
      <c r="AC33">
        <v>183608</v>
      </c>
      <c r="AD33">
        <v>304377</v>
      </c>
      <c r="AE33">
        <v>311909</v>
      </c>
      <c r="AF33">
        <v>245028</v>
      </c>
      <c r="AG33">
        <v>253200</v>
      </c>
      <c r="AH33">
        <v>259828</v>
      </c>
      <c r="AI33">
        <v>191450</v>
      </c>
      <c r="AJ33">
        <v>133408</v>
      </c>
      <c r="AM33">
        <v>85.7</v>
      </c>
      <c r="AN33">
        <v>93.4</v>
      </c>
      <c r="AO33">
        <v>18.2</v>
      </c>
      <c r="AP33">
        <v>56.2</v>
      </c>
      <c r="AQ33">
        <v>106.2</v>
      </c>
      <c r="AR33">
        <v>127656</v>
      </c>
      <c r="AS33">
        <v>95391</v>
      </c>
      <c r="AZ33">
        <v>887.6</v>
      </c>
      <c r="BA33">
        <v>3097</v>
      </c>
      <c r="BB33">
        <v>2931</v>
      </c>
      <c r="BC33">
        <v>2138</v>
      </c>
    </row>
    <row r="34" spans="2:55">
      <c r="B34" t="s">
        <v>20</v>
      </c>
      <c r="V34">
        <v>6520</v>
      </c>
      <c r="W34">
        <v>13</v>
      </c>
      <c r="X34">
        <v>25341</v>
      </c>
      <c r="Y34">
        <v>44363</v>
      </c>
      <c r="Z34">
        <v>25656</v>
      </c>
      <c r="AA34">
        <v>26410</v>
      </c>
      <c r="AB34">
        <v>32803</v>
      </c>
      <c r="AC34">
        <v>47984</v>
      </c>
      <c r="AD34">
        <v>70780</v>
      </c>
      <c r="AE34">
        <v>109630</v>
      </c>
      <c r="AF34">
        <v>124708</v>
      </c>
      <c r="AG34">
        <v>75444</v>
      </c>
      <c r="AH34">
        <v>86324</v>
      </c>
      <c r="AI34">
        <v>80135</v>
      </c>
      <c r="AJ34">
        <v>74482</v>
      </c>
      <c r="AM34">
        <v>50.3</v>
      </c>
      <c r="AN34">
        <v>66.599999999999994</v>
      </c>
      <c r="AO34">
        <v>34</v>
      </c>
      <c r="AP34">
        <v>107.7</v>
      </c>
      <c r="AQ34">
        <v>136.69999999999999</v>
      </c>
      <c r="AR34">
        <v>164835</v>
      </c>
      <c r="AS34">
        <v>384646</v>
      </c>
      <c r="AU34">
        <v>528402</v>
      </c>
      <c r="AZ34">
        <v>12951.4</v>
      </c>
      <c r="BA34">
        <v>19773</v>
      </c>
      <c r="BB34">
        <v>13605</v>
      </c>
      <c r="BC34">
        <v>18799</v>
      </c>
    </row>
    <row r="35" spans="2:55">
      <c r="B35" t="s">
        <v>21</v>
      </c>
      <c r="V35">
        <v>605085</v>
      </c>
      <c r="W35">
        <v>410234</v>
      </c>
      <c r="X35">
        <v>786300</v>
      </c>
      <c r="Y35">
        <v>1504712</v>
      </c>
      <c r="Z35">
        <v>830794</v>
      </c>
      <c r="AA35">
        <v>1208481</v>
      </c>
      <c r="AB35">
        <v>1201761</v>
      </c>
      <c r="AC35">
        <v>1611648</v>
      </c>
      <c r="AD35">
        <v>1635416</v>
      </c>
      <c r="AE35">
        <v>1509108</v>
      </c>
      <c r="AF35">
        <v>1254702</v>
      </c>
      <c r="AG35">
        <v>987553</v>
      </c>
      <c r="AH35">
        <v>1050506</v>
      </c>
      <c r="AI35">
        <v>928921</v>
      </c>
      <c r="AJ35">
        <v>771260</v>
      </c>
      <c r="AM35">
        <v>438.3</v>
      </c>
      <c r="AN35">
        <v>337.6</v>
      </c>
      <c r="AO35">
        <v>345.5</v>
      </c>
      <c r="AP35">
        <v>508.2</v>
      </c>
      <c r="AQ35">
        <v>495.4</v>
      </c>
      <c r="AR35">
        <v>579744</v>
      </c>
      <c r="AS35">
        <v>712202</v>
      </c>
      <c r="AU35">
        <v>627434</v>
      </c>
      <c r="AZ35">
        <v>22898.7</v>
      </c>
      <c r="BA35">
        <v>44232</v>
      </c>
      <c r="BB35">
        <v>35598</v>
      </c>
      <c r="BC35">
        <v>47778</v>
      </c>
    </row>
    <row r="36" spans="2:55">
      <c r="B36" t="s">
        <v>22</v>
      </c>
      <c r="X36">
        <v>256424</v>
      </c>
      <c r="Y36">
        <v>309576</v>
      </c>
      <c r="Z36">
        <v>156048</v>
      </c>
      <c r="AA36">
        <v>183373</v>
      </c>
      <c r="AB36">
        <v>268496</v>
      </c>
      <c r="AC36">
        <v>309599</v>
      </c>
      <c r="AD36">
        <v>381399</v>
      </c>
      <c r="AE36">
        <v>346159</v>
      </c>
      <c r="AF36">
        <v>236237</v>
      </c>
      <c r="AG36">
        <v>170596</v>
      </c>
      <c r="AH36">
        <v>185729</v>
      </c>
      <c r="AI36">
        <v>118533</v>
      </c>
      <c r="AJ36">
        <v>241453</v>
      </c>
      <c r="AM36">
        <v>36</v>
      </c>
      <c r="AN36">
        <v>40.5</v>
      </c>
      <c r="AO36">
        <v>26.5</v>
      </c>
      <c r="AP36">
        <v>128.80000000000001</v>
      </c>
      <c r="AQ36">
        <v>98.9</v>
      </c>
      <c r="AR36">
        <v>140222</v>
      </c>
      <c r="AS36">
        <v>132414</v>
      </c>
      <c r="AU36">
        <v>63617</v>
      </c>
      <c r="AZ36">
        <v>7403.4</v>
      </c>
      <c r="BA36">
        <v>7061</v>
      </c>
      <c r="BB36">
        <v>4963</v>
      </c>
      <c r="BC36">
        <v>11235</v>
      </c>
    </row>
    <row r="37" spans="2:55">
      <c r="B37" t="s">
        <v>23</v>
      </c>
      <c r="X37">
        <v>1093</v>
      </c>
      <c r="Y37">
        <v>21693</v>
      </c>
      <c r="Z37">
        <v>31484</v>
      </c>
      <c r="AA37">
        <v>25084</v>
      </c>
      <c r="AB37">
        <v>21784</v>
      </c>
      <c r="AC37">
        <v>52408</v>
      </c>
      <c r="AD37">
        <v>86895</v>
      </c>
      <c r="AE37">
        <v>132294</v>
      </c>
      <c r="AF37">
        <v>155919</v>
      </c>
      <c r="AG37">
        <v>129137</v>
      </c>
      <c r="AH37">
        <v>116151</v>
      </c>
      <c r="AI37">
        <v>103183</v>
      </c>
      <c r="AJ37">
        <v>87438</v>
      </c>
      <c r="AM37">
        <v>130.30000000000001</v>
      </c>
      <c r="AN37">
        <v>89.2</v>
      </c>
      <c r="AO37">
        <v>116.6</v>
      </c>
      <c r="AP37">
        <v>201.5</v>
      </c>
      <c r="AQ37">
        <v>167.1</v>
      </c>
      <c r="AR37">
        <v>241366</v>
      </c>
      <c r="AS37">
        <v>561674</v>
      </c>
      <c r="AU37">
        <v>1255222</v>
      </c>
      <c r="AZ37">
        <v>854</v>
      </c>
      <c r="BA37">
        <v>1388</v>
      </c>
      <c r="BB37">
        <v>3643</v>
      </c>
      <c r="BC37">
        <v>5255</v>
      </c>
    </row>
    <row r="38" spans="2:55">
      <c r="B38" t="s">
        <v>24</v>
      </c>
      <c r="V38">
        <v>75636</v>
      </c>
      <c r="X38">
        <v>52571</v>
      </c>
      <c r="Y38">
        <v>53832</v>
      </c>
      <c r="Z38">
        <v>334033</v>
      </c>
      <c r="AA38">
        <v>13179</v>
      </c>
      <c r="AB38">
        <v>6162</v>
      </c>
      <c r="AC38">
        <v>10451</v>
      </c>
      <c r="AD38">
        <v>67045</v>
      </c>
      <c r="AE38">
        <v>37193</v>
      </c>
      <c r="AF38">
        <v>32527</v>
      </c>
      <c r="AG38">
        <v>65082</v>
      </c>
      <c r="AH38">
        <v>70597</v>
      </c>
      <c r="AI38">
        <v>107441</v>
      </c>
      <c r="AJ38">
        <v>287164</v>
      </c>
      <c r="AM38">
        <v>124</v>
      </c>
      <c r="AN38">
        <v>55.9</v>
      </c>
      <c r="AO38">
        <v>9.1999999999999993</v>
      </c>
      <c r="AP38">
        <v>9.5</v>
      </c>
      <c r="AQ38">
        <v>0.5</v>
      </c>
      <c r="AR38">
        <v>56581</v>
      </c>
      <c r="AS38">
        <v>5068</v>
      </c>
      <c r="AZ38">
        <v>429.5</v>
      </c>
      <c r="BA38">
        <v>1978</v>
      </c>
      <c r="BB38">
        <v>10705</v>
      </c>
      <c r="BC38">
        <v>12426</v>
      </c>
    </row>
    <row r="39" spans="2:55">
      <c r="B39" t="s">
        <v>103</v>
      </c>
      <c r="AM39">
        <v>11</v>
      </c>
      <c r="AN39">
        <v>17</v>
      </c>
      <c r="AO39">
        <v>33.700000000000003</v>
      </c>
      <c r="AP39">
        <v>73.7</v>
      </c>
      <c r="AQ39">
        <v>84.5</v>
      </c>
      <c r="AR39">
        <v>77948</v>
      </c>
      <c r="AS39">
        <v>58571</v>
      </c>
    </row>
    <row r="40" spans="2:55">
      <c r="B40" t="s">
        <v>25</v>
      </c>
      <c r="V40">
        <v>280</v>
      </c>
      <c r="W40">
        <v>480</v>
      </c>
      <c r="X40">
        <v>30616</v>
      </c>
      <c r="Y40">
        <v>141829</v>
      </c>
      <c r="Z40">
        <v>98273</v>
      </c>
      <c r="AA40">
        <v>51793</v>
      </c>
      <c r="AB40">
        <v>68703</v>
      </c>
      <c r="AC40">
        <v>32137</v>
      </c>
      <c r="AD40">
        <v>173095</v>
      </c>
      <c r="AE40">
        <v>197513</v>
      </c>
      <c r="AF40">
        <v>76594</v>
      </c>
      <c r="AG40">
        <v>175222</v>
      </c>
      <c r="AH40">
        <v>195322</v>
      </c>
      <c r="AI40">
        <v>212325</v>
      </c>
      <c r="AJ40">
        <v>147699</v>
      </c>
      <c r="AM40">
        <v>217.8</v>
      </c>
      <c r="AN40">
        <v>189.7</v>
      </c>
      <c r="AO40">
        <v>36</v>
      </c>
      <c r="AP40">
        <v>63.6</v>
      </c>
      <c r="AQ40">
        <v>68.400000000000006</v>
      </c>
      <c r="AZ40">
        <v>6587.4</v>
      </c>
      <c r="BA40">
        <v>5229</v>
      </c>
      <c r="BB40">
        <v>7830</v>
      </c>
      <c r="BC40">
        <v>9358</v>
      </c>
    </row>
    <row r="41" spans="2:55">
      <c r="B41" t="s">
        <v>110</v>
      </c>
      <c r="AR41">
        <v>948</v>
      </c>
      <c r="AS41">
        <v>159</v>
      </c>
    </row>
    <row r="42" spans="2:55">
      <c r="B42" t="s">
        <v>111</v>
      </c>
      <c r="AR42">
        <v>2144</v>
      </c>
      <c r="AS42">
        <v>417</v>
      </c>
    </row>
    <row r="43" spans="2:55">
      <c r="B43" t="s">
        <v>112</v>
      </c>
      <c r="AR43">
        <v>2929</v>
      </c>
      <c r="AS43">
        <v>359</v>
      </c>
    </row>
    <row r="44" spans="2:55">
      <c r="B44" t="s">
        <v>26</v>
      </c>
      <c r="V44">
        <v>7364</v>
      </c>
      <c r="W44">
        <v>3882</v>
      </c>
      <c r="X44">
        <v>2370</v>
      </c>
      <c r="Y44">
        <v>10315</v>
      </c>
      <c r="Z44">
        <v>12868</v>
      </c>
      <c r="AA44">
        <v>16394</v>
      </c>
      <c r="AB44">
        <v>29673</v>
      </c>
      <c r="AC44">
        <v>55942</v>
      </c>
      <c r="AD44">
        <v>63107</v>
      </c>
      <c r="AE44">
        <v>150195</v>
      </c>
      <c r="AF44">
        <v>131118</v>
      </c>
      <c r="AG44">
        <v>211383</v>
      </c>
      <c r="AH44">
        <v>212563</v>
      </c>
      <c r="AI44">
        <v>116034</v>
      </c>
      <c r="AJ44">
        <v>130837</v>
      </c>
      <c r="AM44">
        <v>38.200000000000003</v>
      </c>
      <c r="AN44">
        <v>49.3</v>
      </c>
      <c r="AO44">
        <v>32.4</v>
      </c>
      <c r="AP44">
        <v>58.7</v>
      </c>
      <c r="AQ44">
        <v>18.8</v>
      </c>
      <c r="AR44">
        <v>51717</v>
      </c>
      <c r="AS44">
        <v>20881</v>
      </c>
      <c r="AZ44">
        <v>817.7</v>
      </c>
      <c r="BA44">
        <v>2963</v>
      </c>
      <c r="BB44">
        <v>1611</v>
      </c>
      <c r="BC44">
        <v>845</v>
      </c>
    </row>
    <row r="45" spans="2:55">
      <c r="B45" t="s">
        <v>151</v>
      </c>
      <c r="AR45">
        <v>3749</v>
      </c>
      <c r="AS45">
        <v>1579</v>
      </c>
    </row>
    <row r="46" spans="2:55">
      <c r="B46" t="s">
        <v>96</v>
      </c>
      <c r="BC46">
        <v>288</v>
      </c>
    </row>
    <row r="47" spans="2:55">
      <c r="B47" t="s">
        <v>79</v>
      </c>
      <c r="V47">
        <v>989</v>
      </c>
      <c r="W47">
        <v>718</v>
      </c>
      <c r="X47">
        <v>414</v>
      </c>
      <c r="Y47">
        <v>1651</v>
      </c>
      <c r="Z47">
        <v>489</v>
      </c>
      <c r="AA47">
        <v>2024</v>
      </c>
      <c r="AB47">
        <v>6521</v>
      </c>
      <c r="AC47">
        <v>6099</v>
      </c>
      <c r="AR47">
        <v>44358</v>
      </c>
      <c r="AS47">
        <v>23157</v>
      </c>
    </row>
    <row r="48" spans="2:55">
      <c r="B48" t="s">
        <v>66</v>
      </c>
      <c r="V48">
        <v>3109</v>
      </c>
      <c r="W48">
        <v>6387</v>
      </c>
      <c r="X48">
        <v>7367</v>
      </c>
      <c r="Y48">
        <v>11691</v>
      </c>
      <c r="Z48">
        <v>18022</v>
      </c>
      <c r="AA48">
        <v>17980</v>
      </c>
      <c r="AB48">
        <v>29569</v>
      </c>
      <c r="AC48">
        <v>34045</v>
      </c>
      <c r="AD48">
        <v>37445</v>
      </c>
      <c r="AE48">
        <v>94592</v>
      </c>
      <c r="AF48">
        <v>39343</v>
      </c>
      <c r="AG48">
        <v>68283</v>
      </c>
      <c r="AH48">
        <v>54078</v>
      </c>
      <c r="AI48">
        <v>37061</v>
      </c>
      <c r="AJ48">
        <v>42397</v>
      </c>
      <c r="AR48">
        <v>39613</v>
      </c>
      <c r="AS48">
        <v>49736</v>
      </c>
    </row>
    <row r="49" spans="2:55">
      <c r="B49" t="s">
        <v>152</v>
      </c>
      <c r="AR49">
        <v>6214</v>
      </c>
      <c r="AS49">
        <v>376</v>
      </c>
    </row>
    <row r="50" spans="2:55">
      <c r="B50" t="s">
        <v>78</v>
      </c>
      <c r="V50">
        <v>917</v>
      </c>
      <c r="W50">
        <v>206</v>
      </c>
      <c r="X50">
        <v>1632</v>
      </c>
      <c r="Y50">
        <v>1812</v>
      </c>
      <c r="Z50">
        <v>3548</v>
      </c>
      <c r="AR50">
        <v>7604</v>
      </c>
      <c r="AS50">
        <v>3364</v>
      </c>
    </row>
    <row r="51" spans="2:55">
      <c r="B51" t="s">
        <v>90</v>
      </c>
      <c r="V51">
        <v>79368</v>
      </c>
      <c r="W51">
        <v>30106</v>
      </c>
      <c r="X51">
        <v>57768</v>
      </c>
      <c r="Y51">
        <v>229242</v>
      </c>
      <c r="Z51">
        <v>94954</v>
      </c>
      <c r="AA51">
        <v>98878</v>
      </c>
      <c r="AB51">
        <v>173035</v>
      </c>
      <c r="AC51">
        <v>242851</v>
      </c>
      <c r="AD51">
        <v>332819</v>
      </c>
      <c r="AE51">
        <v>662508</v>
      </c>
      <c r="AF51">
        <v>501323</v>
      </c>
      <c r="AG51">
        <v>529112</v>
      </c>
      <c r="AH51">
        <v>423887</v>
      </c>
      <c r="AI51">
        <v>253562</v>
      </c>
      <c r="AJ51">
        <v>192106</v>
      </c>
      <c r="AM51">
        <v>118.5</v>
      </c>
      <c r="AN51">
        <v>92.3</v>
      </c>
      <c r="AO51">
        <v>50.1</v>
      </c>
      <c r="AP51">
        <v>144</v>
      </c>
      <c r="AQ51">
        <v>161.30000000000001</v>
      </c>
      <c r="AR51">
        <v>118207</v>
      </c>
      <c r="AS51">
        <v>38180</v>
      </c>
    </row>
    <row r="52" spans="2:55">
      <c r="B52" t="s">
        <v>91</v>
      </c>
      <c r="V52">
        <v>18285</v>
      </c>
      <c r="W52">
        <v>3598</v>
      </c>
      <c r="X52">
        <v>6352</v>
      </c>
      <c r="Y52">
        <v>52517</v>
      </c>
      <c r="Z52">
        <v>49089</v>
      </c>
      <c r="AA52">
        <v>69012</v>
      </c>
      <c r="AB52">
        <v>85401</v>
      </c>
      <c r="AC52">
        <v>103866</v>
      </c>
      <c r="AD52">
        <v>178300</v>
      </c>
      <c r="AE52">
        <v>198920</v>
      </c>
      <c r="AF52">
        <v>249087</v>
      </c>
      <c r="AG52">
        <v>189746</v>
      </c>
      <c r="AH52">
        <v>193601</v>
      </c>
      <c r="AI52">
        <v>89099</v>
      </c>
      <c r="AJ52">
        <v>46169</v>
      </c>
      <c r="AR52">
        <v>54915</v>
      </c>
      <c r="AS52">
        <v>27655</v>
      </c>
    </row>
    <row r="53" spans="2:55">
      <c r="B53" t="s">
        <v>114</v>
      </c>
      <c r="AR53">
        <v>561</v>
      </c>
      <c r="AS53">
        <v>496</v>
      </c>
    </row>
    <row r="54" spans="2:55">
      <c r="B54" t="s">
        <v>27</v>
      </c>
      <c r="AZ54">
        <v>5554.3</v>
      </c>
      <c r="BA54">
        <v>32536</v>
      </c>
    </row>
    <row r="55" spans="2:55">
      <c r="B55" t="s">
        <v>97</v>
      </c>
      <c r="BB55">
        <v>23078</v>
      </c>
      <c r="BC55">
        <v>13520</v>
      </c>
    </row>
    <row r="56" spans="2:55">
      <c r="B56" t="s">
        <v>99</v>
      </c>
      <c r="BB56">
        <v>19263</v>
      </c>
      <c r="BC56">
        <v>13131</v>
      </c>
    </row>
    <row r="57" spans="2:55">
      <c r="B57" t="s">
        <v>28</v>
      </c>
      <c r="AN57">
        <v>9.5</v>
      </c>
      <c r="AO57">
        <v>4.0999999999999996</v>
      </c>
      <c r="AP57">
        <v>45.4</v>
      </c>
      <c r="AQ57">
        <v>40</v>
      </c>
      <c r="AZ57">
        <v>933.9</v>
      </c>
      <c r="BA57">
        <v>3765</v>
      </c>
      <c r="BB57">
        <v>1048</v>
      </c>
      <c r="BC57">
        <v>1970</v>
      </c>
    </row>
    <row r="58" spans="2:55">
      <c r="B58" t="s">
        <v>29</v>
      </c>
      <c r="V58">
        <v>9686</v>
      </c>
      <c r="W58">
        <v>5039</v>
      </c>
      <c r="X58">
        <v>3640</v>
      </c>
      <c r="Y58">
        <v>29640</v>
      </c>
      <c r="Z58">
        <v>7305</v>
      </c>
      <c r="AA58">
        <v>5335</v>
      </c>
      <c r="AB58">
        <v>18795</v>
      </c>
      <c r="AC58">
        <v>24967</v>
      </c>
      <c r="AD58">
        <v>54569</v>
      </c>
      <c r="AE58">
        <v>72658</v>
      </c>
      <c r="AF58">
        <v>46066</v>
      </c>
      <c r="AG58">
        <v>38406</v>
      </c>
      <c r="AH58">
        <v>49359</v>
      </c>
      <c r="AI58">
        <v>21494</v>
      </c>
      <c r="AJ58">
        <v>11873</v>
      </c>
      <c r="AM58">
        <v>10.6</v>
      </c>
      <c r="AN58">
        <v>10.9</v>
      </c>
      <c r="AO58">
        <v>4.5999999999999996</v>
      </c>
      <c r="AP58">
        <v>21.5</v>
      </c>
      <c r="AQ58">
        <v>20.5</v>
      </c>
      <c r="AR58">
        <v>19191</v>
      </c>
      <c r="AS58">
        <v>7353</v>
      </c>
      <c r="AZ58">
        <v>940.4</v>
      </c>
      <c r="BA58">
        <v>2924</v>
      </c>
      <c r="BB58">
        <v>7736</v>
      </c>
      <c r="BC58">
        <v>9585</v>
      </c>
    </row>
    <row r="59" spans="2:55">
      <c r="B59" t="s">
        <v>115</v>
      </c>
      <c r="AR59">
        <v>13282</v>
      </c>
      <c r="AS59">
        <v>5209</v>
      </c>
    </row>
    <row r="60" spans="2:55">
      <c r="B60" t="s">
        <v>30</v>
      </c>
      <c r="V60">
        <v>2037</v>
      </c>
      <c r="W60">
        <v>415</v>
      </c>
      <c r="X60">
        <v>937</v>
      </c>
      <c r="Y60">
        <v>25961</v>
      </c>
      <c r="Z60">
        <v>2556</v>
      </c>
      <c r="AA60">
        <v>1006</v>
      </c>
      <c r="AB60">
        <v>1655</v>
      </c>
      <c r="AC60">
        <v>1736</v>
      </c>
      <c r="AD60">
        <v>1543</v>
      </c>
      <c r="AE60">
        <v>3261</v>
      </c>
      <c r="AF60">
        <v>2782</v>
      </c>
      <c r="AG60">
        <v>5487</v>
      </c>
      <c r="AH60">
        <v>5543</v>
      </c>
      <c r="AI60">
        <v>6339</v>
      </c>
      <c r="AJ60">
        <v>2548</v>
      </c>
      <c r="AO60">
        <v>9.5</v>
      </c>
      <c r="AP60">
        <v>8</v>
      </c>
      <c r="AQ60">
        <v>3.9</v>
      </c>
      <c r="AR60">
        <v>8772</v>
      </c>
      <c r="AS60">
        <v>4835</v>
      </c>
      <c r="AZ60">
        <v>2037.8</v>
      </c>
      <c r="BA60">
        <v>5208</v>
      </c>
      <c r="BB60">
        <v>3198</v>
      </c>
      <c r="BC60">
        <v>2546</v>
      </c>
    </row>
    <row r="61" spans="2:55">
      <c r="B61" t="s">
        <v>89</v>
      </c>
      <c r="AA61">
        <v>36205</v>
      </c>
      <c r="AB61">
        <v>45166</v>
      </c>
      <c r="AC61">
        <v>46852</v>
      </c>
    </row>
    <row r="62" spans="2:55">
      <c r="B62" t="s">
        <v>69</v>
      </c>
      <c r="W62">
        <v>104</v>
      </c>
      <c r="X62">
        <v>80642</v>
      </c>
      <c r="Y62">
        <v>159784</v>
      </c>
      <c r="Z62">
        <v>74769</v>
      </c>
      <c r="AA62">
        <v>80553</v>
      </c>
      <c r="AB62">
        <v>92875</v>
      </c>
      <c r="AC62">
        <v>127722</v>
      </c>
      <c r="AD62">
        <v>256885</v>
      </c>
      <c r="AE62">
        <v>251711</v>
      </c>
      <c r="AF62">
        <v>198639</v>
      </c>
      <c r="AG62">
        <v>123324</v>
      </c>
      <c r="AH62">
        <v>82459</v>
      </c>
      <c r="AI62">
        <v>63832</v>
      </c>
      <c r="AJ62">
        <v>42254</v>
      </c>
    </row>
    <row r="63" spans="2:55">
      <c r="B63" t="s">
        <v>31</v>
      </c>
      <c r="AP63">
        <v>0.2</v>
      </c>
      <c r="AQ63">
        <v>19.8</v>
      </c>
      <c r="AR63">
        <v>30989</v>
      </c>
      <c r="AS63">
        <v>7811</v>
      </c>
      <c r="AZ63">
        <v>0.8</v>
      </c>
    </row>
    <row r="64" spans="2:55">
      <c r="B64" t="s">
        <v>32</v>
      </c>
      <c r="AQ64">
        <v>19.600000000000001</v>
      </c>
      <c r="AR64">
        <v>24353</v>
      </c>
      <c r="AS64">
        <v>14044</v>
      </c>
      <c r="AZ64">
        <v>5324.9</v>
      </c>
      <c r="BA64">
        <v>2927</v>
      </c>
      <c r="BB64">
        <v>2895</v>
      </c>
      <c r="BC64">
        <v>7105</v>
      </c>
    </row>
    <row r="65" spans="2:55">
      <c r="B65" t="s">
        <v>98</v>
      </c>
      <c r="C65" t="s">
        <v>100</v>
      </c>
      <c r="BB65">
        <v>1218</v>
      </c>
      <c r="BC65">
        <v>2130</v>
      </c>
    </row>
    <row r="66" spans="2:55">
      <c r="B66" t="s">
        <v>33</v>
      </c>
      <c r="AP66">
        <v>47.7</v>
      </c>
      <c r="AQ66">
        <v>46.5</v>
      </c>
      <c r="AR66">
        <v>63808</v>
      </c>
      <c r="AS66">
        <v>15412</v>
      </c>
      <c r="AZ66">
        <v>3266.3</v>
      </c>
      <c r="BA66">
        <v>8413</v>
      </c>
      <c r="BB66">
        <v>5016</v>
      </c>
      <c r="BC66">
        <v>5184</v>
      </c>
    </row>
    <row r="67" spans="2:55">
      <c r="B67" t="s">
        <v>153</v>
      </c>
      <c r="AR67">
        <v>4</v>
      </c>
    </row>
    <row r="68" spans="2:55">
      <c r="B68" t="s">
        <v>154</v>
      </c>
      <c r="AR68">
        <v>4490</v>
      </c>
      <c r="AS68">
        <v>2024</v>
      </c>
    </row>
    <row r="69" spans="2:55">
      <c r="B69" t="s">
        <v>117</v>
      </c>
      <c r="AR69">
        <v>218</v>
      </c>
      <c r="AS69">
        <v>43</v>
      </c>
    </row>
    <row r="70" spans="2:55">
      <c r="B70" t="s">
        <v>34</v>
      </c>
      <c r="V70">
        <v>2368</v>
      </c>
      <c r="W70">
        <v>1851</v>
      </c>
      <c r="X70">
        <v>9075</v>
      </c>
      <c r="Y70">
        <v>51531</v>
      </c>
      <c r="Z70">
        <v>100672</v>
      </c>
      <c r="AA70">
        <v>50214</v>
      </c>
      <c r="AB70">
        <v>65433</v>
      </c>
      <c r="AC70">
        <v>80302</v>
      </c>
      <c r="AD70">
        <v>146408</v>
      </c>
      <c r="AE70">
        <v>155687</v>
      </c>
      <c r="AF70">
        <v>177126</v>
      </c>
      <c r="AG70">
        <v>189275</v>
      </c>
      <c r="AH70">
        <v>236748</v>
      </c>
      <c r="AI70">
        <v>174156</v>
      </c>
      <c r="AJ70">
        <v>145047</v>
      </c>
      <c r="AM70">
        <v>106.2</v>
      </c>
      <c r="AN70">
        <v>83.9</v>
      </c>
      <c r="AO70">
        <v>43.2</v>
      </c>
      <c r="AP70">
        <v>133</v>
      </c>
      <c r="AQ70">
        <v>102.3</v>
      </c>
      <c r="AZ70">
        <v>5563</v>
      </c>
      <c r="BA70">
        <v>13597</v>
      </c>
      <c r="BB70">
        <v>25412</v>
      </c>
      <c r="BC70">
        <v>21472</v>
      </c>
    </row>
    <row r="71" spans="2:55">
      <c r="B71" t="s">
        <v>35</v>
      </c>
      <c r="AN71">
        <v>14.2</v>
      </c>
      <c r="AO71">
        <v>15.9</v>
      </c>
      <c r="AP71">
        <v>48.4</v>
      </c>
      <c r="AQ71">
        <v>23.3</v>
      </c>
      <c r="AZ71">
        <v>1200.5</v>
      </c>
      <c r="BA71">
        <v>2627</v>
      </c>
      <c r="BB71">
        <v>4901</v>
      </c>
      <c r="BC71">
        <v>4268</v>
      </c>
    </row>
    <row r="72" spans="2:55">
      <c r="B72" t="s">
        <v>138</v>
      </c>
      <c r="AR72">
        <v>7744</v>
      </c>
      <c r="AS72">
        <v>1119</v>
      </c>
    </row>
    <row r="73" spans="2:55">
      <c r="B73" t="s">
        <v>139</v>
      </c>
      <c r="AR73">
        <v>10394</v>
      </c>
      <c r="AS73">
        <v>2994</v>
      </c>
    </row>
    <row r="74" spans="2:55">
      <c r="B74" t="s">
        <v>140</v>
      </c>
      <c r="AR74">
        <v>3599</v>
      </c>
      <c r="AS74">
        <v>566</v>
      </c>
    </row>
    <row r="75" spans="2:55">
      <c r="B75" t="s">
        <v>141</v>
      </c>
      <c r="AR75">
        <v>370</v>
      </c>
      <c r="AS75">
        <v>3273</v>
      </c>
    </row>
    <row r="76" spans="2:55">
      <c r="B76" t="s">
        <v>142</v>
      </c>
      <c r="AR76">
        <v>587</v>
      </c>
      <c r="AS76">
        <v>84</v>
      </c>
    </row>
    <row r="77" spans="2:55">
      <c r="B77" t="s">
        <v>36</v>
      </c>
      <c r="AO77">
        <v>5.0999999999999996</v>
      </c>
      <c r="AP77">
        <v>21.4</v>
      </c>
      <c r="AQ77">
        <v>19.399999999999999</v>
      </c>
      <c r="AR77">
        <v>16944</v>
      </c>
      <c r="AS77">
        <v>4618</v>
      </c>
      <c r="AZ77">
        <v>367.6</v>
      </c>
      <c r="BA77">
        <v>242</v>
      </c>
      <c r="BB77">
        <v>357</v>
      </c>
      <c r="BC77">
        <v>256</v>
      </c>
    </row>
    <row r="78" spans="2:55">
      <c r="B78" t="s">
        <v>64</v>
      </c>
      <c r="V78">
        <v>6077</v>
      </c>
      <c r="W78">
        <v>1072</v>
      </c>
      <c r="X78">
        <v>4378</v>
      </c>
      <c r="Y78">
        <v>17114</v>
      </c>
      <c r="Z78">
        <v>10883</v>
      </c>
      <c r="AA78">
        <v>14516</v>
      </c>
      <c r="AB78">
        <v>25119</v>
      </c>
      <c r="AC78">
        <v>49689</v>
      </c>
      <c r="AD78">
        <v>68135</v>
      </c>
      <c r="AE78">
        <v>89480</v>
      </c>
      <c r="AF78">
        <v>91420</v>
      </c>
      <c r="AG78">
        <v>88344</v>
      </c>
      <c r="AH78">
        <v>98135</v>
      </c>
      <c r="AI78">
        <v>67095</v>
      </c>
      <c r="AJ78">
        <v>61923</v>
      </c>
      <c r="AR78">
        <v>2726</v>
      </c>
      <c r="AS78">
        <v>605</v>
      </c>
    </row>
    <row r="79" spans="2:55">
      <c r="B79" t="s">
        <v>143</v>
      </c>
      <c r="AR79">
        <v>303</v>
      </c>
      <c r="AS79">
        <v>15</v>
      </c>
    </row>
    <row r="80" spans="2:55">
      <c r="B80" t="s">
        <v>80</v>
      </c>
      <c r="V80">
        <v>94</v>
      </c>
      <c r="W80">
        <v>94</v>
      </c>
      <c r="X80">
        <v>320</v>
      </c>
      <c r="Y80">
        <v>2393</v>
      </c>
      <c r="Z80">
        <v>4223</v>
      </c>
    </row>
    <row r="81" spans="2:55">
      <c r="B81" t="s">
        <v>147</v>
      </c>
      <c r="AS81">
        <v>784107</v>
      </c>
    </row>
    <row r="82" spans="2:55">
      <c r="B82" t="s">
        <v>81</v>
      </c>
      <c r="V82">
        <v>4617</v>
      </c>
      <c r="W82">
        <v>11136</v>
      </c>
      <c r="X82">
        <v>12662</v>
      </c>
      <c r="Y82">
        <v>26867</v>
      </c>
      <c r="Z82">
        <v>9342</v>
      </c>
      <c r="AA82">
        <v>10354</v>
      </c>
      <c r="AB82">
        <v>17742</v>
      </c>
      <c r="AC82">
        <v>18003</v>
      </c>
      <c r="AR82">
        <v>5799</v>
      </c>
      <c r="AS82">
        <v>2084</v>
      </c>
    </row>
    <row r="83" spans="2:55">
      <c r="B83" t="s">
        <v>92</v>
      </c>
      <c r="V83">
        <v>1614</v>
      </c>
      <c r="W83">
        <v>691</v>
      </c>
      <c r="X83">
        <v>1218</v>
      </c>
      <c r="Y83">
        <v>4830</v>
      </c>
      <c r="Z83">
        <v>1732</v>
      </c>
      <c r="AA83">
        <v>6840</v>
      </c>
      <c r="AB83">
        <v>11552</v>
      </c>
      <c r="AC83">
        <v>9488</v>
      </c>
    </row>
    <row r="84" spans="2:55">
      <c r="B84" t="s">
        <v>162</v>
      </c>
      <c r="AD84">
        <v>16533</v>
      </c>
      <c r="AE84">
        <v>10481</v>
      </c>
      <c r="AF84">
        <v>8689</v>
      </c>
    </row>
    <row r="85" spans="2:55">
      <c r="B85" t="s">
        <v>137</v>
      </c>
      <c r="AR85">
        <v>2697</v>
      </c>
      <c r="AS85">
        <v>3050</v>
      </c>
    </row>
    <row r="86" spans="2:55">
      <c r="B86" t="s">
        <v>37</v>
      </c>
      <c r="V86">
        <v>134678</v>
      </c>
      <c r="W86">
        <v>133223</v>
      </c>
      <c r="X86">
        <v>131728</v>
      </c>
      <c r="Y86">
        <v>357147</v>
      </c>
      <c r="Z86">
        <v>201715</v>
      </c>
      <c r="AA86">
        <v>246290</v>
      </c>
      <c r="AB86">
        <v>358266</v>
      </c>
      <c r="AC86">
        <v>487849</v>
      </c>
      <c r="AD86">
        <v>671294</v>
      </c>
      <c r="AE86">
        <v>613666</v>
      </c>
      <c r="AF86">
        <v>510291</v>
      </c>
      <c r="AG86">
        <v>492301</v>
      </c>
      <c r="AH86">
        <v>560128</v>
      </c>
      <c r="AI86">
        <v>389458</v>
      </c>
      <c r="AJ86">
        <v>234534</v>
      </c>
      <c r="AM86">
        <v>121</v>
      </c>
      <c r="AN86">
        <v>96.8</v>
      </c>
      <c r="AO86">
        <v>96.3</v>
      </c>
      <c r="AP86">
        <v>308</v>
      </c>
      <c r="AQ86">
        <v>266.5</v>
      </c>
      <c r="AR86">
        <v>174464</v>
      </c>
      <c r="AS86">
        <v>73771</v>
      </c>
      <c r="AZ86">
        <v>8966.6</v>
      </c>
      <c r="BA86">
        <v>29638</v>
      </c>
      <c r="BB86">
        <v>29692</v>
      </c>
      <c r="BC86">
        <v>25841</v>
      </c>
    </row>
    <row r="87" spans="2:55">
      <c r="B87" t="s">
        <v>38</v>
      </c>
      <c r="V87">
        <v>25297</v>
      </c>
      <c r="W87">
        <v>19969</v>
      </c>
      <c r="X87">
        <v>17117</v>
      </c>
      <c r="Y87">
        <v>49044</v>
      </c>
      <c r="Z87">
        <v>28165</v>
      </c>
      <c r="AA87">
        <v>28880</v>
      </c>
      <c r="AB87">
        <v>42211</v>
      </c>
      <c r="AC87">
        <v>49235</v>
      </c>
      <c r="AD87">
        <v>63530</v>
      </c>
      <c r="AE87">
        <v>64888</v>
      </c>
      <c r="AF87">
        <v>57582</v>
      </c>
      <c r="AG87">
        <v>48426</v>
      </c>
      <c r="AH87">
        <v>54657</v>
      </c>
      <c r="AI87">
        <v>37551</v>
      </c>
      <c r="AJ87">
        <v>28607</v>
      </c>
      <c r="AM87">
        <v>41.4</v>
      </c>
      <c r="AN87">
        <v>409.9</v>
      </c>
      <c r="AO87">
        <v>1063.2</v>
      </c>
      <c r="AP87">
        <v>1586.6</v>
      </c>
      <c r="AQ87">
        <v>1319.2</v>
      </c>
      <c r="AR87">
        <v>1149885</v>
      </c>
      <c r="AZ87">
        <v>560.5</v>
      </c>
      <c r="BA87">
        <v>964</v>
      </c>
      <c r="BB87">
        <v>1642</v>
      </c>
      <c r="BC87">
        <v>406</v>
      </c>
    </row>
    <row r="88" spans="2:55">
      <c r="B88" t="s">
        <v>104</v>
      </c>
      <c r="AO88">
        <v>71.2</v>
      </c>
      <c r="AP88">
        <v>299</v>
      </c>
      <c r="AQ88">
        <v>288.2</v>
      </c>
      <c r="AR88">
        <v>194856</v>
      </c>
    </row>
    <row r="89" spans="2:55">
      <c r="B89" t="s">
        <v>39</v>
      </c>
      <c r="AM89">
        <v>176.3</v>
      </c>
      <c r="AN89">
        <v>198.3</v>
      </c>
      <c r="AO89">
        <v>333.8</v>
      </c>
      <c r="AP89">
        <v>396</v>
      </c>
      <c r="AQ89">
        <v>525.20000000000005</v>
      </c>
      <c r="AR89">
        <v>736102</v>
      </c>
      <c r="AS89">
        <v>761471</v>
      </c>
      <c r="AZ89">
        <v>206.9</v>
      </c>
      <c r="BA89">
        <v>644</v>
      </c>
      <c r="BB89">
        <v>1261</v>
      </c>
      <c r="BC89">
        <v>1554</v>
      </c>
    </row>
    <row r="90" spans="2:55">
      <c r="B90" t="s">
        <v>40</v>
      </c>
      <c r="V90">
        <v>4303</v>
      </c>
      <c r="W90">
        <v>2348</v>
      </c>
      <c r="X90">
        <v>3639</v>
      </c>
      <c r="Y90">
        <v>20083</v>
      </c>
      <c r="Z90">
        <v>9877</v>
      </c>
      <c r="AO90">
        <v>26.3</v>
      </c>
      <c r="AP90">
        <v>41</v>
      </c>
      <c r="AQ90">
        <v>53.8</v>
      </c>
      <c r="AR90">
        <v>43512</v>
      </c>
      <c r="AS90">
        <v>21961</v>
      </c>
      <c r="AZ90">
        <v>326</v>
      </c>
      <c r="BA90">
        <v>1826</v>
      </c>
      <c r="BB90">
        <v>1748</v>
      </c>
      <c r="BC90">
        <v>1723</v>
      </c>
    </row>
    <row r="91" spans="2:55">
      <c r="B91" t="s">
        <v>41</v>
      </c>
      <c r="AM91">
        <v>30.3</v>
      </c>
      <c r="AN91">
        <v>124.5</v>
      </c>
      <c r="AO91">
        <v>216</v>
      </c>
      <c r="AP91">
        <v>224.5</v>
      </c>
      <c r="AQ91">
        <v>217.3</v>
      </c>
      <c r="AR91">
        <v>190532</v>
      </c>
      <c r="AZ91">
        <v>42</v>
      </c>
      <c r="BA91">
        <v>213</v>
      </c>
      <c r="BB91">
        <v>418</v>
      </c>
      <c r="BC91">
        <v>2716</v>
      </c>
    </row>
    <row r="92" spans="2:55">
      <c r="B92" t="s">
        <v>65</v>
      </c>
      <c r="V92">
        <v>62256</v>
      </c>
      <c r="W92">
        <v>49730</v>
      </c>
      <c r="X92">
        <v>105169</v>
      </c>
      <c r="Y92">
        <v>108440</v>
      </c>
      <c r="Z92">
        <v>71600</v>
      </c>
      <c r="AA92">
        <v>74390</v>
      </c>
      <c r="AB92">
        <v>102391</v>
      </c>
      <c r="AC92">
        <v>180594</v>
      </c>
      <c r="AD92">
        <v>185473</v>
      </c>
      <c r="AE92">
        <v>192147</v>
      </c>
      <c r="AF92">
        <v>227635</v>
      </c>
      <c r="AG92">
        <v>208489</v>
      </c>
      <c r="AH92">
        <v>210275</v>
      </c>
      <c r="AI92">
        <v>200244</v>
      </c>
      <c r="AJ92">
        <v>185937</v>
      </c>
    </row>
    <row r="93" spans="2:55">
      <c r="B93" t="s">
        <v>42</v>
      </c>
      <c r="V93">
        <v>26364</v>
      </c>
      <c r="W93">
        <v>24266</v>
      </c>
      <c r="X93">
        <v>41629</v>
      </c>
      <c r="Y93">
        <v>74353</v>
      </c>
      <c r="Z93">
        <v>36131</v>
      </c>
      <c r="AA93">
        <v>51498</v>
      </c>
      <c r="AB93">
        <v>45163</v>
      </c>
      <c r="AC93">
        <v>46984</v>
      </c>
      <c r="AD93">
        <v>50220</v>
      </c>
      <c r="AE93">
        <v>48060</v>
      </c>
      <c r="AF93">
        <v>38059</v>
      </c>
      <c r="AG93">
        <v>37284</v>
      </c>
      <c r="AH93">
        <v>46359</v>
      </c>
      <c r="AI93">
        <v>41745</v>
      </c>
      <c r="AJ93">
        <v>36513</v>
      </c>
      <c r="AM93">
        <v>25.5</v>
      </c>
      <c r="AN93">
        <v>19.7</v>
      </c>
      <c r="AO93">
        <v>12.9</v>
      </c>
      <c r="AP93">
        <v>28.6</v>
      </c>
      <c r="AQ93">
        <v>16.2</v>
      </c>
      <c r="AR93">
        <v>8072</v>
      </c>
      <c r="AS93">
        <v>5042</v>
      </c>
      <c r="AZ93">
        <v>94.6</v>
      </c>
      <c r="BA93">
        <v>440</v>
      </c>
      <c r="BB93">
        <v>706</v>
      </c>
      <c r="BC93">
        <v>959</v>
      </c>
    </row>
    <row r="94" spans="2:55">
      <c r="B94" t="s">
        <v>43</v>
      </c>
      <c r="AM94">
        <v>40.200000000000003</v>
      </c>
      <c r="AN94">
        <v>41.3</v>
      </c>
      <c r="AO94">
        <v>17.5</v>
      </c>
      <c r="AP94">
        <v>93.9</v>
      </c>
      <c r="AQ94">
        <v>92.9</v>
      </c>
      <c r="AR94">
        <v>96974</v>
      </c>
      <c r="AS94">
        <v>43429</v>
      </c>
      <c r="AZ94">
        <v>3607.8</v>
      </c>
      <c r="BA94">
        <v>6613</v>
      </c>
      <c r="BB94">
        <v>3410</v>
      </c>
      <c r="BC94">
        <v>14926</v>
      </c>
    </row>
    <row r="95" spans="2:55">
      <c r="B95" t="s">
        <v>136</v>
      </c>
      <c r="AR95">
        <v>69</v>
      </c>
      <c r="AS95">
        <v>1</v>
      </c>
    </row>
    <row r="96" spans="2:55">
      <c r="B96" t="s">
        <v>44</v>
      </c>
      <c r="V96">
        <v>1788</v>
      </c>
      <c r="W96">
        <v>1994</v>
      </c>
      <c r="X96">
        <v>2536</v>
      </c>
      <c r="Y96">
        <v>26452</v>
      </c>
      <c r="Z96">
        <v>20336</v>
      </c>
      <c r="AA96">
        <v>39393</v>
      </c>
      <c r="AB96">
        <v>54286</v>
      </c>
      <c r="AC96">
        <v>76184</v>
      </c>
      <c r="AD96">
        <v>144866</v>
      </c>
      <c r="AE96">
        <v>158013</v>
      </c>
      <c r="AF96">
        <v>149177</v>
      </c>
      <c r="AG96">
        <v>191237</v>
      </c>
      <c r="AH96">
        <v>268532</v>
      </c>
      <c r="AI96">
        <v>146169</v>
      </c>
      <c r="AJ96">
        <v>139974</v>
      </c>
      <c r="AM96">
        <v>82.8</v>
      </c>
      <c r="AN96">
        <v>71.5</v>
      </c>
      <c r="AO96">
        <v>11.9</v>
      </c>
      <c r="AP96">
        <v>39</v>
      </c>
      <c r="AQ96">
        <v>36.5</v>
      </c>
      <c r="AZ96">
        <v>1472</v>
      </c>
      <c r="BA96">
        <v>5775</v>
      </c>
      <c r="BB96">
        <v>8800</v>
      </c>
      <c r="BC96">
        <v>13293</v>
      </c>
    </row>
    <row r="97" spans="2:55">
      <c r="B97" t="s">
        <v>83</v>
      </c>
      <c r="V97">
        <v>2874</v>
      </c>
      <c r="W97">
        <v>1244</v>
      </c>
      <c r="X97">
        <v>2603</v>
      </c>
      <c r="Y97">
        <v>17614</v>
      </c>
      <c r="Z97">
        <v>8290</v>
      </c>
    </row>
    <row r="98" spans="2:55">
      <c r="B98" t="s">
        <v>45</v>
      </c>
      <c r="V98">
        <v>192152</v>
      </c>
      <c r="W98">
        <v>137849</v>
      </c>
      <c r="X98">
        <v>149062</v>
      </c>
      <c r="Y98">
        <v>604122</v>
      </c>
      <c r="Z98">
        <v>338454</v>
      </c>
      <c r="AA98">
        <v>500184</v>
      </c>
      <c r="AB98">
        <v>751692</v>
      </c>
      <c r="AC98">
        <v>834216</v>
      </c>
      <c r="AD98">
        <v>1144633</v>
      </c>
      <c r="AE98">
        <v>1118599</v>
      </c>
      <c r="AF98">
        <v>898672</v>
      </c>
      <c r="AG98">
        <v>981381</v>
      </c>
      <c r="AH98">
        <v>983901</v>
      </c>
      <c r="AI98">
        <v>834797</v>
      </c>
      <c r="AJ98">
        <v>829052</v>
      </c>
      <c r="AM98">
        <v>217.6</v>
      </c>
      <c r="AN98">
        <v>162</v>
      </c>
      <c r="AO98">
        <v>160.30000000000001</v>
      </c>
      <c r="AP98">
        <v>402.5</v>
      </c>
      <c r="AQ98">
        <v>405.4</v>
      </c>
      <c r="AR98">
        <v>214078</v>
      </c>
      <c r="AS98">
        <v>79045</v>
      </c>
      <c r="AZ98">
        <v>16936.8</v>
      </c>
      <c r="BA98">
        <v>90675</v>
      </c>
      <c r="BB98">
        <v>77895</v>
      </c>
      <c r="BC98">
        <v>40287</v>
      </c>
    </row>
    <row r="99" spans="2:55">
      <c r="B99" t="s">
        <v>135</v>
      </c>
      <c r="AR99">
        <v>2995</v>
      </c>
      <c r="AS99">
        <v>503</v>
      </c>
    </row>
    <row r="100" spans="2:55">
      <c r="B100" t="s">
        <v>46</v>
      </c>
      <c r="V100">
        <v>52442</v>
      </c>
      <c r="W100">
        <v>49312</v>
      </c>
      <c r="X100">
        <v>45538</v>
      </c>
      <c r="Y100">
        <v>228178</v>
      </c>
      <c r="Z100">
        <v>89357</v>
      </c>
      <c r="AA100">
        <v>134712</v>
      </c>
      <c r="AB100">
        <v>175045</v>
      </c>
      <c r="AC100">
        <v>231319</v>
      </c>
      <c r="AD100">
        <v>326024</v>
      </c>
      <c r="AE100">
        <v>297082</v>
      </c>
      <c r="AF100">
        <v>225712</v>
      </c>
      <c r="AG100">
        <v>276352</v>
      </c>
      <c r="AH100">
        <v>247079</v>
      </c>
      <c r="AI100">
        <v>156661</v>
      </c>
      <c r="AJ100">
        <v>100563</v>
      </c>
      <c r="AM100">
        <v>67.2</v>
      </c>
      <c r="AN100">
        <v>62.6</v>
      </c>
      <c r="AO100">
        <v>62.3</v>
      </c>
      <c r="AP100">
        <v>84.8</v>
      </c>
      <c r="AQ100">
        <v>98.3</v>
      </c>
      <c r="AR100">
        <v>85444</v>
      </c>
      <c r="AS100">
        <v>48316</v>
      </c>
      <c r="AZ100">
        <v>5067.7</v>
      </c>
      <c r="BA100">
        <v>11449</v>
      </c>
      <c r="BB100">
        <v>12548</v>
      </c>
      <c r="BC100">
        <v>9412</v>
      </c>
    </row>
    <row r="101" spans="2:55">
      <c r="B101" t="s">
        <v>47</v>
      </c>
      <c r="V101">
        <v>2064</v>
      </c>
      <c r="W101">
        <v>1820</v>
      </c>
      <c r="X101">
        <v>2101</v>
      </c>
      <c r="Y101">
        <v>8637</v>
      </c>
      <c r="Z101">
        <v>9375</v>
      </c>
      <c r="AA101">
        <v>11039</v>
      </c>
      <c r="AB101">
        <v>14708</v>
      </c>
      <c r="AC101">
        <v>12884</v>
      </c>
      <c r="AD101">
        <v>29756</v>
      </c>
      <c r="AE101">
        <v>45908</v>
      </c>
      <c r="AF101">
        <v>49209</v>
      </c>
      <c r="AG101">
        <v>48123</v>
      </c>
      <c r="AH101">
        <v>62851</v>
      </c>
      <c r="AI101">
        <v>67315</v>
      </c>
      <c r="AJ101">
        <v>56700</v>
      </c>
      <c r="AO101">
        <v>14.3</v>
      </c>
      <c r="AP101">
        <v>47.2</v>
      </c>
      <c r="AQ101">
        <v>40.700000000000003</v>
      </c>
      <c r="AR101">
        <v>34391</v>
      </c>
      <c r="AS101">
        <v>16568</v>
      </c>
      <c r="AZ101">
        <v>753.4</v>
      </c>
      <c r="BA101">
        <v>2877</v>
      </c>
      <c r="BB101">
        <v>3298</v>
      </c>
      <c r="BC101">
        <v>3974</v>
      </c>
    </row>
    <row r="102" spans="2:55">
      <c r="B102" t="s">
        <v>48</v>
      </c>
      <c r="V102">
        <v>13715</v>
      </c>
      <c r="W102">
        <v>11542</v>
      </c>
      <c r="X102">
        <v>7337</v>
      </c>
      <c r="Y102">
        <v>25839</v>
      </c>
      <c r="Z102">
        <v>16325</v>
      </c>
      <c r="AA102">
        <v>27102</v>
      </c>
      <c r="AB102">
        <v>51115</v>
      </c>
      <c r="AC102">
        <v>80399</v>
      </c>
      <c r="AD102">
        <v>104883</v>
      </c>
      <c r="AE102">
        <v>122139</v>
      </c>
      <c r="AF102">
        <v>78136</v>
      </c>
      <c r="AG102">
        <v>72750</v>
      </c>
      <c r="AH102">
        <v>116145</v>
      </c>
      <c r="AI102">
        <v>98969</v>
      </c>
      <c r="AJ102">
        <v>38764</v>
      </c>
      <c r="AM102">
        <v>11.7</v>
      </c>
      <c r="AN102">
        <v>15.5</v>
      </c>
      <c r="AO102">
        <v>15.2</v>
      </c>
      <c r="AP102">
        <v>40.1</v>
      </c>
      <c r="AQ102">
        <v>76.2</v>
      </c>
      <c r="AR102">
        <v>61741</v>
      </c>
      <c r="AS102">
        <v>58488</v>
      </c>
      <c r="AZ102">
        <v>1371.1</v>
      </c>
      <c r="BA102">
        <v>1824</v>
      </c>
      <c r="BB102">
        <v>1689</v>
      </c>
      <c r="BC102">
        <v>1141</v>
      </c>
    </row>
    <row r="103" spans="2:55">
      <c r="B103" t="s">
        <v>84</v>
      </c>
      <c r="V103">
        <v>4463</v>
      </c>
      <c r="W103">
        <v>3368</v>
      </c>
      <c r="X103">
        <v>2812</v>
      </c>
      <c r="Y103">
        <v>19784</v>
      </c>
      <c r="Z103">
        <v>7446</v>
      </c>
      <c r="AR103">
        <v>43044</v>
      </c>
      <c r="AS103">
        <v>15838</v>
      </c>
    </row>
    <row r="104" spans="2:55">
      <c r="B104" t="s">
        <v>134</v>
      </c>
      <c r="AR104">
        <v>2589</v>
      </c>
      <c r="AS104">
        <v>169</v>
      </c>
    </row>
    <row r="105" spans="2:55">
      <c r="B105" t="s">
        <v>133</v>
      </c>
      <c r="AR105">
        <v>7260</v>
      </c>
      <c r="AS105">
        <v>5192</v>
      </c>
    </row>
    <row r="106" spans="2:55">
      <c r="B106" t="s">
        <v>85</v>
      </c>
      <c r="V106">
        <v>5309</v>
      </c>
      <c r="W106">
        <v>4396</v>
      </c>
      <c r="X106">
        <v>4697</v>
      </c>
      <c r="Y106">
        <v>20242</v>
      </c>
      <c r="Z106">
        <v>8890</v>
      </c>
      <c r="AA106">
        <v>9048</v>
      </c>
      <c r="AB106">
        <v>29709</v>
      </c>
      <c r="AC106">
        <v>48843</v>
      </c>
      <c r="AR106">
        <v>22443</v>
      </c>
      <c r="AS106">
        <v>12314</v>
      </c>
    </row>
    <row r="107" spans="2:55">
      <c r="B107" t="s">
        <v>144</v>
      </c>
      <c r="AR107">
        <v>768</v>
      </c>
      <c r="AS107">
        <v>679</v>
      </c>
    </row>
    <row r="108" spans="2:55">
      <c r="B108" t="s">
        <v>86</v>
      </c>
      <c r="V108">
        <v>1792</v>
      </c>
      <c r="W108">
        <v>751</v>
      </c>
      <c r="X108">
        <v>590</v>
      </c>
      <c r="Y108">
        <v>9065</v>
      </c>
      <c r="Z108">
        <v>3856</v>
      </c>
      <c r="AR108">
        <v>8904</v>
      </c>
      <c r="AS108">
        <v>7383</v>
      </c>
    </row>
    <row r="109" spans="2:55">
      <c r="B109" t="s">
        <v>131</v>
      </c>
      <c r="AR109">
        <v>6557</v>
      </c>
      <c r="AS109">
        <v>3573</v>
      </c>
    </row>
    <row r="110" spans="2:55">
      <c r="B110" t="s">
        <v>155</v>
      </c>
      <c r="AR110">
        <v>789</v>
      </c>
      <c r="AS110">
        <v>406</v>
      </c>
    </row>
    <row r="111" spans="2:55">
      <c r="B111" t="s">
        <v>87</v>
      </c>
      <c r="V111">
        <v>910</v>
      </c>
      <c r="W111">
        <v>271</v>
      </c>
      <c r="X111">
        <v>474</v>
      </c>
      <c r="Y111">
        <v>4086</v>
      </c>
      <c r="Z111">
        <v>1965</v>
      </c>
    </row>
    <row r="112" spans="2:55">
      <c r="B112" t="s">
        <v>156</v>
      </c>
      <c r="AR112">
        <v>834</v>
      </c>
      <c r="AS112">
        <v>400</v>
      </c>
    </row>
    <row r="113" spans="2:55">
      <c r="B113" t="s">
        <v>49</v>
      </c>
      <c r="V113">
        <v>1037</v>
      </c>
      <c r="W113">
        <v>2372</v>
      </c>
      <c r="X113">
        <v>3058</v>
      </c>
      <c r="Y113">
        <v>15391</v>
      </c>
      <c r="Z113">
        <v>11239</v>
      </c>
      <c r="AA113">
        <v>11831</v>
      </c>
      <c r="AB113">
        <v>14760</v>
      </c>
      <c r="AC113">
        <v>15140</v>
      </c>
      <c r="AP113">
        <v>32.700000000000003</v>
      </c>
      <c r="AQ113">
        <v>36.9</v>
      </c>
      <c r="AR113">
        <v>69176</v>
      </c>
      <c r="AS113">
        <v>36402</v>
      </c>
      <c r="AZ113">
        <v>471.5</v>
      </c>
      <c r="BA113">
        <v>5416</v>
      </c>
      <c r="BB113">
        <v>2512</v>
      </c>
      <c r="BC113">
        <v>6193</v>
      </c>
    </row>
    <row r="114" spans="2:55">
      <c r="B114" t="s">
        <v>127</v>
      </c>
      <c r="AR114">
        <v>456</v>
      </c>
      <c r="AS114">
        <v>88</v>
      </c>
    </row>
    <row r="115" spans="2:55">
      <c r="B115" t="s">
        <v>128</v>
      </c>
      <c r="AR115">
        <v>2924</v>
      </c>
      <c r="AS115">
        <v>1193</v>
      </c>
    </row>
    <row r="116" spans="2:55">
      <c r="B116" t="s">
        <v>129</v>
      </c>
      <c r="AR116">
        <v>2221</v>
      </c>
      <c r="AS116">
        <v>995</v>
      </c>
    </row>
    <row r="117" spans="2:55">
      <c r="B117" t="s">
        <v>88</v>
      </c>
      <c r="V117">
        <v>8728</v>
      </c>
      <c r="W117">
        <v>7295</v>
      </c>
      <c r="X117">
        <v>5924</v>
      </c>
      <c r="Y117">
        <v>30120</v>
      </c>
      <c r="Z117">
        <v>18472</v>
      </c>
      <c r="AA117">
        <v>19951</v>
      </c>
      <c r="AB117">
        <v>54528</v>
      </c>
      <c r="AC117">
        <v>54324</v>
      </c>
      <c r="AR117">
        <v>42971</v>
      </c>
      <c r="AS117">
        <v>16891</v>
      </c>
    </row>
    <row r="118" spans="2:55">
      <c r="B118" t="s">
        <v>124</v>
      </c>
      <c r="AR118">
        <v>1336</v>
      </c>
      <c r="AS118">
        <v>837</v>
      </c>
    </row>
    <row r="119" spans="2:55">
      <c r="B119" t="s">
        <v>125</v>
      </c>
      <c r="AR119">
        <v>7057</v>
      </c>
      <c r="AS119">
        <v>2909</v>
      </c>
    </row>
    <row r="120" spans="2:55">
      <c r="B120" t="s">
        <v>126</v>
      </c>
      <c r="AR120">
        <v>2098</v>
      </c>
      <c r="AS120">
        <v>620</v>
      </c>
    </row>
    <row r="121" spans="2:55">
      <c r="B121" t="s">
        <v>50</v>
      </c>
      <c r="V121">
        <v>244498</v>
      </c>
      <c r="W121">
        <v>169199</v>
      </c>
      <c r="X121">
        <v>629715</v>
      </c>
      <c r="Y121">
        <v>938995</v>
      </c>
      <c r="Z121">
        <v>1084232</v>
      </c>
      <c r="AA121">
        <v>1018317</v>
      </c>
      <c r="AB121">
        <v>1523263</v>
      </c>
      <c r="AC121">
        <v>1238636</v>
      </c>
      <c r="AD121">
        <v>1896062</v>
      </c>
      <c r="AE121">
        <v>1933688</v>
      </c>
      <c r="AF121">
        <v>1641493</v>
      </c>
      <c r="AG121">
        <v>1520837</v>
      </c>
      <c r="AH121">
        <v>1717695</v>
      </c>
      <c r="AI121">
        <v>1326952</v>
      </c>
      <c r="AJ121">
        <v>1046293</v>
      </c>
      <c r="AM121">
        <v>387.8</v>
      </c>
      <c r="AN121">
        <v>422</v>
      </c>
      <c r="AO121">
        <v>549.9</v>
      </c>
      <c r="AP121">
        <v>783.6</v>
      </c>
      <c r="AQ121">
        <v>782.4</v>
      </c>
      <c r="AR121">
        <v>772663</v>
      </c>
      <c r="AS121">
        <v>392714</v>
      </c>
      <c r="AZ121">
        <v>12948</v>
      </c>
      <c r="BA121">
        <v>51337</v>
      </c>
      <c r="BB121">
        <v>26392</v>
      </c>
      <c r="BC121">
        <v>47724</v>
      </c>
    </row>
    <row r="122" spans="2:55">
      <c r="B122" t="s">
        <v>123</v>
      </c>
      <c r="AR122">
        <v>326</v>
      </c>
      <c r="AS122">
        <v>18</v>
      </c>
    </row>
    <row r="123" spans="2:55">
      <c r="B123" t="s">
        <v>51</v>
      </c>
      <c r="V123">
        <v>15281</v>
      </c>
      <c r="W123">
        <v>15459</v>
      </c>
      <c r="X123">
        <v>11031</v>
      </c>
      <c r="Y123">
        <v>57299</v>
      </c>
      <c r="Z123">
        <v>26276</v>
      </c>
      <c r="AA123">
        <v>38590</v>
      </c>
      <c r="AB123">
        <v>67088</v>
      </c>
      <c r="AC123">
        <v>77063</v>
      </c>
      <c r="AD123">
        <v>107411</v>
      </c>
      <c r="AE123">
        <v>120502</v>
      </c>
      <c r="AF123">
        <v>90275</v>
      </c>
      <c r="AG123">
        <v>100383</v>
      </c>
      <c r="AH123">
        <v>98865</v>
      </c>
      <c r="AI123">
        <v>85264</v>
      </c>
      <c r="AJ123">
        <v>48710</v>
      </c>
      <c r="AM123">
        <v>30.7</v>
      </c>
      <c r="AN123">
        <v>26</v>
      </c>
      <c r="AO123">
        <v>28.8</v>
      </c>
      <c r="AP123">
        <v>56.8</v>
      </c>
      <c r="AQ123">
        <v>49.5</v>
      </c>
      <c r="AR123">
        <v>83012</v>
      </c>
      <c r="AS123">
        <v>38497</v>
      </c>
      <c r="AZ123">
        <v>1733.1</v>
      </c>
      <c r="BA123">
        <v>3562</v>
      </c>
      <c r="BB123">
        <v>3436</v>
      </c>
      <c r="BC123">
        <v>4120</v>
      </c>
    </row>
    <row r="124" spans="2:55">
      <c r="B124" t="s">
        <v>52</v>
      </c>
      <c r="AQ124">
        <v>43</v>
      </c>
      <c r="AR124">
        <v>50955</v>
      </c>
      <c r="AS124">
        <v>30988</v>
      </c>
      <c r="AZ124">
        <v>1601.6</v>
      </c>
      <c r="BA124">
        <v>6670</v>
      </c>
      <c r="BB124">
        <v>5993</v>
      </c>
      <c r="BC124">
        <v>6949</v>
      </c>
    </row>
    <row r="125" spans="2:55">
      <c r="B125" t="s">
        <v>157</v>
      </c>
      <c r="AR125">
        <v>568</v>
      </c>
      <c r="AS125">
        <v>51</v>
      </c>
    </row>
    <row r="126" spans="2:55">
      <c r="B126" t="s">
        <v>158</v>
      </c>
      <c r="AR126">
        <v>155</v>
      </c>
      <c r="AS126">
        <v>33</v>
      </c>
    </row>
    <row r="127" spans="2:55">
      <c r="B127" t="s">
        <v>159</v>
      </c>
      <c r="AR127">
        <v>524</v>
      </c>
      <c r="AS127">
        <v>177</v>
      </c>
    </row>
    <row r="128" spans="2:55">
      <c r="B128" t="s">
        <v>160</v>
      </c>
      <c r="AR128">
        <v>408</v>
      </c>
      <c r="AS128">
        <v>41</v>
      </c>
    </row>
    <row r="129" spans="2:55">
      <c r="B129" t="s">
        <v>53</v>
      </c>
      <c r="V129">
        <v>3974</v>
      </c>
      <c r="W129">
        <v>2336</v>
      </c>
      <c r="X129">
        <v>3688</v>
      </c>
      <c r="Y129">
        <v>21333</v>
      </c>
      <c r="Z129">
        <v>8728</v>
      </c>
      <c r="AA129">
        <v>56417</v>
      </c>
      <c r="AB129">
        <v>97940</v>
      </c>
      <c r="AC129">
        <v>108257</v>
      </c>
      <c r="AD129">
        <v>330394</v>
      </c>
      <c r="AE129">
        <v>395280</v>
      </c>
      <c r="AF129">
        <v>275646</v>
      </c>
      <c r="AG129">
        <v>255965</v>
      </c>
      <c r="AH129">
        <v>294928</v>
      </c>
      <c r="AI129">
        <v>197843</v>
      </c>
      <c r="AJ129">
        <v>128462</v>
      </c>
      <c r="AM129">
        <v>96.6</v>
      </c>
      <c r="AN129">
        <v>113.7</v>
      </c>
      <c r="AO129">
        <v>58.2</v>
      </c>
      <c r="AP129">
        <v>131.5</v>
      </c>
      <c r="AQ129">
        <v>117.3</v>
      </c>
      <c r="AZ129">
        <v>1713</v>
      </c>
      <c r="BA129">
        <v>7765</v>
      </c>
      <c r="BB129">
        <v>7907</v>
      </c>
      <c r="BC129">
        <v>16843</v>
      </c>
    </row>
    <row r="130" spans="2:55">
      <c r="B130" t="s">
        <v>54</v>
      </c>
    </row>
    <row r="131" spans="2:55">
      <c r="B131" t="s">
        <v>55</v>
      </c>
      <c r="V131">
        <v>7743</v>
      </c>
      <c r="W131">
        <v>14368</v>
      </c>
      <c r="X131">
        <v>9244</v>
      </c>
      <c r="Y131">
        <v>35299</v>
      </c>
      <c r="Z131">
        <v>39191</v>
      </c>
      <c r="AA131">
        <v>64868</v>
      </c>
      <c r="AB131">
        <v>72922</v>
      </c>
      <c r="AC131">
        <v>95315</v>
      </c>
      <c r="AD131">
        <v>120008</v>
      </c>
      <c r="AE131">
        <v>142375</v>
      </c>
      <c r="AF131">
        <v>113390</v>
      </c>
      <c r="AG131">
        <v>87021</v>
      </c>
      <c r="AH131">
        <v>103559</v>
      </c>
      <c r="AI131">
        <v>67927</v>
      </c>
      <c r="AJ131">
        <v>27579</v>
      </c>
      <c r="AM131">
        <v>31.5</v>
      </c>
      <c r="AN131">
        <v>35.700000000000003</v>
      </c>
      <c r="AO131">
        <v>16.2</v>
      </c>
      <c r="AP131">
        <v>61.2</v>
      </c>
      <c r="AQ131">
        <v>66.099999999999994</v>
      </c>
      <c r="AR131">
        <v>49788</v>
      </c>
      <c r="AS131">
        <v>28521</v>
      </c>
      <c r="AZ131">
        <v>2158</v>
      </c>
      <c r="BA131">
        <v>4265</v>
      </c>
      <c r="BB131">
        <v>8958</v>
      </c>
      <c r="BC131">
        <v>18554</v>
      </c>
    </row>
    <row r="132" spans="2:55">
      <c r="B132" t="s">
        <v>56</v>
      </c>
      <c r="AQ132">
        <v>7.1</v>
      </c>
      <c r="AR132">
        <v>5603</v>
      </c>
      <c r="AS132">
        <v>1042</v>
      </c>
      <c r="AZ132">
        <v>190.4</v>
      </c>
      <c r="BA132">
        <v>179</v>
      </c>
      <c r="BB132">
        <v>197</v>
      </c>
      <c r="BC132">
        <v>332</v>
      </c>
    </row>
    <row r="133" spans="2:55">
      <c r="B133" t="s">
        <v>57</v>
      </c>
      <c r="AM133">
        <v>3.8</v>
      </c>
      <c r="AN133">
        <v>5</v>
      </c>
      <c r="AO133">
        <v>3.1</v>
      </c>
      <c r="AP133">
        <v>5.5</v>
      </c>
      <c r="AQ133">
        <v>1.7</v>
      </c>
      <c r="AZ133">
        <v>2.5</v>
      </c>
      <c r="BA133">
        <v>93</v>
      </c>
      <c r="BB133">
        <v>9</v>
      </c>
      <c r="BC133">
        <v>29</v>
      </c>
    </row>
    <row r="134" spans="2:55">
      <c r="B134" t="s">
        <v>163</v>
      </c>
      <c r="AD134">
        <v>2193</v>
      </c>
      <c r="AE134">
        <v>4163</v>
      </c>
      <c r="AF134">
        <v>3869</v>
      </c>
      <c r="AG134">
        <v>3477</v>
      </c>
      <c r="AH134">
        <v>4503</v>
      </c>
      <c r="AI134">
        <v>7347</v>
      </c>
      <c r="AJ134">
        <v>5052</v>
      </c>
      <c r="AM134">
        <v>4.7</v>
      </c>
      <c r="AN134">
        <v>12.3</v>
      </c>
      <c r="AO134">
        <v>10.4</v>
      </c>
      <c r="AP134">
        <v>16.7</v>
      </c>
      <c r="AQ134">
        <v>9.6999999999999993</v>
      </c>
    </row>
    <row r="135" spans="2:55">
      <c r="B135" t="s">
        <v>93</v>
      </c>
      <c r="Z135">
        <v>9756</v>
      </c>
      <c r="AA135">
        <v>15529</v>
      </c>
      <c r="AB135">
        <v>20439</v>
      </c>
      <c r="AC135">
        <v>58277</v>
      </c>
      <c r="AD135">
        <v>53267</v>
      </c>
      <c r="AE135">
        <v>74989</v>
      </c>
      <c r="AF135">
        <v>87423</v>
      </c>
      <c r="AG135">
        <v>104377</v>
      </c>
      <c r="AH135">
        <v>79961</v>
      </c>
      <c r="AI135">
        <v>53310</v>
      </c>
      <c r="AJ135">
        <v>37813</v>
      </c>
      <c r="AM135">
        <v>22.1</v>
      </c>
      <c r="AN135">
        <v>17</v>
      </c>
      <c r="AO135">
        <v>18.100000000000001</v>
      </c>
      <c r="AP135">
        <v>29.1</v>
      </c>
      <c r="AQ135">
        <v>24.9</v>
      </c>
    </row>
    <row r="136" spans="2:55">
      <c r="B136" t="s">
        <v>94</v>
      </c>
      <c r="V136">
        <v>40847</v>
      </c>
      <c r="W136">
        <v>56159</v>
      </c>
      <c r="X136">
        <v>75179</v>
      </c>
      <c r="Y136">
        <v>167764</v>
      </c>
      <c r="Z136">
        <v>188803</v>
      </c>
      <c r="AA136">
        <v>108453</v>
      </c>
      <c r="AB136">
        <v>88089</v>
      </c>
      <c r="AC136">
        <v>99739</v>
      </c>
      <c r="AD136">
        <v>114249</v>
      </c>
      <c r="AE136">
        <v>127978</v>
      </c>
      <c r="AF136">
        <v>125269</v>
      </c>
      <c r="AG136">
        <v>119463</v>
      </c>
      <c r="AH136">
        <v>124445</v>
      </c>
      <c r="AI136">
        <v>7790</v>
      </c>
      <c r="AJ136">
        <v>7623</v>
      </c>
      <c r="AM136">
        <v>3.5</v>
      </c>
      <c r="AN136">
        <v>3.8</v>
      </c>
      <c r="AO136">
        <v>0.5</v>
      </c>
      <c r="AP136">
        <v>2</v>
      </c>
      <c r="AQ136">
        <v>3.4</v>
      </c>
    </row>
    <row r="137" spans="2:55">
      <c r="B137" t="s">
        <v>102</v>
      </c>
      <c r="AR137">
        <v>44142</v>
      </c>
      <c r="AS137">
        <v>50298</v>
      </c>
      <c r="AT137">
        <v>59200</v>
      </c>
      <c r="AU137">
        <v>2794641</v>
      </c>
    </row>
    <row r="139" spans="2:55">
      <c r="B139" t="s">
        <v>161</v>
      </c>
      <c r="V139">
        <f t="shared" ref="V139:AI139" si="0">SUM(V3:V138)</f>
        <v>3308515</v>
      </c>
      <c r="W139">
        <f t="shared" si="0"/>
        <v>3344707</v>
      </c>
      <c r="X139">
        <f t="shared" si="0"/>
        <v>6065742</v>
      </c>
      <c r="Y139">
        <f t="shared" si="0"/>
        <v>11774125</v>
      </c>
      <c r="Z139">
        <f t="shared" si="0"/>
        <v>8278551</v>
      </c>
      <c r="AA139">
        <f t="shared" si="0"/>
        <v>9306739</v>
      </c>
      <c r="AB139">
        <f t="shared" si="0"/>
        <v>11096851</v>
      </c>
      <c r="AC139">
        <f t="shared" si="0"/>
        <v>14372954</v>
      </c>
      <c r="AD139">
        <f t="shared" si="0"/>
        <v>18274261</v>
      </c>
      <c r="AE139">
        <f t="shared" si="0"/>
        <v>18664520</v>
      </c>
      <c r="AF139">
        <f t="shared" si="0"/>
        <v>15633986</v>
      </c>
      <c r="AG139">
        <f t="shared" si="0"/>
        <v>14559033</v>
      </c>
      <c r="AH139">
        <f t="shared" si="0"/>
        <v>14884427</v>
      </c>
      <c r="AI139">
        <f t="shared" si="0"/>
        <v>12119181</v>
      </c>
      <c r="AJ139">
        <f t="shared" ref="AJ139:AT139" si="1">SUM(AJ4:AJ138)</f>
        <v>10209503</v>
      </c>
      <c r="AK139">
        <f t="shared" si="1"/>
        <v>0</v>
      </c>
      <c r="AL139">
        <f t="shared" si="1"/>
        <v>0</v>
      </c>
      <c r="AM139">
        <f t="shared" si="1"/>
        <v>5224.1000000000013</v>
      </c>
      <c r="AN139">
        <f t="shared" si="1"/>
        <v>5238.2000000000007</v>
      </c>
      <c r="AO139">
        <f t="shared" si="1"/>
        <v>5542.0999999999995</v>
      </c>
      <c r="AP139">
        <f t="shared" si="1"/>
        <v>10443.700000000001</v>
      </c>
      <c r="AQ139">
        <f t="shared" si="1"/>
        <v>10475.599999999999</v>
      </c>
      <c r="AR139">
        <f t="shared" si="1"/>
        <v>10801610</v>
      </c>
      <c r="AS139">
        <f t="shared" si="1"/>
        <v>11506581</v>
      </c>
      <c r="AT139">
        <f t="shared" si="1"/>
        <v>59200</v>
      </c>
      <c r="AU139">
        <f>SUM(AU4:AU138)</f>
        <v>16047317</v>
      </c>
      <c r="AV139">
        <f t="shared" ref="AV139:AY139" si="2">SUM(AV4:AV138)</f>
        <v>0</v>
      </c>
      <c r="AW139">
        <f t="shared" si="2"/>
        <v>0</v>
      </c>
      <c r="AX139">
        <f t="shared" si="2"/>
        <v>0</v>
      </c>
      <c r="AY139">
        <f t="shared" si="2"/>
        <v>0</v>
      </c>
      <c r="AZ139">
        <f>SUM(AZ3:AZ138)</f>
        <v>205632.49999999997</v>
      </c>
      <c r="BA139">
        <f>SUM(BA3:BA138)</f>
        <v>575906</v>
      </c>
      <c r="BB139">
        <f>SUM(BB3:BB138)</f>
        <v>641341</v>
      </c>
      <c r="BC139">
        <f>SUM(BC3:BC138)</f>
        <v>752396</v>
      </c>
    </row>
    <row r="141" spans="2:55">
      <c r="B141" t="s">
        <v>58</v>
      </c>
      <c r="V141">
        <f>3308515-V139</f>
        <v>0</v>
      </c>
      <c r="W141">
        <f>3344707-W139</f>
        <v>0</v>
      </c>
      <c r="X141">
        <f>6065742-X139</f>
        <v>0</v>
      </c>
      <c r="Y141">
        <f>11774125-Y139</f>
        <v>0</v>
      </c>
      <c r="Z141">
        <f>8278551-Z139</f>
        <v>0</v>
      </c>
      <c r="AA141">
        <f>9306739-AA139</f>
        <v>0</v>
      </c>
      <c r="AB141">
        <f>11096851-AB139</f>
        <v>0</v>
      </c>
      <c r="AC141">
        <f>14372952-AC139</f>
        <v>-2</v>
      </c>
      <c r="AD141">
        <f>18274261-AD139</f>
        <v>0</v>
      </c>
      <c r="AE141">
        <f>18664520-AE139</f>
        <v>0</v>
      </c>
      <c r="AF141">
        <f>15633986-AF139</f>
        <v>0</v>
      </c>
      <c r="AG141">
        <f>14559033-AG139</f>
        <v>0</v>
      </c>
      <c r="AH141">
        <f>14884427-AH139</f>
        <v>0</v>
      </c>
      <c r="AI141">
        <f>12119181-AI139</f>
        <v>0</v>
      </c>
      <c r="AJ141">
        <f>10209503-AJ139</f>
        <v>0</v>
      </c>
      <c r="AM141">
        <f>5224.1-AM139</f>
        <v>0</v>
      </c>
      <c r="AN141">
        <f>5238.2-AN139</f>
        <v>0</v>
      </c>
      <c r="AO141">
        <f>5542.1-AO139</f>
        <v>0</v>
      </c>
      <c r="AP141">
        <f>10443.7-AP139</f>
        <v>0</v>
      </c>
      <c r="AQ141">
        <f>10475.6-AQ139</f>
        <v>0</v>
      </c>
      <c r="AR141">
        <f>10801610-AR139</f>
        <v>0</v>
      </c>
      <c r="AS141">
        <f>11506581-AS139</f>
        <v>0</v>
      </c>
      <c r="AT141">
        <f>14514402-AT139</f>
        <v>14455202</v>
      </c>
      <c r="AU141">
        <f>16047317-AU139</f>
        <v>0</v>
      </c>
      <c r="BA141">
        <f>575886-BA139</f>
        <v>-20</v>
      </c>
      <c r="BB141">
        <f>641341-BB139</f>
        <v>0</v>
      </c>
      <c r="BC141">
        <f>752396-BC139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rhicks</cp:lastModifiedBy>
  <dcterms:created xsi:type="dcterms:W3CDTF">2008-12-12T16:06:18Z</dcterms:created>
  <dcterms:modified xsi:type="dcterms:W3CDTF">2012-02-03T16:27:33Z</dcterms:modified>
</cp:coreProperties>
</file>