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5255" windowHeight="9120"/>
  </bookViews>
  <sheets>
    <sheet name="imports" sheetId="1" r:id="rId1"/>
    <sheet name="exports" sheetId="2" r:id="rId2"/>
    <sheet name="domexp" sheetId="3" r:id="rId3"/>
    <sheet name="reexp" sheetId="4" r:id="rId4"/>
  </sheets>
  <calcPr calcId="125725"/>
</workbook>
</file>

<file path=xl/calcChain.xml><?xml version="1.0" encoding="utf-8"?>
<calcChain xmlns="http://schemas.openxmlformats.org/spreadsheetml/2006/main">
  <c r="AT50" i="4"/>
  <c r="AT99"/>
  <c r="AT123"/>
  <c r="AT125" s="1"/>
  <c r="AY163" i="3"/>
  <c r="AW135"/>
  <c r="AM4" i="1"/>
  <c r="AQ171" i="3"/>
  <c r="AP4" i="1"/>
  <c r="AP185"/>
  <c r="AP187" s="1"/>
  <c r="AO4"/>
  <c r="AN62"/>
  <c r="AN4"/>
  <c r="AM185"/>
  <c r="AM187" s="1"/>
  <c r="AY28"/>
  <c r="AV121"/>
  <c r="Y185"/>
  <c r="Y187" s="1"/>
  <c r="Y161" i="3"/>
  <c r="Y163" s="1"/>
  <c r="Y123" i="4"/>
  <c r="Y125" s="1"/>
  <c r="AH123"/>
  <c r="AH125"/>
  <c r="AH161" i="3"/>
  <c r="AH163" s="1"/>
  <c r="AH185" i="1"/>
  <c r="AH187" s="1"/>
  <c r="AG123" i="4"/>
  <c r="AG125"/>
  <c r="AI123"/>
  <c r="AI125" s="1"/>
  <c r="AJ123"/>
  <c r="AJ125" s="1"/>
  <c r="AK123"/>
  <c r="AK125" s="1"/>
  <c r="AL123"/>
  <c r="AL125" s="1"/>
  <c r="AM123"/>
  <c r="AM125" s="1"/>
  <c r="AN123"/>
  <c r="AN125" s="1"/>
  <c r="AO123"/>
  <c r="AO125" s="1"/>
  <c r="AP123"/>
  <c r="AP125" s="1"/>
  <c r="AQ123"/>
  <c r="AQ125" s="1"/>
  <c r="AR123"/>
  <c r="AR125" s="1"/>
  <c r="AS123"/>
  <c r="AS125" s="1"/>
  <c r="AU123"/>
  <c r="AV123"/>
  <c r="AV125" s="1"/>
  <c r="AW123"/>
  <c r="AW125" s="1"/>
  <c r="AX123"/>
  <c r="AX125" s="1"/>
  <c r="AY123"/>
  <c r="AY125" s="1"/>
  <c r="AG161" i="3"/>
  <c r="AG163" s="1"/>
  <c r="AG185" i="1"/>
  <c r="AG187" s="1"/>
  <c r="AI185"/>
  <c r="AI187" s="1"/>
  <c r="AJ185"/>
  <c r="AJ187" s="1"/>
  <c r="AK185"/>
  <c r="AK187" s="1"/>
  <c r="AL185"/>
  <c r="AL187" s="1"/>
  <c r="AN185"/>
  <c r="AN187" s="1"/>
  <c r="AO185"/>
  <c r="AO187" s="1"/>
  <c r="AQ185"/>
  <c r="AQ187" s="1"/>
  <c r="AR185"/>
  <c r="AR187" s="1"/>
  <c r="AS185"/>
  <c r="AS187" s="1"/>
  <c r="AT185"/>
  <c r="AT187" s="1"/>
  <c r="AU185"/>
  <c r="AV185"/>
  <c r="AV187" s="1"/>
  <c r="AW185"/>
  <c r="AW187" s="1"/>
  <c r="AX185"/>
  <c r="AX187" s="1"/>
  <c r="AY185"/>
  <c r="AY187" s="1"/>
  <c r="AF123" i="4"/>
  <c r="AF125"/>
  <c r="AF161" i="3"/>
  <c r="AF163" s="1"/>
  <c r="AI161"/>
  <c r="AI163" s="1"/>
  <c r="AJ161"/>
  <c r="AJ163" s="1"/>
  <c r="AK161"/>
  <c r="AK163" s="1"/>
  <c r="AL161"/>
  <c r="AL163" s="1"/>
  <c r="AM161"/>
  <c r="AM163" s="1"/>
  <c r="AN161"/>
  <c r="AN163" s="1"/>
  <c r="AO161"/>
  <c r="AO163" s="1"/>
  <c r="AP161"/>
  <c r="AP163" s="1"/>
  <c r="AQ161"/>
  <c r="AQ163" s="1"/>
  <c r="AR161"/>
  <c r="AR163" s="1"/>
  <c r="AS161"/>
  <c r="AS163" s="1"/>
  <c r="AT161"/>
  <c r="AT163" s="1"/>
  <c r="AU161"/>
  <c r="AV161"/>
  <c r="AV163" s="1"/>
  <c r="AW161"/>
  <c r="AW163" s="1"/>
  <c r="AX161"/>
  <c r="AX163" s="1"/>
  <c r="AY161"/>
  <c r="AF185" i="1"/>
  <c r="AF187" s="1"/>
  <c r="AE123" i="4"/>
  <c r="AE125"/>
  <c r="AE161" i="3"/>
  <c r="AE163" s="1"/>
  <c r="AE185" i="1"/>
  <c r="AE187" s="1"/>
  <c r="AD123" i="4"/>
  <c r="AD125"/>
  <c r="AD161" i="3"/>
  <c r="AD163" s="1"/>
  <c r="AD185" i="1"/>
  <c r="AD187" s="1"/>
  <c r="AC123" i="4"/>
  <c r="AC125"/>
  <c r="AC161" i="3"/>
  <c r="AC163" s="1"/>
  <c r="AC185" i="1"/>
  <c r="AC187" s="1"/>
  <c r="AB123" i="4"/>
  <c r="AB125"/>
  <c r="AB161" i="3"/>
  <c r="AB163" s="1"/>
  <c r="AB185" i="1"/>
  <c r="AB187" s="1"/>
  <c r="AA123" i="4"/>
  <c r="AA125"/>
  <c r="AA161" i="3"/>
  <c r="AA163" s="1"/>
  <c r="AA185" i="1"/>
  <c r="AA187" s="1"/>
  <c r="Z123" i="4"/>
  <c r="Z125"/>
  <c r="Z161" i="3"/>
  <c r="Z163" s="1"/>
  <c r="BB161"/>
  <c r="BA161"/>
  <c r="AZ161"/>
  <c r="BB123" i="4"/>
  <c r="BA123"/>
  <c r="AZ123"/>
  <c r="Z185" i="1"/>
  <c r="Z187" s="1"/>
  <c r="BB120" i="2"/>
  <c r="BB122"/>
  <c r="BA120"/>
  <c r="BA122"/>
  <c r="AZ120"/>
  <c r="AZ122"/>
  <c r="BB185" i="1"/>
  <c r="BB187" s="1"/>
  <c r="BA121"/>
  <c r="BA185" s="1"/>
  <c r="BA187" s="1"/>
  <c r="AZ185"/>
  <c r="AZ187" s="1"/>
</calcChain>
</file>

<file path=xl/sharedStrings.xml><?xml version="1.0" encoding="utf-8"?>
<sst xmlns="http://schemas.openxmlformats.org/spreadsheetml/2006/main" count="902" uniqueCount="276">
  <si>
    <t>notes</t>
  </si>
  <si>
    <t>unit</t>
  </si>
  <si>
    <t>Jamaica</t>
  </si>
  <si>
    <t>United Kingdom</t>
  </si>
  <si>
    <t>Canada</t>
  </si>
  <si>
    <t>Anglo-Egyptian Sudan</t>
  </si>
  <si>
    <t>Australia</t>
  </si>
  <si>
    <t>Bahamas</t>
  </si>
  <si>
    <t>Bermuda</t>
  </si>
  <si>
    <t>British Guiana</t>
  </si>
  <si>
    <t>British Honduras</t>
  </si>
  <si>
    <t>British East Africa</t>
  </si>
  <si>
    <t>British West Africa</t>
  </si>
  <si>
    <t>British South Africa (Union)</t>
  </si>
  <si>
    <t>Cayman Islands</t>
  </si>
  <si>
    <t>Ceylon</t>
  </si>
  <si>
    <t>Cyprus</t>
  </si>
  <si>
    <t>Eire</t>
  </si>
  <si>
    <t>Fiji</t>
  </si>
  <si>
    <t>Hong Kong</t>
  </si>
  <si>
    <t>India</t>
  </si>
  <si>
    <t>Malta</t>
  </si>
  <si>
    <t>Newfoundland</t>
  </si>
  <si>
    <t>New Zealand</t>
  </si>
  <si>
    <t>Palestine</t>
  </si>
  <si>
    <t>Straits Settlements (including Malaya)</t>
  </si>
  <si>
    <t>Turks and Caicos Islands</t>
  </si>
  <si>
    <t>Barbados</t>
  </si>
  <si>
    <t>Trinidad and Tobago</t>
  </si>
  <si>
    <t>Grenada</t>
  </si>
  <si>
    <t>St. Lucia</t>
  </si>
  <si>
    <t>St. Vincent</t>
  </si>
  <si>
    <t>Dominica</t>
  </si>
  <si>
    <t>Antigua</t>
  </si>
  <si>
    <t>St. Kitts-Nevis</t>
  </si>
  <si>
    <t>Montserrat</t>
  </si>
  <si>
    <t>Virgin Islands</t>
  </si>
  <si>
    <t>US</t>
  </si>
  <si>
    <t>Algeria</t>
  </si>
  <si>
    <t>Arabia</t>
  </si>
  <si>
    <t>Argentina</t>
  </si>
  <si>
    <t>Belgium</t>
  </si>
  <si>
    <t>Brazil</t>
  </si>
  <si>
    <t>Chile</t>
  </si>
  <si>
    <t>China</t>
  </si>
  <si>
    <t>Colombia</t>
  </si>
  <si>
    <t>Costa Rica</t>
  </si>
  <si>
    <t>Cuba</t>
  </si>
  <si>
    <t>Czechoslovakia</t>
  </si>
  <si>
    <t>Denmark</t>
  </si>
  <si>
    <t xml:space="preserve">Dutch Guiana  </t>
  </si>
  <si>
    <t>East Indies (Dutch)</t>
  </si>
  <si>
    <t>Ecuador</t>
  </si>
  <si>
    <t>Egypt</t>
  </si>
  <si>
    <t>Estonia</t>
  </si>
  <si>
    <t>Finland</t>
  </si>
  <si>
    <t>France</t>
  </si>
  <si>
    <t>Germany</t>
  </si>
  <si>
    <t>Greece</t>
  </si>
  <si>
    <t>Guatemala</t>
  </si>
  <si>
    <t>Haiti</t>
  </si>
  <si>
    <t xml:space="preserve">Holland </t>
  </si>
  <si>
    <t>Honduras</t>
  </si>
  <si>
    <t>Iran</t>
  </si>
  <si>
    <t>Iraq</t>
  </si>
  <si>
    <t>Italy</t>
  </si>
  <si>
    <t>Japan</t>
  </si>
  <si>
    <t>Mexico</t>
  </si>
  <si>
    <t>Norway</t>
  </si>
  <si>
    <t>Panama</t>
  </si>
  <si>
    <t>Paraguay</t>
  </si>
  <si>
    <t>Peru</t>
  </si>
  <si>
    <t xml:space="preserve">Poland </t>
  </si>
  <si>
    <t>Portugal</t>
  </si>
  <si>
    <t>Puerto Rico</t>
  </si>
  <si>
    <t>Spain</t>
  </si>
  <si>
    <t>Sweden</t>
  </si>
  <si>
    <t>Switzerland</t>
  </si>
  <si>
    <t>Syria</t>
  </si>
  <si>
    <t>Turkey</t>
  </si>
  <si>
    <t>Venezuela</t>
  </si>
  <si>
    <t>West Indies (Dutch)</t>
  </si>
  <si>
    <t>Unknown</t>
  </si>
  <si>
    <t>Pedro and Morant Cays</t>
  </si>
  <si>
    <t>New Guinea (Papua)</t>
  </si>
  <si>
    <t>Reunion Isles</t>
  </si>
  <si>
    <t>Austria</t>
  </si>
  <si>
    <t>Formosa</t>
  </si>
  <si>
    <t xml:space="preserve">Hungary </t>
  </si>
  <si>
    <t>Madagascar</t>
  </si>
  <si>
    <t>San Salvador</t>
  </si>
  <si>
    <t>Santo Domingo</t>
  </si>
  <si>
    <t xml:space="preserve">Sicily </t>
  </si>
  <si>
    <t>Soviet Union</t>
  </si>
  <si>
    <t>British West Indies</t>
  </si>
  <si>
    <t>Burma</t>
  </si>
  <si>
    <t>Canary Islands</t>
  </si>
  <si>
    <t>French Guiana</t>
  </si>
  <si>
    <t>French North Africa</t>
  </si>
  <si>
    <t>Morocco (French)</t>
  </si>
  <si>
    <t>Morocco</t>
  </si>
  <si>
    <t>Philippines</t>
  </si>
  <si>
    <t>Serrano Cays</t>
  </si>
  <si>
    <t>Libya</t>
  </si>
  <si>
    <t>Nicaragua</t>
  </si>
  <si>
    <t>pounds</t>
  </si>
  <si>
    <t>Mauritius</t>
  </si>
  <si>
    <t>Belgian Congo</t>
  </si>
  <si>
    <t>Iceland</t>
  </si>
  <si>
    <t>Liberia</t>
  </si>
  <si>
    <t>Martinique</t>
  </si>
  <si>
    <t>Aden</t>
  </si>
  <si>
    <t>Gibraltar</t>
  </si>
  <si>
    <t>New Hebrides</t>
  </si>
  <si>
    <t>Bolivia</t>
  </si>
  <si>
    <t>Thailand</t>
  </si>
  <si>
    <t>Uruguay</t>
  </si>
  <si>
    <t>Virgin Islands (American)</t>
  </si>
  <si>
    <t>Guadeloupe</t>
  </si>
  <si>
    <t>Morant Cays</t>
  </si>
  <si>
    <t>Pedro Cays</t>
  </si>
  <si>
    <t>Turks Island</t>
  </si>
  <si>
    <t>Virgin Islands American</t>
  </si>
  <si>
    <t>Country of origin</t>
  </si>
  <si>
    <t>Blue Book</t>
  </si>
  <si>
    <t>Includes bullion: 12500 UK, 900 US</t>
  </si>
  <si>
    <t>Country of final destination</t>
  </si>
  <si>
    <t>Includes bullion: 0</t>
  </si>
  <si>
    <t>Channel Islands</t>
  </si>
  <si>
    <t>Ragged Island</t>
  </si>
  <si>
    <t>South Africa</t>
  </si>
  <si>
    <t>Russia</t>
  </si>
  <si>
    <t>country of final destination</t>
  </si>
  <si>
    <t>Includes bullion: 64139 UK, 109 Canada</t>
  </si>
  <si>
    <t>Azores</t>
  </si>
  <si>
    <t>Includes bullion: 1200 UK</t>
  </si>
  <si>
    <t>Malay Peninsula</t>
  </si>
  <si>
    <t>Mesopotamia</t>
  </si>
  <si>
    <t>Parcel Post</t>
  </si>
  <si>
    <t>Romania</t>
  </si>
  <si>
    <t>Sandwich Islands</t>
  </si>
  <si>
    <t>Servia</t>
  </si>
  <si>
    <t>Siam</t>
  </si>
  <si>
    <t>Swan Island</t>
  </si>
  <si>
    <t>Includes bullion: 61094 UK, 24 Canada, 131030 US</t>
  </si>
  <si>
    <t>Includes bullion: 71 UK</t>
  </si>
  <si>
    <t>Sirana Cays</t>
  </si>
  <si>
    <t>Afghanistan</t>
  </si>
  <si>
    <t>Bosnia</t>
  </si>
  <si>
    <t>British Columbia</t>
  </si>
  <si>
    <t>Miqeulon</t>
  </si>
  <si>
    <t>Includes bullion: 10486 UK, 25 Turks Island</t>
  </si>
  <si>
    <t>Miquelon</t>
  </si>
  <si>
    <t>Includes bullion: 725 UK</t>
  </si>
  <si>
    <t>Siberia</t>
  </si>
  <si>
    <t>Smyrna</t>
  </si>
  <si>
    <t>British East Indies</t>
  </si>
  <si>
    <t>Tasmania</t>
  </si>
  <si>
    <t>Borneo</t>
  </si>
  <si>
    <t>Bulgaria</t>
  </si>
  <si>
    <t>Danish East Indies</t>
  </si>
  <si>
    <t>Danish West Indies</t>
  </si>
  <si>
    <t>Nyasaland</t>
  </si>
  <si>
    <t>Portuguese West Africa</t>
  </si>
  <si>
    <t>Includes bullion: 10462 UK, 111 Canada, 1160 US</t>
  </si>
  <si>
    <t>Includes bullion: 1000 UK, 3700 Turks Island</t>
  </si>
  <si>
    <t>British North Africa</t>
  </si>
  <si>
    <t>Federated Malay States</t>
  </si>
  <si>
    <t>Zanzibar</t>
  </si>
  <si>
    <t>French Indo-China</t>
  </si>
  <si>
    <t>Jugo-Slavia</t>
  </si>
  <si>
    <t>Luxemburg</t>
  </si>
  <si>
    <t>Madeira</t>
  </si>
  <si>
    <t>New Guinea</t>
  </si>
  <si>
    <t>Somaliland</t>
  </si>
  <si>
    <t>Sumatra</t>
  </si>
  <si>
    <t>Rumania</t>
  </si>
  <si>
    <t>Includes bullion: 186 UK, 683 US</t>
  </si>
  <si>
    <t>Includes bullion: 3050 UK, 1000 Turks Island</t>
  </si>
  <si>
    <t>Cape Colony</t>
  </si>
  <si>
    <t>British Somaliland</t>
  </si>
  <si>
    <t>French Cochin-China</t>
  </si>
  <si>
    <t>Java</t>
  </si>
  <si>
    <t>Soudan</t>
  </si>
  <si>
    <t>Includes bullion: 10000 UK, 43 Canada, 765 US</t>
  </si>
  <si>
    <t>Includes bullion: 4230 UK, 1000 Turks Island</t>
  </si>
  <si>
    <t>Bohemia</t>
  </si>
  <si>
    <t>Caucasia</t>
  </si>
  <si>
    <t>Includes bullion: 815 UK, 259 US</t>
  </si>
  <si>
    <t>Includes bullion: 1941 UK, 500 Turks Island</t>
  </si>
  <si>
    <t>Turkestan</t>
  </si>
  <si>
    <t>Armenia</t>
  </si>
  <si>
    <t>Ships Stores</t>
  </si>
  <si>
    <t>Includes bullion: 885 US</t>
  </si>
  <si>
    <t>Ships stores</t>
  </si>
  <si>
    <t>Includes bullion: 4423 UK</t>
  </si>
  <si>
    <t>Includes bullion: 1254 UK, 1257 US</t>
  </si>
  <si>
    <t>Baltic States</t>
  </si>
  <si>
    <t>Hawaii</t>
  </si>
  <si>
    <t xml:space="preserve">Includes bullion: 1958 UK, 550 US </t>
  </si>
  <si>
    <t>Monte Cristo</t>
  </si>
  <si>
    <t>Includes bullion: 565 US</t>
  </si>
  <si>
    <t>Includes bullion: 1368 UK, 1100 Turks Island</t>
  </si>
  <si>
    <t>Alaska</t>
  </si>
  <si>
    <t>British Central Africa</t>
  </si>
  <si>
    <t>Includes bullion: 3036 UK</t>
  </si>
  <si>
    <t>Includes bullion: 9817 US</t>
  </si>
  <si>
    <t>Kenya</t>
  </si>
  <si>
    <t>Latvia</t>
  </si>
  <si>
    <t>Savannah Banks</t>
  </si>
  <si>
    <t>Includes bullion: 455 UK, 12144 US</t>
  </si>
  <si>
    <t>Includes bullion: 9408 US</t>
  </si>
  <si>
    <t>Tobago</t>
  </si>
  <si>
    <t>Includes bullion: 2050 UK, 1822 US</t>
  </si>
  <si>
    <t>Trade Report</t>
  </si>
  <si>
    <t>Includes bullion: 5500 UK, 2 Santo Domingo</t>
  </si>
  <si>
    <t>British Borneo</t>
  </si>
  <si>
    <t>British Malaya</t>
  </si>
  <si>
    <t>French Sudan</t>
  </si>
  <si>
    <t>Lithuania</t>
  </si>
  <si>
    <t>Manchukuo</t>
  </si>
  <si>
    <t>Tibet</t>
  </si>
  <si>
    <t>St Thomas, VI</t>
  </si>
  <si>
    <t>Portuguese East Africa</t>
  </si>
  <si>
    <t>Includes bullion: 5872 UK, 150 Bahamas, 3000 Barbados, 554 Canada, 1685 US</t>
  </si>
  <si>
    <t>Includes bullion: 100000 UK,2583 US</t>
  </si>
  <si>
    <t>Includes bullion: 5614 US</t>
  </si>
  <si>
    <t>Includes bullion: 5058 UK, 4783 US</t>
  </si>
  <si>
    <t>Includes bullion: 7356 US</t>
  </si>
  <si>
    <t>South America</t>
  </si>
  <si>
    <t>Includes bullion: 2362 UK, 817 Turks, 312 US</t>
  </si>
  <si>
    <t>Manchuria</t>
  </si>
  <si>
    <t>Includes bullion: 236235 UK, 278 Canada, 3499 US, 6500 Holland</t>
  </si>
  <si>
    <t>Includes bullion: 2227 UK</t>
  </si>
  <si>
    <t>Nigeria</t>
  </si>
  <si>
    <t>Falkland Islands</t>
  </si>
  <si>
    <t>Includes bullion: 1</t>
  </si>
  <si>
    <t>Includes bullion: 2686 UK, 400 Bahamas, 700 Barbados, 1300 British Guiana, 1433 Canada, 1000 Trinidad, 500 Turks Islands, 728 US</t>
  </si>
  <si>
    <t>South Rhodesia</t>
  </si>
  <si>
    <t>Albania</t>
  </si>
  <si>
    <t>French Cameroons</t>
  </si>
  <si>
    <t>Sudan</t>
  </si>
  <si>
    <t>Includes bullion: 670 UK, 39 Turks, 20 US</t>
  </si>
  <si>
    <t>Southern Rhodesia</t>
  </si>
  <si>
    <t>Danzig</t>
  </si>
  <si>
    <t>French East Africa</t>
  </si>
  <si>
    <t>Includes bullion: 22440 UK, 3114 US</t>
  </si>
  <si>
    <t>Dalmatia</t>
  </si>
  <si>
    <t>Includes bullion: 1796 UK</t>
  </si>
  <si>
    <t>Yugoslavia</t>
  </si>
  <si>
    <t>Includes bullion: 3639 UK</t>
  </si>
  <si>
    <t>Kwan Tung</t>
  </si>
  <si>
    <t>Includes bullion: 29239 UK, 121 Canada, 600 Cayman Islands, 2053 US</t>
  </si>
  <si>
    <t>Includes bullion: 15074 UK, 125 Bahamas, 146 Canada, 300 Cayman Islands, 3003 Colombia</t>
  </si>
  <si>
    <t>Includes bullion: 3218 UK, 1976 US</t>
  </si>
  <si>
    <t>Includes bullion: 58800 UK, 3554 Cuba</t>
  </si>
  <si>
    <t>Crete</t>
  </si>
  <si>
    <t>French West Indies</t>
  </si>
  <si>
    <t>Gorda Cay</t>
  </si>
  <si>
    <t>Includes bullion: 11820 UK</t>
  </si>
  <si>
    <t>Includes bullion: 8488 UK, 17242 US, 19200 Colombia</t>
  </si>
  <si>
    <t>Includes bullion: 161 Canada, 75 Cayman Islands, 738 US</t>
  </si>
  <si>
    <t>Gold Coast</t>
  </si>
  <si>
    <t>Sierra Leone</t>
  </si>
  <si>
    <t>French Equatorial Africa</t>
  </si>
  <si>
    <t>Greenland</t>
  </si>
  <si>
    <t>Includes bullion: 90 Canada, 150 Cayman Islands, 1013 US</t>
  </si>
  <si>
    <t>Nevis</t>
  </si>
  <si>
    <t>Rhodesia</t>
  </si>
  <si>
    <t>South-West Asia</t>
  </si>
  <si>
    <t>West Africa</t>
  </si>
  <si>
    <t>Elba</t>
  </si>
  <si>
    <t>Singapore</t>
  </si>
  <si>
    <t>Includes bullion: 75730 UK</t>
  </si>
  <si>
    <t>Includes bullion: 1338 UK, 3100 Bahamas, 1084 Canada, 130 Trinidad, 1000 Turks Islands, 802 US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</si>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</sst>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93"/>
  <sheetViews>
    <sheetView tabSelected="1" workbookViewId="0">
      <pane xSplit="3" ySplit="1" topLeftCell="AK168" activePane="bottomRight" state="frozen"/>
      <selection pane="topRight" activeCell="D1" sqref="D1"/>
      <selection pane="bottomLeft" activeCell="A2" sqref="A2"/>
      <selection pane="bottomRight" activeCell="B185" sqref="B185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>
      <c r="Y3" t="s">
        <v>105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t="s">
        <v>105</v>
      </c>
      <c r="AL3" t="s">
        <v>105</v>
      </c>
      <c r="AM3" t="s">
        <v>105</v>
      </c>
      <c r="AN3" t="s">
        <v>105</v>
      </c>
      <c r="AO3" t="s">
        <v>105</v>
      </c>
      <c r="AP3" t="s">
        <v>105</v>
      </c>
      <c r="AQ3" t="s">
        <v>105</v>
      </c>
      <c r="AR3" t="s">
        <v>105</v>
      </c>
      <c r="AS3" t="s">
        <v>105</v>
      </c>
      <c r="AT3" t="s">
        <v>105</v>
      </c>
      <c r="AV3" t="s">
        <v>105</v>
      </c>
      <c r="AW3" t="s">
        <v>105</v>
      </c>
      <c r="AX3" t="s">
        <v>105</v>
      </c>
      <c r="AY3" t="s">
        <v>105</v>
      </c>
    </row>
    <row r="4" spans="1:54">
      <c r="A4" t="s">
        <v>2</v>
      </c>
      <c r="B4" t="s">
        <v>3</v>
      </c>
      <c r="Y4">
        <v>3063986</v>
      </c>
      <c r="Z4">
        <v>1601235</v>
      </c>
      <c r="AA4">
        <v>1302762</v>
      </c>
      <c r="AB4">
        <v>1523526</v>
      </c>
      <c r="AC4">
        <v>1437563</v>
      </c>
      <c r="AD4">
        <v>1631916</v>
      </c>
      <c r="AE4">
        <v>1377984</v>
      </c>
      <c r="AF4">
        <v>1660667</v>
      </c>
      <c r="AG4">
        <v>1854747</v>
      </c>
      <c r="AH4">
        <v>1775623</v>
      </c>
      <c r="AI4">
        <v>1734178</v>
      </c>
      <c r="AJ4">
        <v>1406562</v>
      </c>
      <c r="AK4">
        <v>1890526</v>
      </c>
      <c r="AL4">
        <v>1697475</v>
      </c>
      <c r="AM4">
        <f>1798097+11820</f>
        <v>1809917</v>
      </c>
      <c r="AN4">
        <f>1954227+670</f>
        <v>1954897</v>
      </c>
      <c r="AO4">
        <f>1875175+1796</f>
        <v>1876971</v>
      </c>
      <c r="AP4">
        <f>2005763+3639</f>
        <v>2009402</v>
      </c>
      <c r="AQ4">
        <v>2108639</v>
      </c>
      <c r="AR4">
        <v>1847731</v>
      </c>
      <c r="AS4">
        <v>1885068</v>
      </c>
      <c r="AT4">
        <v>1787987</v>
      </c>
      <c r="AV4">
        <v>2566302</v>
      </c>
      <c r="AW4">
        <v>1324741</v>
      </c>
      <c r="AX4">
        <v>1325900</v>
      </c>
      <c r="AY4">
        <v>2670855</v>
      </c>
      <c r="AZ4">
        <v>3795869</v>
      </c>
      <c r="BA4">
        <v>7760444</v>
      </c>
      <c r="BB4">
        <v>8668946</v>
      </c>
    </row>
    <row r="5" spans="1:54">
      <c r="B5" t="s">
        <v>5</v>
      </c>
      <c r="AW5">
        <v>14</v>
      </c>
      <c r="AX5">
        <v>275</v>
      </c>
      <c r="AY5">
        <v>214</v>
      </c>
      <c r="AZ5">
        <v>316</v>
      </c>
      <c r="BA5">
        <v>394</v>
      </c>
      <c r="BB5">
        <v>303</v>
      </c>
    </row>
    <row r="6" spans="1:54">
      <c r="B6" t="s">
        <v>33</v>
      </c>
      <c r="AV6">
        <v>3</v>
      </c>
      <c r="AW6">
        <v>2</v>
      </c>
      <c r="AY6">
        <v>6</v>
      </c>
      <c r="AZ6">
        <v>1</v>
      </c>
      <c r="BB6">
        <v>3</v>
      </c>
    </row>
    <row r="7" spans="1:54">
      <c r="B7" t="s">
        <v>6</v>
      </c>
      <c r="Y7">
        <v>235</v>
      </c>
      <c r="AA7">
        <v>600</v>
      </c>
      <c r="AB7">
        <v>1187</v>
      </c>
      <c r="AC7">
        <v>399</v>
      </c>
      <c r="AD7">
        <v>1282</v>
      </c>
      <c r="AE7">
        <v>280</v>
      </c>
      <c r="AF7">
        <v>352</v>
      </c>
      <c r="AG7">
        <v>718</v>
      </c>
      <c r="AH7">
        <v>3222</v>
      </c>
      <c r="AI7">
        <v>452</v>
      </c>
      <c r="AJ7">
        <v>586</v>
      </c>
      <c r="AK7">
        <v>488</v>
      </c>
      <c r="AL7">
        <v>1108</v>
      </c>
      <c r="AM7">
        <v>2954</v>
      </c>
      <c r="AN7">
        <v>28756</v>
      </c>
      <c r="AO7">
        <v>81379</v>
      </c>
      <c r="AP7">
        <v>117996</v>
      </c>
      <c r="AQ7">
        <v>119559</v>
      </c>
      <c r="AR7">
        <v>112471</v>
      </c>
      <c r="AS7">
        <v>152797</v>
      </c>
      <c r="AT7">
        <v>145291</v>
      </c>
      <c r="AV7">
        <v>96600</v>
      </c>
      <c r="AX7">
        <v>2326</v>
      </c>
      <c r="AY7">
        <v>1554</v>
      </c>
      <c r="AZ7">
        <v>119956</v>
      </c>
      <c r="BA7">
        <v>64633</v>
      </c>
      <c r="BB7">
        <v>259432</v>
      </c>
    </row>
    <row r="8" spans="1:54">
      <c r="B8" t="s">
        <v>7</v>
      </c>
      <c r="Y8">
        <v>9472</v>
      </c>
      <c r="Z8">
        <v>18161</v>
      </c>
      <c r="AA8">
        <v>6437</v>
      </c>
      <c r="AB8">
        <v>5445</v>
      </c>
      <c r="AC8">
        <v>4888</v>
      </c>
      <c r="AD8">
        <v>7076</v>
      </c>
      <c r="AE8">
        <v>3553</v>
      </c>
      <c r="AF8">
        <v>10435</v>
      </c>
      <c r="AG8">
        <v>545</v>
      </c>
      <c r="AH8">
        <v>5100</v>
      </c>
      <c r="AI8">
        <v>3299</v>
      </c>
      <c r="AJ8">
        <v>3252</v>
      </c>
      <c r="AK8">
        <v>20777</v>
      </c>
      <c r="AL8">
        <v>24926</v>
      </c>
      <c r="AM8">
        <v>12126</v>
      </c>
      <c r="AN8">
        <v>14902</v>
      </c>
      <c r="AO8">
        <v>14576</v>
      </c>
      <c r="AP8">
        <v>18653</v>
      </c>
      <c r="AQ8">
        <v>10252</v>
      </c>
      <c r="AR8">
        <v>14851</v>
      </c>
      <c r="AS8">
        <v>17345</v>
      </c>
      <c r="AT8">
        <v>13228</v>
      </c>
      <c r="AV8">
        <v>77</v>
      </c>
      <c r="AW8">
        <v>1</v>
      </c>
      <c r="AX8">
        <v>7982</v>
      </c>
      <c r="AY8">
        <v>4</v>
      </c>
      <c r="AZ8">
        <v>395</v>
      </c>
      <c r="BA8">
        <v>55814</v>
      </c>
      <c r="BB8">
        <v>74192</v>
      </c>
    </row>
    <row r="9" spans="1:54">
      <c r="B9" t="s">
        <v>27</v>
      </c>
      <c r="Y9">
        <v>1</v>
      </c>
      <c r="Z9">
        <v>118</v>
      </c>
      <c r="AA9">
        <v>23</v>
      </c>
      <c r="AB9">
        <v>3</v>
      </c>
      <c r="AC9">
        <v>24</v>
      </c>
      <c r="AD9">
        <v>49</v>
      </c>
      <c r="AE9">
        <v>111</v>
      </c>
      <c r="AF9">
        <v>26</v>
      </c>
      <c r="AG9">
        <v>22</v>
      </c>
      <c r="AH9">
        <v>2</v>
      </c>
      <c r="AI9">
        <v>6</v>
      </c>
      <c r="AJ9">
        <v>56</v>
      </c>
      <c r="AK9">
        <v>40</v>
      </c>
      <c r="AL9">
        <v>44</v>
      </c>
      <c r="AM9">
        <v>2</v>
      </c>
      <c r="AN9">
        <v>29</v>
      </c>
      <c r="AO9">
        <v>310</v>
      </c>
      <c r="AP9">
        <v>27</v>
      </c>
      <c r="AQ9">
        <v>3</v>
      </c>
      <c r="AR9">
        <v>2</v>
      </c>
      <c r="AS9">
        <v>11</v>
      </c>
      <c r="AT9">
        <v>37</v>
      </c>
      <c r="AW9">
        <v>364</v>
      </c>
      <c r="AX9">
        <v>667</v>
      </c>
      <c r="AY9">
        <v>149</v>
      </c>
      <c r="AZ9">
        <v>1201</v>
      </c>
      <c r="BA9">
        <v>1653</v>
      </c>
      <c r="BB9">
        <v>1778</v>
      </c>
    </row>
    <row r="10" spans="1:54">
      <c r="B10" t="s">
        <v>8</v>
      </c>
      <c r="AA10">
        <v>217</v>
      </c>
      <c r="AB10">
        <v>196</v>
      </c>
      <c r="AC10">
        <v>149</v>
      </c>
      <c r="AD10">
        <v>35</v>
      </c>
      <c r="AE10">
        <v>25</v>
      </c>
      <c r="AF10">
        <v>46</v>
      </c>
      <c r="AG10">
        <v>266</v>
      </c>
      <c r="AH10">
        <v>82</v>
      </c>
      <c r="AI10">
        <v>57</v>
      </c>
      <c r="AJ10">
        <v>16</v>
      </c>
      <c r="AK10">
        <v>29</v>
      </c>
      <c r="AL10">
        <v>127</v>
      </c>
      <c r="AM10">
        <v>28</v>
      </c>
      <c r="AO10">
        <v>104</v>
      </c>
      <c r="AR10">
        <v>1</v>
      </c>
      <c r="AS10">
        <v>80</v>
      </c>
      <c r="AT10">
        <v>323</v>
      </c>
      <c r="AX10">
        <v>2</v>
      </c>
      <c r="AY10">
        <v>52</v>
      </c>
      <c r="AZ10">
        <v>51</v>
      </c>
      <c r="BA10">
        <v>225</v>
      </c>
      <c r="BB10">
        <v>239</v>
      </c>
    </row>
    <row r="11" spans="1:54">
      <c r="B11" t="s">
        <v>216</v>
      </c>
      <c r="AL11">
        <v>398</v>
      </c>
      <c r="AM11">
        <v>489</v>
      </c>
      <c r="AN11">
        <v>1194</v>
      </c>
      <c r="AO11">
        <v>1069</v>
      </c>
      <c r="AP11">
        <v>434</v>
      </c>
      <c r="AQ11">
        <v>279</v>
      </c>
      <c r="AR11">
        <v>1091</v>
      </c>
      <c r="AS11">
        <v>1774</v>
      </c>
      <c r="AT11">
        <v>1376</v>
      </c>
    </row>
    <row r="12" spans="1:54">
      <c r="B12" t="s">
        <v>11</v>
      </c>
      <c r="AA12">
        <v>46</v>
      </c>
      <c r="AB12">
        <v>30</v>
      </c>
      <c r="AC12">
        <v>8</v>
      </c>
      <c r="AD12">
        <v>13</v>
      </c>
      <c r="AE12">
        <v>13</v>
      </c>
      <c r="AF12">
        <v>1</v>
      </c>
      <c r="AG12">
        <v>11</v>
      </c>
      <c r="AK12">
        <v>17</v>
      </c>
      <c r="AL12">
        <v>2</v>
      </c>
      <c r="AM12">
        <v>3</v>
      </c>
      <c r="AN12">
        <v>3</v>
      </c>
      <c r="AO12">
        <v>1</v>
      </c>
      <c r="AS12">
        <v>210</v>
      </c>
      <c r="AT12">
        <v>327</v>
      </c>
      <c r="AZ12">
        <v>193</v>
      </c>
      <c r="BA12">
        <v>2347</v>
      </c>
      <c r="BB12">
        <v>200</v>
      </c>
    </row>
    <row r="13" spans="1:54">
      <c r="B13" t="s">
        <v>156</v>
      </c>
      <c r="AC13">
        <v>86</v>
      </c>
      <c r="AD13">
        <v>2</v>
      </c>
      <c r="AE13">
        <v>2</v>
      </c>
      <c r="AG13">
        <v>3</v>
      </c>
    </row>
    <row r="14" spans="1:54">
      <c r="B14" t="s">
        <v>9</v>
      </c>
      <c r="Y14">
        <v>16283</v>
      </c>
      <c r="AA14">
        <v>4671</v>
      </c>
      <c r="AC14">
        <v>1</v>
      </c>
      <c r="AE14">
        <v>250</v>
      </c>
      <c r="AF14">
        <v>5345</v>
      </c>
      <c r="AG14">
        <v>11687</v>
      </c>
      <c r="AH14">
        <v>13674</v>
      </c>
      <c r="AI14">
        <v>23350</v>
      </c>
      <c r="AJ14">
        <v>45520</v>
      </c>
      <c r="AK14">
        <v>46397</v>
      </c>
      <c r="AL14">
        <v>69015</v>
      </c>
      <c r="AM14">
        <v>17681</v>
      </c>
      <c r="AN14">
        <v>3071</v>
      </c>
      <c r="AO14">
        <v>6312</v>
      </c>
      <c r="AP14">
        <v>16028</v>
      </c>
      <c r="AQ14">
        <v>5665</v>
      </c>
      <c r="AR14">
        <v>5458</v>
      </c>
      <c r="AS14">
        <v>16518</v>
      </c>
      <c r="AT14">
        <v>3851</v>
      </c>
      <c r="AV14">
        <v>114</v>
      </c>
      <c r="AW14">
        <v>92196</v>
      </c>
      <c r="AX14">
        <v>362</v>
      </c>
      <c r="AY14">
        <v>1685</v>
      </c>
      <c r="AZ14">
        <v>5057</v>
      </c>
      <c r="BA14">
        <v>7435</v>
      </c>
      <c r="BB14">
        <v>20731</v>
      </c>
    </row>
    <row r="15" spans="1:54">
      <c r="B15" t="s">
        <v>10</v>
      </c>
      <c r="Z15">
        <v>51</v>
      </c>
      <c r="AA15">
        <v>550</v>
      </c>
      <c r="AB15">
        <v>219</v>
      </c>
      <c r="AC15">
        <v>135</v>
      </c>
      <c r="AD15">
        <v>58</v>
      </c>
      <c r="AE15">
        <v>17</v>
      </c>
      <c r="AF15">
        <v>8</v>
      </c>
      <c r="AG15">
        <v>109</v>
      </c>
      <c r="AH15">
        <v>67</v>
      </c>
      <c r="AI15">
        <v>54</v>
      </c>
      <c r="AJ15">
        <v>523</v>
      </c>
      <c r="AK15">
        <v>71</v>
      </c>
      <c r="AL15">
        <v>43</v>
      </c>
      <c r="AM15">
        <v>337</v>
      </c>
      <c r="AN15">
        <v>257</v>
      </c>
      <c r="AO15">
        <v>445</v>
      </c>
      <c r="AP15">
        <v>174</v>
      </c>
      <c r="AQ15">
        <v>338</v>
      </c>
      <c r="AR15">
        <v>658</v>
      </c>
      <c r="AS15">
        <v>1627</v>
      </c>
      <c r="AT15">
        <v>2352</v>
      </c>
      <c r="AV15">
        <v>13765</v>
      </c>
      <c r="AW15">
        <v>27105</v>
      </c>
      <c r="AX15">
        <v>20999</v>
      </c>
      <c r="AY15">
        <v>60337</v>
      </c>
      <c r="AZ15">
        <v>46134</v>
      </c>
      <c r="BA15">
        <v>130727</v>
      </c>
      <c r="BB15">
        <v>203875</v>
      </c>
    </row>
    <row r="16" spans="1:54">
      <c r="B16" t="s">
        <v>217</v>
      </c>
      <c r="AL16">
        <v>3192</v>
      </c>
      <c r="AM16">
        <v>2501</v>
      </c>
      <c r="AN16">
        <v>936</v>
      </c>
      <c r="AO16">
        <v>2069</v>
      </c>
      <c r="AP16">
        <v>521</v>
      </c>
      <c r="AQ16">
        <v>652</v>
      </c>
      <c r="AR16">
        <v>1140</v>
      </c>
      <c r="AS16">
        <v>2086</v>
      </c>
      <c r="AT16">
        <v>650</v>
      </c>
      <c r="AY16">
        <v>6227</v>
      </c>
    </row>
    <row r="17" spans="2:54">
      <c r="B17" t="s">
        <v>166</v>
      </c>
      <c r="AD17">
        <v>4</v>
      </c>
      <c r="AE17">
        <v>1</v>
      </c>
      <c r="AF17">
        <v>8</v>
      </c>
      <c r="AG17">
        <v>1</v>
      </c>
      <c r="AH17">
        <v>1</v>
      </c>
      <c r="AI17">
        <v>13</v>
      </c>
      <c r="AJ17">
        <v>2</v>
      </c>
      <c r="AK17">
        <v>16</v>
      </c>
    </row>
    <row r="18" spans="2:54">
      <c r="B18" t="s">
        <v>13</v>
      </c>
      <c r="AA18">
        <v>134</v>
      </c>
      <c r="AB18">
        <v>249</v>
      </c>
      <c r="AC18">
        <v>130</v>
      </c>
      <c r="AD18">
        <v>103</v>
      </c>
      <c r="AE18">
        <v>280</v>
      </c>
      <c r="AF18">
        <v>85</v>
      </c>
      <c r="AG18">
        <v>31</v>
      </c>
      <c r="AH18">
        <v>74</v>
      </c>
      <c r="AI18">
        <v>84</v>
      </c>
      <c r="AJ18">
        <v>63</v>
      </c>
      <c r="AK18">
        <v>83</v>
      </c>
      <c r="AL18">
        <v>424</v>
      </c>
      <c r="AM18">
        <v>740</v>
      </c>
      <c r="AN18">
        <v>726</v>
      </c>
      <c r="AO18">
        <v>443</v>
      </c>
      <c r="AP18">
        <v>902</v>
      </c>
      <c r="AQ18">
        <v>1019</v>
      </c>
      <c r="AR18">
        <v>965</v>
      </c>
      <c r="AS18">
        <v>5851</v>
      </c>
      <c r="AT18">
        <v>7496</v>
      </c>
      <c r="AV18">
        <v>60</v>
      </c>
      <c r="AW18">
        <v>1547</v>
      </c>
      <c r="AX18">
        <v>1701</v>
      </c>
      <c r="AY18">
        <v>9876</v>
      </c>
      <c r="AZ18">
        <v>9031</v>
      </c>
      <c r="BA18">
        <v>14724</v>
      </c>
      <c r="BB18">
        <v>56711</v>
      </c>
    </row>
    <row r="19" spans="2:54">
      <c r="B19" t="s">
        <v>12</v>
      </c>
      <c r="AA19">
        <v>13</v>
      </c>
      <c r="AB19">
        <v>9</v>
      </c>
      <c r="AC19">
        <v>5</v>
      </c>
      <c r="AD19">
        <v>34</v>
      </c>
      <c r="AE19">
        <v>18</v>
      </c>
      <c r="AF19">
        <v>30</v>
      </c>
      <c r="AG19">
        <v>9</v>
      </c>
      <c r="AH19">
        <v>12</v>
      </c>
      <c r="AI19">
        <v>6</v>
      </c>
      <c r="AJ19">
        <v>58</v>
      </c>
      <c r="AK19">
        <v>118</v>
      </c>
      <c r="AL19">
        <v>237</v>
      </c>
      <c r="AM19">
        <v>622</v>
      </c>
      <c r="AN19">
        <v>117</v>
      </c>
      <c r="AO19">
        <v>648</v>
      </c>
      <c r="AP19">
        <v>379</v>
      </c>
      <c r="AQ19">
        <v>273</v>
      </c>
      <c r="AR19">
        <v>468</v>
      </c>
      <c r="AS19">
        <v>5</v>
      </c>
      <c r="AZ19">
        <v>2</v>
      </c>
      <c r="BA19">
        <v>5</v>
      </c>
    </row>
    <row r="20" spans="2:54">
      <c r="B20" t="s">
        <v>94</v>
      </c>
      <c r="AB20">
        <v>48</v>
      </c>
      <c r="AC20">
        <v>36</v>
      </c>
      <c r="AD20">
        <v>82</v>
      </c>
      <c r="AE20">
        <v>80</v>
      </c>
      <c r="AF20">
        <v>293</v>
      </c>
      <c r="AG20">
        <v>83</v>
      </c>
      <c r="AH20">
        <v>6</v>
      </c>
      <c r="AI20">
        <v>53</v>
      </c>
      <c r="AJ20">
        <v>41</v>
      </c>
      <c r="AK20">
        <v>109</v>
      </c>
      <c r="AL20">
        <v>197</v>
      </c>
      <c r="AM20">
        <v>743</v>
      </c>
      <c r="AN20">
        <v>924</v>
      </c>
      <c r="AO20">
        <v>928</v>
      </c>
      <c r="AP20">
        <v>805</v>
      </c>
      <c r="AQ20">
        <v>7</v>
      </c>
      <c r="AR20">
        <v>207</v>
      </c>
      <c r="AS20">
        <v>19</v>
      </c>
      <c r="AX20">
        <v>19</v>
      </c>
      <c r="AY20">
        <v>752</v>
      </c>
      <c r="BB20">
        <v>36</v>
      </c>
    </row>
    <row r="21" spans="2:54">
      <c r="B21" t="s">
        <v>95</v>
      </c>
      <c r="AQ21">
        <v>185281</v>
      </c>
      <c r="AR21">
        <v>145899</v>
      </c>
      <c r="AS21">
        <v>195125</v>
      </c>
      <c r="AT21">
        <v>201877</v>
      </c>
    </row>
    <row r="22" spans="2:54">
      <c r="B22" t="s">
        <v>4</v>
      </c>
      <c r="Y22">
        <v>896916</v>
      </c>
      <c r="Z22">
        <v>636534</v>
      </c>
      <c r="AA22">
        <v>616246</v>
      </c>
      <c r="AB22">
        <v>747614</v>
      </c>
      <c r="AC22">
        <v>794856</v>
      </c>
      <c r="AD22">
        <v>815629</v>
      </c>
      <c r="AE22">
        <v>978563</v>
      </c>
      <c r="AF22">
        <v>1074865</v>
      </c>
      <c r="AG22">
        <v>1179681</v>
      </c>
      <c r="AH22">
        <v>1217720</v>
      </c>
      <c r="AI22">
        <v>957305</v>
      </c>
      <c r="AJ22">
        <v>830325</v>
      </c>
      <c r="AK22">
        <v>687147</v>
      </c>
      <c r="AL22">
        <v>675297</v>
      </c>
      <c r="AM22">
        <v>734825</v>
      </c>
      <c r="AN22">
        <v>794177</v>
      </c>
      <c r="AO22">
        <v>804394</v>
      </c>
      <c r="AP22">
        <v>891035</v>
      </c>
      <c r="AQ22">
        <v>1014267</v>
      </c>
      <c r="AR22">
        <v>1121108</v>
      </c>
      <c r="AS22">
        <v>1504723</v>
      </c>
      <c r="AT22">
        <v>2109361</v>
      </c>
      <c r="AV22">
        <v>2062204</v>
      </c>
      <c r="AW22">
        <v>3429457</v>
      </c>
      <c r="AX22">
        <v>3943060</v>
      </c>
      <c r="AY22">
        <v>4292835</v>
      </c>
      <c r="AZ22">
        <v>5410255</v>
      </c>
      <c r="BA22">
        <v>3596679</v>
      </c>
      <c r="BB22">
        <v>2482633</v>
      </c>
    </row>
    <row r="23" spans="2:54">
      <c r="B23" t="s">
        <v>179</v>
      </c>
      <c r="AE23">
        <v>3</v>
      </c>
      <c r="AF23">
        <v>17</v>
      </c>
    </row>
    <row r="24" spans="2:54">
      <c r="B24" t="s">
        <v>14</v>
      </c>
      <c r="Y24">
        <v>5527</v>
      </c>
      <c r="Z24">
        <v>7463</v>
      </c>
      <c r="AA24">
        <v>17573</v>
      </c>
      <c r="AB24">
        <v>4638</v>
      </c>
      <c r="AC24">
        <v>6443</v>
      </c>
      <c r="AD24">
        <v>9144</v>
      </c>
      <c r="AE24">
        <v>6211</v>
      </c>
      <c r="AF24">
        <v>7771</v>
      </c>
      <c r="AG24">
        <v>7858</v>
      </c>
      <c r="AH24">
        <v>8625</v>
      </c>
      <c r="AI24">
        <v>5770</v>
      </c>
      <c r="AJ24">
        <v>5912</v>
      </c>
      <c r="AK24">
        <v>5593</v>
      </c>
      <c r="AL24">
        <v>4621</v>
      </c>
      <c r="AM24">
        <v>9359</v>
      </c>
      <c r="AN24">
        <v>6866</v>
      </c>
      <c r="AO24">
        <v>9709</v>
      </c>
      <c r="AP24">
        <v>5568</v>
      </c>
      <c r="AQ24">
        <v>5219</v>
      </c>
      <c r="AR24">
        <v>6119</v>
      </c>
      <c r="AS24">
        <v>6695</v>
      </c>
      <c r="AT24">
        <v>6894</v>
      </c>
      <c r="AV24">
        <v>7584</v>
      </c>
      <c r="AW24">
        <v>3704</v>
      </c>
      <c r="AX24">
        <v>8178</v>
      </c>
      <c r="AY24">
        <v>4481</v>
      </c>
      <c r="AZ24">
        <v>6657</v>
      </c>
      <c r="BA24">
        <v>8511</v>
      </c>
      <c r="BB24">
        <v>11845</v>
      </c>
    </row>
    <row r="25" spans="2:54">
      <c r="B25" t="s">
        <v>15</v>
      </c>
      <c r="Y25">
        <v>230</v>
      </c>
      <c r="AA25">
        <v>6354</v>
      </c>
      <c r="AB25">
        <v>10552</v>
      </c>
      <c r="AC25">
        <v>7552</v>
      </c>
      <c r="AD25">
        <v>10345</v>
      </c>
      <c r="AE25">
        <v>10849</v>
      </c>
      <c r="AF25">
        <v>6257</v>
      </c>
      <c r="AG25">
        <v>7818</v>
      </c>
      <c r="AH25">
        <v>12030</v>
      </c>
      <c r="AI25">
        <v>9297</v>
      </c>
      <c r="AJ25">
        <v>9153</v>
      </c>
      <c r="AK25">
        <v>6266</v>
      </c>
      <c r="AL25">
        <v>7997</v>
      </c>
      <c r="AM25">
        <v>8434</v>
      </c>
      <c r="AN25">
        <v>8848</v>
      </c>
      <c r="AO25">
        <v>7442</v>
      </c>
      <c r="AP25">
        <v>12062</v>
      </c>
      <c r="AQ25">
        <v>7830</v>
      </c>
      <c r="AR25">
        <v>12530</v>
      </c>
      <c r="AS25">
        <v>7414</v>
      </c>
      <c r="AT25">
        <v>6578</v>
      </c>
      <c r="AV25">
        <v>4297</v>
      </c>
      <c r="AW25">
        <v>5751</v>
      </c>
      <c r="AX25">
        <v>6840</v>
      </c>
      <c r="AY25">
        <v>1446</v>
      </c>
      <c r="AZ25">
        <v>6572</v>
      </c>
      <c r="BA25">
        <v>7682</v>
      </c>
      <c r="BB25">
        <v>12258</v>
      </c>
    </row>
    <row r="26" spans="2:54">
      <c r="B26" t="s">
        <v>16</v>
      </c>
      <c r="AG26">
        <v>68</v>
      </c>
      <c r="AI26">
        <v>9</v>
      </c>
      <c r="AJ26">
        <v>35</v>
      </c>
      <c r="AK26">
        <v>212</v>
      </c>
      <c r="AL26">
        <v>35</v>
      </c>
      <c r="AM26">
        <v>152</v>
      </c>
      <c r="AN26">
        <v>876</v>
      </c>
      <c r="AO26">
        <v>1154</v>
      </c>
      <c r="AP26">
        <v>424</v>
      </c>
      <c r="AQ26">
        <v>473</v>
      </c>
      <c r="AR26">
        <v>455</v>
      </c>
      <c r="AT26">
        <v>70</v>
      </c>
      <c r="BA26">
        <v>483</v>
      </c>
      <c r="BB26">
        <v>2967</v>
      </c>
    </row>
    <row r="27" spans="2:54">
      <c r="B27" t="s">
        <v>32</v>
      </c>
      <c r="AD27">
        <v>5</v>
      </c>
      <c r="AF27">
        <v>68</v>
      </c>
      <c r="AG27">
        <v>434</v>
      </c>
      <c r="AS27">
        <v>10</v>
      </c>
      <c r="AV27">
        <v>272</v>
      </c>
      <c r="AZ27">
        <v>250</v>
      </c>
      <c r="BA27">
        <v>39</v>
      </c>
      <c r="BB27">
        <v>240</v>
      </c>
    </row>
    <row r="28" spans="2:54">
      <c r="B28" t="s">
        <v>17</v>
      </c>
      <c r="AC28">
        <v>1567</v>
      </c>
      <c r="AD28">
        <v>1595</v>
      </c>
      <c r="AE28">
        <v>1005</v>
      </c>
      <c r="AF28">
        <v>1568</v>
      </c>
      <c r="AG28">
        <v>1241</v>
      </c>
      <c r="AH28">
        <v>1635</v>
      </c>
      <c r="AI28">
        <v>747</v>
      </c>
      <c r="AJ28">
        <v>1565</v>
      </c>
      <c r="AK28">
        <v>4113</v>
      </c>
      <c r="AL28">
        <v>2498</v>
      </c>
      <c r="AM28">
        <v>4476</v>
      </c>
      <c r="AN28">
        <v>7774</v>
      </c>
      <c r="AO28">
        <v>6720</v>
      </c>
      <c r="AP28">
        <v>5540</v>
      </c>
      <c r="AQ28">
        <v>3295</v>
      </c>
      <c r="AR28">
        <v>3572</v>
      </c>
      <c r="AS28">
        <v>1</v>
      </c>
      <c r="AT28">
        <v>82</v>
      </c>
      <c r="AV28">
        <v>1991</v>
      </c>
      <c r="AY28">
        <f>28+64</f>
        <v>92</v>
      </c>
      <c r="AZ28">
        <v>259</v>
      </c>
      <c r="BA28">
        <v>996</v>
      </c>
      <c r="BB28">
        <v>20222</v>
      </c>
    </row>
    <row r="29" spans="2:54">
      <c r="B29" t="s">
        <v>167</v>
      </c>
      <c r="AD29">
        <v>498</v>
      </c>
      <c r="AF29">
        <v>56</v>
      </c>
      <c r="AJ29">
        <v>76</v>
      </c>
    </row>
    <row r="30" spans="2:54">
      <c r="B30" t="s">
        <v>18</v>
      </c>
    </row>
    <row r="31" spans="2:54">
      <c r="B31" t="s">
        <v>112</v>
      </c>
      <c r="Y31">
        <v>204</v>
      </c>
      <c r="AA31">
        <v>47</v>
      </c>
      <c r="AG31">
        <v>42</v>
      </c>
      <c r="AH31">
        <v>61</v>
      </c>
      <c r="AL31">
        <v>64</v>
      </c>
      <c r="AS31">
        <v>2</v>
      </c>
    </row>
    <row r="32" spans="2:54">
      <c r="B32" t="s">
        <v>29</v>
      </c>
      <c r="AE32">
        <v>46</v>
      </c>
      <c r="AF32">
        <v>34</v>
      </c>
      <c r="AH32">
        <v>21</v>
      </c>
      <c r="AI32">
        <v>484</v>
      </c>
      <c r="AJ32">
        <v>378</v>
      </c>
      <c r="AK32">
        <v>363</v>
      </c>
      <c r="AL32">
        <v>638</v>
      </c>
      <c r="AQ32">
        <v>1018</v>
      </c>
      <c r="AR32">
        <v>1176</v>
      </c>
      <c r="AS32">
        <v>894</v>
      </c>
      <c r="AT32">
        <v>1984</v>
      </c>
      <c r="AV32">
        <v>694</v>
      </c>
      <c r="AX32">
        <v>647</v>
      </c>
      <c r="AY32">
        <v>255</v>
      </c>
      <c r="AZ32">
        <v>4664</v>
      </c>
      <c r="BA32">
        <v>1435</v>
      </c>
      <c r="BB32">
        <v>1099</v>
      </c>
    </row>
    <row r="33" spans="2:54">
      <c r="B33" t="s">
        <v>19</v>
      </c>
      <c r="Y33">
        <v>2647</v>
      </c>
      <c r="Z33">
        <v>2650</v>
      </c>
      <c r="AA33">
        <v>2066</v>
      </c>
      <c r="AB33">
        <v>393</v>
      </c>
      <c r="AC33">
        <v>595</v>
      </c>
      <c r="AD33">
        <v>584</v>
      </c>
      <c r="AE33">
        <v>2116</v>
      </c>
      <c r="AF33">
        <v>4557</v>
      </c>
      <c r="AG33">
        <v>4460</v>
      </c>
      <c r="AH33">
        <v>1085</v>
      </c>
      <c r="AI33">
        <v>1051</v>
      </c>
      <c r="AJ33">
        <v>1202</v>
      </c>
      <c r="AK33">
        <v>1561</v>
      </c>
      <c r="AL33">
        <v>7566</v>
      </c>
      <c r="AM33">
        <v>49063</v>
      </c>
      <c r="AN33">
        <v>58141</v>
      </c>
      <c r="AO33">
        <v>132568</v>
      </c>
      <c r="AP33">
        <v>190744</v>
      </c>
      <c r="AQ33">
        <v>88910</v>
      </c>
      <c r="AR33">
        <v>145870</v>
      </c>
      <c r="AS33">
        <v>150939</v>
      </c>
      <c r="AT33">
        <v>100048</v>
      </c>
      <c r="AY33">
        <v>1314</v>
      </c>
      <c r="AZ33">
        <v>8255</v>
      </c>
      <c r="BA33">
        <v>361752</v>
      </c>
      <c r="BB33">
        <v>142667</v>
      </c>
    </row>
    <row r="34" spans="2:54">
      <c r="B34" t="s">
        <v>20</v>
      </c>
      <c r="Y34">
        <v>60145</v>
      </c>
      <c r="Z34">
        <v>43488</v>
      </c>
      <c r="AA34">
        <v>95984</v>
      </c>
      <c r="AB34">
        <v>145336</v>
      </c>
      <c r="AC34">
        <v>117364</v>
      </c>
      <c r="AD34">
        <v>172985</v>
      </c>
      <c r="AE34">
        <v>197518</v>
      </c>
      <c r="AF34">
        <v>196915</v>
      </c>
      <c r="AG34">
        <v>202599</v>
      </c>
      <c r="AH34">
        <v>185563</v>
      </c>
      <c r="AI34">
        <v>148991</v>
      </c>
      <c r="AJ34">
        <v>94020</v>
      </c>
      <c r="AK34">
        <v>110685</v>
      </c>
      <c r="AL34">
        <v>85874</v>
      </c>
      <c r="AM34">
        <v>108135</v>
      </c>
      <c r="AN34">
        <v>163689</v>
      </c>
      <c r="AO34">
        <v>202935</v>
      </c>
      <c r="AP34">
        <v>229268</v>
      </c>
      <c r="AQ34">
        <v>54669</v>
      </c>
      <c r="AR34">
        <v>74123</v>
      </c>
      <c r="AS34">
        <v>149770</v>
      </c>
      <c r="AT34">
        <v>349967</v>
      </c>
      <c r="AV34">
        <v>274239</v>
      </c>
      <c r="AW34">
        <v>178646</v>
      </c>
      <c r="AX34">
        <v>15553</v>
      </c>
      <c r="AY34">
        <v>97847</v>
      </c>
      <c r="AZ34">
        <v>266622</v>
      </c>
      <c r="BA34">
        <v>287063</v>
      </c>
      <c r="BB34">
        <v>350214</v>
      </c>
    </row>
    <row r="35" spans="2:54">
      <c r="B35" t="s">
        <v>2</v>
      </c>
      <c r="AE35">
        <v>81</v>
      </c>
      <c r="AN35">
        <v>613</v>
      </c>
      <c r="AO35">
        <v>2814</v>
      </c>
      <c r="AP35">
        <v>2370</v>
      </c>
      <c r="AQ35">
        <v>1867</v>
      </c>
      <c r="AR35">
        <v>814</v>
      </c>
      <c r="AS35">
        <v>1474</v>
      </c>
      <c r="AT35">
        <v>2667</v>
      </c>
      <c r="AV35">
        <v>2453</v>
      </c>
      <c r="AZ35">
        <v>500</v>
      </c>
      <c r="BA35">
        <v>13372</v>
      </c>
      <c r="BB35">
        <v>3852</v>
      </c>
    </row>
    <row r="36" spans="2:54">
      <c r="B36" t="s">
        <v>207</v>
      </c>
      <c r="AK36">
        <v>187</v>
      </c>
      <c r="AL36">
        <v>401</v>
      </c>
      <c r="AT36">
        <v>695</v>
      </c>
    </row>
    <row r="37" spans="2:54">
      <c r="B37" t="s">
        <v>136</v>
      </c>
      <c r="AA37">
        <v>233</v>
      </c>
      <c r="AB37">
        <v>195</v>
      </c>
      <c r="AC37">
        <v>7</v>
      </c>
      <c r="AE37">
        <v>410</v>
      </c>
    </row>
    <row r="38" spans="2:54">
      <c r="B38" t="s">
        <v>21</v>
      </c>
      <c r="AA38">
        <v>1</v>
      </c>
      <c r="AC38">
        <v>7</v>
      </c>
      <c r="AJ38">
        <v>26</v>
      </c>
      <c r="AL38">
        <v>33</v>
      </c>
      <c r="AM38">
        <v>97</v>
      </c>
      <c r="AO38">
        <v>13</v>
      </c>
      <c r="AP38">
        <v>2</v>
      </c>
      <c r="AR38">
        <v>2</v>
      </c>
    </row>
    <row r="39" spans="2:54">
      <c r="B39" t="s">
        <v>137</v>
      </c>
      <c r="AA39">
        <v>156</v>
      </c>
      <c r="AB39">
        <v>79</v>
      </c>
      <c r="AC39">
        <v>267</v>
      </c>
      <c r="AD39">
        <v>110</v>
      </c>
      <c r="AM39">
        <v>111</v>
      </c>
      <c r="AN39">
        <v>155</v>
      </c>
      <c r="AO39">
        <v>86</v>
      </c>
      <c r="AP39">
        <v>170</v>
      </c>
      <c r="AQ39">
        <v>104</v>
      </c>
      <c r="AR39">
        <v>17</v>
      </c>
      <c r="AS39">
        <v>143</v>
      </c>
      <c r="AT39">
        <v>769</v>
      </c>
    </row>
    <row r="40" spans="2:54">
      <c r="B40" t="s">
        <v>35</v>
      </c>
    </row>
    <row r="41" spans="2:54">
      <c r="B41" t="s">
        <v>119</v>
      </c>
      <c r="Y41">
        <v>360</v>
      </c>
      <c r="Z41">
        <v>464</v>
      </c>
      <c r="AA41">
        <v>1072</v>
      </c>
      <c r="AB41">
        <v>868</v>
      </c>
      <c r="AC41">
        <v>409</v>
      </c>
      <c r="AD41">
        <v>801</v>
      </c>
      <c r="AE41">
        <v>813</v>
      </c>
      <c r="AF41">
        <v>795</v>
      </c>
      <c r="AG41">
        <v>341</v>
      </c>
    </row>
    <row r="42" spans="2:54">
      <c r="B42" t="s">
        <v>84</v>
      </c>
      <c r="AH42">
        <v>18</v>
      </c>
      <c r="BA42">
        <v>1</v>
      </c>
    </row>
    <row r="43" spans="2:54">
      <c r="B43" t="s">
        <v>23</v>
      </c>
      <c r="Y43">
        <v>28</v>
      </c>
      <c r="AA43">
        <v>2047</v>
      </c>
      <c r="AB43">
        <v>210</v>
      </c>
      <c r="AC43">
        <v>108</v>
      </c>
      <c r="AD43">
        <v>63</v>
      </c>
      <c r="AE43">
        <v>246</v>
      </c>
      <c r="AF43">
        <v>1815</v>
      </c>
      <c r="AG43">
        <v>1068</v>
      </c>
      <c r="AH43">
        <v>13942</v>
      </c>
      <c r="AI43">
        <v>26043</v>
      </c>
      <c r="AJ43">
        <v>29630</v>
      </c>
      <c r="AK43">
        <v>28145</v>
      </c>
      <c r="AL43">
        <v>30677</v>
      </c>
      <c r="AM43">
        <v>41332</v>
      </c>
      <c r="AN43">
        <v>43287</v>
      </c>
      <c r="AO43">
        <v>48701</v>
      </c>
      <c r="AP43">
        <v>47616</v>
      </c>
      <c r="AQ43">
        <v>53970</v>
      </c>
      <c r="AR43">
        <v>38426</v>
      </c>
      <c r="AS43">
        <v>33069</v>
      </c>
      <c r="AT43">
        <v>62407</v>
      </c>
      <c r="AV43">
        <v>19</v>
      </c>
      <c r="AY43">
        <v>27014</v>
      </c>
      <c r="AZ43">
        <v>96749</v>
      </c>
      <c r="BA43">
        <v>177104</v>
      </c>
      <c r="BB43">
        <v>165718</v>
      </c>
    </row>
    <row r="44" spans="2:54">
      <c r="B44" t="s">
        <v>22</v>
      </c>
      <c r="Y44">
        <v>47385</v>
      </c>
      <c r="Z44">
        <v>37715</v>
      </c>
      <c r="AA44">
        <v>98475</v>
      </c>
      <c r="AB44">
        <v>116081</v>
      </c>
      <c r="AC44">
        <v>124817</v>
      </c>
      <c r="AD44">
        <v>120155</v>
      </c>
      <c r="AE44">
        <v>146955</v>
      </c>
      <c r="AF44">
        <v>163437</v>
      </c>
      <c r="AG44">
        <v>170694</v>
      </c>
      <c r="AH44">
        <v>115436</v>
      </c>
      <c r="AI44">
        <v>170905</v>
      </c>
      <c r="AJ44">
        <v>168857</v>
      </c>
      <c r="AK44">
        <v>124654</v>
      </c>
      <c r="AL44">
        <v>98229</v>
      </c>
      <c r="AM44">
        <v>102955</v>
      </c>
      <c r="AN44">
        <v>115301</v>
      </c>
      <c r="AO44">
        <v>114586</v>
      </c>
      <c r="AP44">
        <v>158915</v>
      </c>
      <c r="AQ44">
        <v>185885</v>
      </c>
      <c r="AR44">
        <v>166351</v>
      </c>
      <c r="AS44">
        <v>162643</v>
      </c>
      <c r="AT44">
        <v>201032</v>
      </c>
      <c r="AV44">
        <v>336789</v>
      </c>
      <c r="AW44">
        <v>410182</v>
      </c>
      <c r="AX44">
        <v>415182</v>
      </c>
      <c r="AY44">
        <v>460552</v>
      </c>
      <c r="AZ44">
        <v>481008</v>
      </c>
      <c r="BA44">
        <v>515041</v>
      </c>
      <c r="BB44">
        <v>539568</v>
      </c>
    </row>
    <row r="45" spans="2:54">
      <c r="B45" t="s">
        <v>234</v>
      </c>
      <c r="AS45">
        <v>1</v>
      </c>
      <c r="AT45">
        <v>6</v>
      </c>
    </row>
    <row r="46" spans="2:54">
      <c r="B46" t="s">
        <v>162</v>
      </c>
      <c r="AC46">
        <v>493</v>
      </c>
      <c r="AL46">
        <v>15</v>
      </c>
      <c r="AM46">
        <v>33</v>
      </c>
    </row>
    <row r="47" spans="2:54">
      <c r="B47" t="s">
        <v>24</v>
      </c>
      <c r="AB47">
        <v>10</v>
      </c>
      <c r="AC47">
        <v>9</v>
      </c>
      <c r="AE47">
        <v>9</v>
      </c>
      <c r="AG47">
        <v>5</v>
      </c>
      <c r="AH47">
        <v>8</v>
      </c>
      <c r="AI47">
        <v>14</v>
      </c>
      <c r="AJ47">
        <v>21</v>
      </c>
      <c r="AK47">
        <v>39</v>
      </c>
      <c r="AL47">
        <v>113</v>
      </c>
      <c r="AM47">
        <v>93</v>
      </c>
      <c r="AN47">
        <v>159</v>
      </c>
      <c r="AO47">
        <v>65</v>
      </c>
      <c r="AP47">
        <v>270</v>
      </c>
      <c r="AQ47">
        <v>43</v>
      </c>
      <c r="AR47">
        <v>91</v>
      </c>
      <c r="AT47">
        <v>62</v>
      </c>
      <c r="AY47">
        <v>973</v>
      </c>
      <c r="AZ47">
        <v>1447</v>
      </c>
      <c r="BB47">
        <v>39</v>
      </c>
    </row>
    <row r="48" spans="2:54">
      <c r="B48" t="s">
        <v>83</v>
      </c>
      <c r="AI48">
        <v>133</v>
      </c>
      <c r="AJ48">
        <v>55</v>
      </c>
      <c r="AM48">
        <v>3</v>
      </c>
      <c r="AN48">
        <v>458</v>
      </c>
      <c r="AQ48">
        <v>70</v>
      </c>
      <c r="BA48">
        <v>347</v>
      </c>
      <c r="BB48">
        <v>403</v>
      </c>
    </row>
    <row r="49" spans="2:54">
      <c r="B49" t="s">
        <v>120</v>
      </c>
      <c r="Y49">
        <v>423</v>
      </c>
      <c r="Z49">
        <v>288</v>
      </c>
      <c r="AA49">
        <v>924</v>
      </c>
      <c r="AB49">
        <v>169</v>
      </c>
      <c r="AC49">
        <v>327</v>
      </c>
      <c r="AD49">
        <v>370</v>
      </c>
      <c r="AE49">
        <v>460</v>
      </c>
      <c r="AF49">
        <v>431</v>
      </c>
      <c r="AG49">
        <v>748</v>
      </c>
      <c r="AL49">
        <v>11</v>
      </c>
    </row>
    <row r="50" spans="2:54">
      <c r="B50" t="s">
        <v>129</v>
      </c>
      <c r="AA50">
        <v>3073</v>
      </c>
      <c r="AB50">
        <v>5224</v>
      </c>
      <c r="AC50">
        <v>7914</v>
      </c>
      <c r="AD50">
        <v>1475</v>
      </c>
      <c r="AE50">
        <v>234</v>
      </c>
      <c r="AG50">
        <v>1353</v>
      </c>
    </row>
    <row r="51" spans="2:54">
      <c r="B51" t="s">
        <v>85</v>
      </c>
      <c r="AE51">
        <v>1</v>
      </c>
      <c r="AT51">
        <v>3</v>
      </c>
      <c r="BA51">
        <v>69</v>
      </c>
    </row>
    <row r="52" spans="2:54">
      <c r="B52" t="s">
        <v>34</v>
      </c>
      <c r="AC52">
        <v>55</v>
      </c>
      <c r="AH52">
        <v>88</v>
      </c>
      <c r="AI52">
        <v>27</v>
      </c>
      <c r="AX52">
        <v>14</v>
      </c>
      <c r="BA52">
        <v>3</v>
      </c>
      <c r="BB52">
        <v>13</v>
      </c>
    </row>
    <row r="53" spans="2:54">
      <c r="B53" t="s">
        <v>30</v>
      </c>
      <c r="AA53">
        <v>77</v>
      </c>
      <c r="AB53">
        <v>158</v>
      </c>
      <c r="AC53">
        <v>1071</v>
      </c>
      <c r="AD53">
        <v>1804</v>
      </c>
      <c r="AE53">
        <v>1302</v>
      </c>
      <c r="AF53">
        <v>1749</v>
      </c>
      <c r="AG53">
        <v>787</v>
      </c>
      <c r="AH53">
        <v>938</v>
      </c>
      <c r="AI53">
        <v>628</v>
      </c>
      <c r="AJ53">
        <v>425</v>
      </c>
      <c r="AK53">
        <v>44</v>
      </c>
      <c r="AL53">
        <v>90</v>
      </c>
      <c r="AM53">
        <v>7</v>
      </c>
      <c r="AN53">
        <v>21</v>
      </c>
      <c r="AO53">
        <v>15</v>
      </c>
      <c r="AP53">
        <v>24</v>
      </c>
      <c r="AQ53">
        <v>38</v>
      </c>
      <c r="AR53">
        <v>22</v>
      </c>
      <c r="AS53">
        <v>59</v>
      </c>
      <c r="AT53">
        <v>68</v>
      </c>
      <c r="AX53">
        <v>213</v>
      </c>
      <c r="AZ53">
        <v>100</v>
      </c>
      <c r="BA53">
        <v>689</v>
      </c>
      <c r="BB53">
        <v>471</v>
      </c>
    </row>
    <row r="54" spans="2:54">
      <c r="B54" t="s">
        <v>31</v>
      </c>
      <c r="AB54">
        <v>63</v>
      </c>
      <c r="AD54">
        <v>102</v>
      </c>
      <c r="AE54">
        <v>116</v>
      </c>
      <c r="AF54">
        <v>30</v>
      </c>
      <c r="AG54">
        <v>70</v>
      </c>
      <c r="AH54">
        <v>107</v>
      </c>
      <c r="AI54">
        <v>99</v>
      </c>
      <c r="AJ54">
        <v>193</v>
      </c>
      <c r="AK54">
        <v>180</v>
      </c>
      <c r="AL54">
        <v>158</v>
      </c>
      <c r="AM54">
        <v>30</v>
      </c>
      <c r="AN54">
        <v>91</v>
      </c>
      <c r="AP54">
        <v>66</v>
      </c>
      <c r="AQ54">
        <v>34</v>
      </c>
      <c r="AS54">
        <v>95</v>
      </c>
      <c r="AT54">
        <v>84</v>
      </c>
      <c r="BA54">
        <v>25</v>
      </c>
    </row>
    <row r="55" spans="2:54">
      <c r="B55" t="s">
        <v>146</v>
      </c>
      <c r="AB55">
        <v>34</v>
      </c>
    </row>
    <row r="56" spans="2:54">
      <c r="B56" t="s">
        <v>180</v>
      </c>
      <c r="AE56">
        <v>12</v>
      </c>
      <c r="AF56">
        <v>1</v>
      </c>
      <c r="AM56">
        <v>2</v>
      </c>
      <c r="AN56">
        <v>4</v>
      </c>
      <c r="AO56">
        <v>2</v>
      </c>
      <c r="AP56">
        <v>11</v>
      </c>
      <c r="AQ56">
        <v>2</v>
      </c>
      <c r="AR56">
        <v>36</v>
      </c>
      <c r="AS56">
        <v>8</v>
      </c>
      <c r="AT56">
        <v>38</v>
      </c>
      <c r="AV56">
        <v>42</v>
      </c>
      <c r="AY56">
        <v>47</v>
      </c>
    </row>
    <row r="57" spans="2:54">
      <c r="B57" t="s">
        <v>238</v>
      </c>
      <c r="AN57">
        <v>57</v>
      </c>
      <c r="AO57">
        <v>3216</v>
      </c>
      <c r="AP57">
        <v>9235</v>
      </c>
      <c r="AQ57">
        <v>21120</v>
      </c>
    </row>
    <row r="58" spans="2:54">
      <c r="B58" t="s">
        <v>25</v>
      </c>
      <c r="AA58">
        <v>811</v>
      </c>
      <c r="AB58">
        <v>2033</v>
      </c>
      <c r="AC58">
        <v>1317</v>
      </c>
      <c r="AD58">
        <v>804</v>
      </c>
      <c r="AE58">
        <v>1357</v>
      </c>
      <c r="AF58">
        <v>2587</v>
      </c>
      <c r="AG58">
        <v>2989</v>
      </c>
      <c r="AH58">
        <v>4335</v>
      </c>
      <c r="AI58">
        <v>4228</v>
      </c>
      <c r="AJ58">
        <v>1991</v>
      </c>
      <c r="AK58">
        <v>2386</v>
      </c>
      <c r="AL58">
        <v>1289</v>
      </c>
      <c r="AM58">
        <v>859</v>
      </c>
      <c r="AN58">
        <v>2297</v>
      </c>
      <c r="AO58">
        <v>848</v>
      </c>
      <c r="AP58">
        <v>4903</v>
      </c>
      <c r="AQ58">
        <v>1062</v>
      </c>
      <c r="AR58">
        <v>3641</v>
      </c>
      <c r="AS58">
        <v>1887</v>
      </c>
      <c r="AT58">
        <v>569</v>
      </c>
      <c r="AV58">
        <v>240</v>
      </c>
      <c r="AZ58">
        <v>13139</v>
      </c>
      <c r="BA58">
        <v>57077</v>
      </c>
      <c r="BB58">
        <v>57250</v>
      </c>
    </row>
    <row r="59" spans="2:54">
      <c r="B59" t="s">
        <v>157</v>
      </c>
      <c r="AC59">
        <v>2</v>
      </c>
      <c r="AD59">
        <v>1</v>
      </c>
      <c r="AF59">
        <v>2</v>
      </c>
      <c r="AG59">
        <v>22</v>
      </c>
      <c r="AH59">
        <v>6</v>
      </c>
      <c r="AI59">
        <v>6</v>
      </c>
      <c r="AJ59">
        <v>2</v>
      </c>
      <c r="AS59">
        <v>16</v>
      </c>
    </row>
    <row r="60" spans="2:54">
      <c r="B60" t="s">
        <v>28</v>
      </c>
      <c r="Y60">
        <v>1445</v>
      </c>
      <c r="Z60">
        <v>479</v>
      </c>
      <c r="AA60">
        <v>9093</v>
      </c>
      <c r="AB60">
        <v>27182</v>
      </c>
      <c r="AC60">
        <v>32404</v>
      </c>
      <c r="AD60">
        <v>59867</v>
      </c>
      <c r="AE60">
        <v>143688</v>
      </c>
      <c r="AF60">
        <v>138602</v>
      </c>
      <c r="AG60">
        <v>183459</v>
      </c>
      <c r="AH60">
        <v>310716</v>
      </c>
      <c r="AI60">
        <v>289928</v>
      </c>
      <c r="AJ60">
        <v>259704</v>
      </c>
      <c r="AK60">
        <v>240343</v>
      </c>
      <c r="AL60">
        <v>239170</v>
      </c>
      <c r="AM60">
        <v>282603</v>
      </c>
      <c r="AN60">
        <v>262882</v>
      </c>
      <c r="AO60">
        <v>272407</v>
      </c>
      <c r="AP60">
        <v>287855</v>
      </c>
      <c r="AQ60">
        <v>252983</v>
      </c>
      <c r="AR60">
        <v>357724</v>
      </c>
      <c r="AS60">
        <v>339896</v>
      </c>
      <c r="AT60">
        <v>168393</v>
      </c>
      <c r="AV60">
        <v>45826</v>
      </c>
      <c r="AW60">
        <v>21014</v>
      </c>
      <c r="AX60">
        <v>200741</v>
      </c>
      <c r="AY60">
        <v>308895</v>
      </c>
      <c r="AZ60">
        <v>463589</v>
      </c>
      <c r="BA60">
        <v>343522</v>
      </c>
      <c r="BB60">
        <v>615578</v>
      </c>
    </row>
    <row r="61" spans="2:54">
      <c r="B61" t="s">
        <v>26</v>
      </c>
      <c r="AZ61">
        <v>26066</v>
      </c>
      <c r="BA61">
        <v>27483</v>
      </c>
      <c r="BB61">
        <v>21378</v>
      </c>
    </row>
    <row r="62" spans="2:54">
      <c r="B62" t="s">
        <v>121</v>
      </c>
      <c r="Y62">
        <v>5754</v>
      </c>
      <c r="Z62">
        <v>12869</v>
      </c>
      <c r="AA62">
        <v>12805</v>
      </c>
      <c r="AB62">
        <v>10564</v>
      </c>
      <c r="AC62">
        <v>10747</v>
      </c>
      <c r="AD62">
        <v>19537</v>
      </c>
      <c r="AE62">
        <v>25168</v>
      </c>
      <c r="AF62">
        <v>6771</v>
      </c>
      <c r="AG62">
        <v>17211</v>
      </c>
      <c r="AH62">
        <v>16051</v>
      </c>
      <c r="AI62">
        <v>1112</v>
      </c>
      <c r="AJ62">
        <v>3878</v>
      </c>
      <c r="AK62">
        <v>4491</v>
      </c>
      <c r="AL62">
        <v>2797</v>
      </c>
      <c r="AM62">
        <v>1804</v>
      </c>
      <c r="AN62">
        <f>4544+39</f>
        <v>4583</v>
      </c>
      <c r="AO62">
        <v>3956</v>
      </c>
      <c r="AP62">
        <v>3902</v>
      </c>
      <c r="AQ62">
        <v>5485</v>
      </c>
      <c r="AR62">
        <v>7451</v>
      </c>
      <c r="AS62">
        <v>7836</v>
      </c>
      <c r="AT62">
        <v>9178</v>
      </c>
      <c r="AV62">
        <v>19404</v>
      </c>
      <c r="AW62">
        <v>24609</v>
      </c>
      <c r="AX62">
        <v>32382</v>
      </c>
      <c r="AY62">
        <v>31328</v>
      </c>
    </row>
    <row r="63" spans="2:54">
      <c r="B63" t="s">
        <v>36</v>
      </c>
    </row>
    <row r="64" spans="2:54">
      <c r="B64" t="s">
        <v>168</v>
      </c>
      <c r="AD64">
        <v>15</v>
      </c>
      <c r="AE64">
        <v>15</v>
      </c>
      <c r="AF64">
        <v>10</v>
      </c>
      <c r="AG64">
        <v>11</v>
      </c>
      <c r="AH64">
        <v>26</v>
      </c>
      <c r="AI64">
        <v>24</v>
      </c>
      <c r="AJ64">
        <v>21</v>
      </c>
      <c r="AL64">
        <v>13</v>
      </c>
      <c r="AM64">
        <v>8</v>
      </c>
      <c r="AN64">
        <v>10</v>
      </c>
      <c r="AO64">
        <v>13</v>
      </c>
      <c r="AP64">
        <v>16</v>
      </c>
      <c r="AQ64">
        <v>14</v>
      </c>
      <c r="AR64">
        <v>20</v>
      </c>
      <c r="AS64">
        <v>2</v>
      </c>
      <c r="AT64">
        <v>8</v>
      </c>
      <c r="AX64">
        <v>3</v>
      </c>
    </row>
    <row r="65" spans="2:54">
      <c r="B65" t="s">
        <v>37</v>
      </c>
      <c r="Y65">
        <v>6040607</v>
      </c>
      <c r="Z65">
        <v>2990516</v>
      </c>
      <c r="AA65">
        <v>2091591</v>
      </c>
      <c r="AB65">
        <v>2336512</v>
      </c>
      <c r="AC65">
        <v>1955867</v>
      </c>
      <c r="AD65">
        <v>2143250</v>
      </c>
      <c r="AE65">
        <v>2099981</v>
      </c>
      <c r="AF65">
        <v>1939192</v>
      </c>
      <c r="AG65">
        <v>1922397</v>
      </c>
      <c r="AH65">
        <v>2089306</v>
      </c>
      <c r="AI65">
        <v>1934542</v>
      </c>
      <c r="AJ65">
        <v>1430008</v>
      </c>
      <c r="AK65">
        <v>817211</v>
      </c>
      <c r="AL65">
        <v>687937</v>
      </c>
      <c r="AM65">
        <v>847289</v>
      </c>
      <c r="AN65">
        <v>879932</v>
      </c>
      <c r="AO65">
        <v>833875</v>
      </c>
      <c r="AP65">
        <v>1083417</v>
      </c>
      <c r="AQ65">
        <v>1359143</v>
      </c>
      <c r="AR65">
        <v>1471285</v>
      </c>
      <c r="AS65">
        <v>961524</v>
      </c>
      <c r="AT65">
        <v>869228</v>
      </c>
      <c r="AV65">
        <v>1383169</v>
      </c>
      <c r="AW65">
        <v>2848897</v>
      </c>
      <c r="AX65">
        <v>2886588</v>
      </c>
      <c r="AY65">
        <v>3199948</v>
      </c>
      <c r="AZ65">
        <v>6377651</v>
      </c>
      <c r="BA65">
        <v>3825998</v>
      </c>
      <c r="BB65">
        <v>3174453</v>
      </c>
    </row>
    <row r="66" spans="2:54">
      <c r="B66" t="s">
        <v>147</v>
      </c>
      <c r="AB66">
        <v>1</v>
      </c>
      <c r="AC66">
        <v>6</v>
      </c>
      <c r="AD66">
        <v>7</v>
      </c>
      <c r="AE66">
        <v>1</v>
      </c>
      <c r="AF66">
        <v>1</v>
      </c>
      <c r="AG66">
        <v>10</v>
      </c>
      <c r="AK66">
        <v>24</v>
      </c>
    </row>
    <row r="67" spans="2:54">
      <c r="B67" t="s">
        <v>203</v>
      </c>
      <c r="AJ67">
        <v>3</v>
      </c>
    </row>
    <row r="68" spans="2:54">
      <c r="B68" t="s">
        <v>239</v>
      </c>
      <c r="AN68">
        <v>1</v>
      </c>
    </row>
    <row r="69" spans="2:54">
      <c r="B69" t="s">
        <v>38</v>
      </c>
      <c r="AA69">
        <v>35</v>
      </c>
      <c r="AE69">
        <v>7</v>
      </c>
      <c r="AM69">
        <v>8</v>
      </c>
      <c r="AN69">
        <v>3</v>
      </c>
      <c r="AO69">
        <v>17</v>
      </c>
      <c r="AP69">
        <v>15</v>
      </c>
      <c r="AQ69">
        <v>610</v>
      </c>
      <c r="AR69">
        <v>44</v>
      </c>
      <c r="AS69">
        <v>10</v>
      </c>
      <c r="AZ69">
        <v>81</v>
      </c>
      <c r="BB69">
        <v>201</v>
      </c>
    </row>
    <row r="70" spans="2:54">
      <c r="B70" t="s">
        <v>39</v>
      </c>
      <c r="AA70">
        <v>15</v>
      </c>
      <c r="AC70">
        <v>12</v>
      </c>
      <c r="AD70">
        <v>32</v>
      </c>
      <c r="AE70">
        <v>8</v>
      </c>
      <c r="AF70">
        <v>46</v>
      </c>
      <c r="AG70">
        <v>18</v>
      </c>
      <c r="AH70">
        <v>15</v>
      </c>
      <c r="AI70">
        <v>29</v>
      </c>
      <c r="AJ70">
        <v>11</v>
      </c>
      <c r="AK70">
        <v>14</v>
      </c>
      <c r="AL70">
        <v>23</v>
      </c>
      <c r="AM70">
        <v>28</v>
      </c>
      <c r="AN70">
        <v>37</v>
      </c>
      <c r="AO70">
        <v>24</v>
      </c>
      <c r="AP70">
        <v>46</v>
      </c>
      <c r="AQ70">
        <v>53</v>
      </c>
      <c r="AR70">
        <v>100</v>
      </c>
      <c r="AS70">
        <v>18</v>
      </c>
      <c r="AT70">
        <v>5</v>
      </c>
      <c r="AV70">
        <v>23</v>
      </c>
      <c r="AW70">
        <v>28</v>
      </c>
      <c r="AX70">
        <v>22</v>
      </c>
      <c r="AY70">
        <v>334</v>
      </c>
      <c r="BA70">
        <v>20</v>
      </c>
    </row>
    <row r="71" spans="2:54">
      <c r="B71" t="s">
        <v>40</v>
      </c>
      <c r="Y71">
        <v>47437</v>
      </c>
      <c r="Z71">
        <v>1294</v>
      </c>
      <c r="AA71">
        <v>1004</v>
      </c>
      <c r="AB71">
        <v>2493</v>
      </c>
      <c r="AC71">
        <v>2510</v>
      </c>
      <c r="AD71">
        <v>2426</v>
      </c>
      <c r="AE71">
        <v>4937</v>
      </c>
      <c r="AF71">
        <v>9369</v>
      </c>
      <c r="AG71">
        <v>8519</v>
      </c>
      <c r="AH71">
        <v>6521</v>
      </c>
      <c r="AI71">
        <v>10726</v>
      </c>
      <c r="AJ71">
        <v>6705</v>
      </c>
      <c r="AK71">
        <v>3636</v>
      </c>
      <c r="AL71">
        <v>5826</v>
      </c>
      <c r="AM71">
        <v>10149</v>
      </c>
      <c r="AN71">
        <v>13968</v>
      </c>
      <c r="AO71">
        <v>10142</v>
      </c>
      <c r="AP71">
        <v>28455</v>
      </c>
      <c r="AQ71">
        <v>19895</v>
      </c>
      <c r="AR71">
        <v>22535</v>
      </c>
      <c r="AS71">
        <v>11348</v>
      </c>
      <c r="AT71">
        <v>1541</v>
      </c>
      <c r="AV71">
        <v>229</v>
      </c>
      <c r="AW71">
        <v>12299</v>
      </c>
      <c r="AX71">
        <v>238918</v>
      </c>
      <c r="AY71">
        <v>85436</v>
      </c>
      <c r="AZ71">
        <v>201920</v>
      </c>
      <c r="BA71">
        <v>69943</v>
      </c>
      <c r="BB71">
        <v>3956</v>
      </c>
    </row>
    <row r="72" spans="2:54">
      <c r="B72" t="s">
        <v>191</v>
      </c>
      <c r="AG72">
        <v>1</v>
      </c>
    </row>
    <row r="73" spans="2:54">
      <c r="B73" t="s">
        <v>86</v>
      </c>
      <c r="Z73">
        <v>670</v>
      </c>
      <c r="AA73">
        <v>623</v>
      </c>
      <c r="AB73">
        <v>759</v>
      </c>
      <c r="AC73">
        <v>2439</v>
      </c>
      <c r="AD73">
        <v>2902</v>
      </c>
      <c r="AE73">
        <v>1746</v>
      </c>
      <c r="AF73">
        <v>1628</v>
      </c>
      <c r="AG73">
        <v>1898</v>
      </c>
      <c r="AH73">
        <v>1047</v>
      </c>
      <c r="AI73">
        <v>1984</v>
      </c>
      <c r="AJ73">
        <v>1700</v>
      </c>
      <c r="AK73">
        <v>403</v>
      </c>
      <c r="AL73">
        <v>1220</v>
      </c>
      <c r="AM73">
        <v>1820</v>
      </c>
      <c r="AN73">
        <v>958</v>
      </c>
      <c r="AO73">
        <v>763</v>
      </c>
      <c r="AP73">
        <v>1277</v>
      </c>
      <c r="AQ73">
        <v>1187</v>
      </c>
      <c r="BA73">
        <v>656</v>
      </c>
      <c r="BB73">
        <v>2100</v>
      </c>
    </row>
    <row r="74" spans="2:54">
      <c r="B74" t="s">
        <v>197</v>
      </c>
      <c r="AI74">
        <v>87</v>
      </c>
    </row>
    <row r="75" spans="2:54">
      <c r="B75" t="s">
        <v>41</v>
      </c>
      <c r="Y75">
        <v>1579</v>
      </c>
      <c r="Z75">
        <v>949</v>
      </c>
      <c r="AA75">
        <v>6217</v>
      </c>
      <c r="AB75">
        <v>10850</v>
      </c>
      <c r="AC75">
        <v>11976</v>
      </c>
      <c r="AD75">
        <v>17724</v>
      </c>
      <c r="AE75">
        <v>15412</v>
      </c>
      <c r="AF75">
        <v>22904</v>
      </c>
      <c r="AG75">
        <v>38084</v>
      </c>
      <c r="AH75">
        <v>29624</v>
      </c>
      <c r="AI75">
        <v>26885</v>
      </c>
      <c r="AJ75">
        <v>26097</v>
      </c>
      <c r="AK75">
        <v>26408</v>
      </c>
      <c r="AL75">
        <v>21874</v>
      </c>
      <c r="AM75">
        <v>21313</v>
      </c>
      <c r="AN75">
        <v>16770</v>
      </c>
      <c r="AO75">
        <v>16748</v>
      </c>
      <c r="AP75">
        <v>27192</v>
      </c>
      <c r="AQ75">
        <v>40630</v>
      </c>
      <c r="AR75">
        <v>26190</v>
      </c>
      <c r="AS75">
        <v>14800</v>
      </c>
      <c r="AT75">
        <v>190</v>
      </c>
      <c r="AY75">
        <v>10689</v>
      </c>
      <c r="AZ75">
        <v>214340</v>
      </c>
      <c r="BA75">
        <v>140790</v>
      </c>
      <c r="BB75">
        <v>17367</v>
      </c>
    </row>
    <row r="76" spans="2:54">
      <c r="B76" t="s">
        <v>107</v>
      </c>
      <c r="AL76">
        <v>91</v>
      </c>
    </row>
    <row r="77" spans="2:54">
      <c r="B77" t="s">
        <v>186</v>
      </c>
      <c r="AF77">
        <v>27</v>
      </c>
    </row>
    <row r="78" spans="2:54">
      <c r="B78" t="s">
        <v>114</v>
      </c>
      <c r="AK78">
        <v>1</v>
      </c>
    </row>
    <row r="79" spans="2:54">
      <c r="B79" t="s">
        <v>158</v>
      </c>
      <c r="AC79">
        <v>264</v>
      </c>
      <c r="AK79">
        <v>27</v>
      </c>
    </row>
    <row r="80" spans="2:54">
      <c r="B80" t="s">
        <v>148</v>
      </c>
      <c r="AB80">
        <v>1</v>
      </c>
    </row>
    <row r="81" spans="2:54">
      <c r="B81" t="s">
        <v>42</v>
      </c>
      <c r="Y81">
        <v>842</v>
      </c>
      <c r="AA81">
        <v>54</v>
      </c>
      <c r="AB81">
        <v>267</v>
      </c>
      <c r="AC81">
        <v>173</v>
      </c>
      <c r="AD81">
        <v>74</v>
      </c>
      <c r="AE81">
        <v>68</v>
      </c>
      <c r="AF81">
        <v>67</v>
      </c>
      <c r="AG81">
        <v>89</v>
      </c>
      <c r="AH81">
        <v>42</v>
      </c>
      <c r="AI81">
        <v>309</v>
      </c>
      <c r="AJ81">
        <v>155</v>
      </c>
      <c r="AK81">
        <v>188</v>
      </c>
      <c r="AL81">
        <v>648</v>
      </c>
      <c r="AM81">
        <v>369</v>
      </c>
      <c r="AN81">
        <v>515</v>
      </c>
      <c r="AO81">
        <v>575</v>
      </c>
      <c r="AP81">
        <v>12049</v>
      </c>
      <c r="AQ81">
        <v>10596</v>
      </c>
      <c r="AR81">
        <v>8377</v>
      </c>
      <c r="AS81">
        <v>6569</v>
      </c>
      <c r="AT81">
        <v>6930</v>
      </c>
      <c r="AV81">
        <v>21</v>
      </c>
      <c r="AW81">
        <v>611</v>
      </c>
      <c r="AX81">
        <v>1122</v>
      </c>
      <c r="AY81">
        <v>1472</v>
      </c>
      <c r="AZ81">
        <v>39911</v>
      </c>
      <c r="BA81">
        <v>233641</v>
      </c>
      <c r="BB81">
        <v>25532</v>
      </c>
    </row>
    <row r="82" spans="2:54">
      <c r="B82" t="s">
        <v>159</v>
      </c>
      <c r="AC82">
        <v>4</v>
      </c>
      <c r="AE82">
        <v>1</v>
      </c>
      <c r="AF82">
        <v>9</v>
      </c>
      <c r="AJ82">
        <v>2</v>
      </c>
      <c r="AM82">
        <v>3</v>
      </c>
      <c r="AN82">
        <v>34</v>
      </c>
      <c r="AO82">
        <v>6</v>
      </c>
      <c r="AP82">
        <v>3</v>
      </c>
      <c r="AQ82">
        <v>3</v>
      </c>
      <c r="AR82">
        <v>18</v>
      </c>
      <c r="AT82">
        <v>3</v>
      </c>
    </row>
    <row r="83" spans="2:54">
      <c r="B83" t="s">
        <v>96</v>
      </c>
      <c r="Z83">
        <v>256</v>
      </c>
      <c r="AD83">
        <v>27</v>
      </c>
      <c r="AE83">
        <v>7</v>
      </c>
      <c r="AG83">
        <v>3</v>
      </c>
      <c r="AN83">
        <v>8</v>
      </c>
      <c r="AQ83">
        <v>4</v>
      </c>
      <c r="AR83">
        <v>1</v>
      </c>
      <c r="AT83">
        <v>13</v>
      </c>
      <c r="BB83">
        <v>195</v>
      </c>
    </row>
    <row r="84" spans="2:54">
      <c r="B84" t="s">
        <v>187</v>
      </c>
      <c r="AF84">
        <v>24</v>
      </c>
    </row>
    <row r="85" spans="2:54">
      <c r="B85" t="s">
        <v>43</v>
      </c>
      <c r="AB85">
        <v>34</v>
      </c>
      <c r="AC85">
        <v>224</v>
      </c>
      <c r="AD85">
        <v>2264</v>
      </c>
      <c r="AE85">
        <v>911</v>
      </c>
      <c r="AF85">
        <v>1900</v>
      </c>
      <c r="AG85">
        <v>1550</v>
      </c>
      <c r="AH85">
        <v>104</v>
      </c>
      <c r="AI85">
        <v>69</v>
      </c>
      <c r="AJ85">
        <v>604</v>
      </c>
      <c r="AK85">
        <v>3669</v>
      </c>
      <c r="AL85">
        <v>7972</v>
      </c>
      <c r="AM85">
        <v>12814</v>
      </c>
      <c r="AN85">
        <v>8951</v>
      </c>
      <c r="AO85">
        <v>6693</v>
      </c>
      <c r="AP85">
        <v>8228</v>
      </c>
      <c r="AQ85">
        <v>14768</v>
      </c>
      <c r="AR85">
        <v>18039</v>
      </c>
      <c r="AS85">
        <v>37546</v>
      </c>
      <c r="AT85">
        <v>70587</v>
      </c>
      <c r="AV85">
        <v>33983</v>
      </c>
      <c r="AY85">
        <v>23803</v>
      </c>
      <c r="AZ85">
        <v>15663</v>
      </c>
      <c r="BA85">
        <v>53120</v>
      </c>
      <c r="BB85">
        <v>23948</v>
      </c>
    </row>
    <row r="86" spans="2:54">
      <c r="B86" t="s">
        <v>44</v>
      </c>
      <c r="Y86">
        <v>293</v>
      </c>
      <c r="Z86">
        <v>142</v>
      </c>
      <c r="AA86">
        <v>5527</v>
      </c>
      <c r="AB86">
        <v>9946</v>
      </c>
      <c r="AC86">
        <v>10687</v>
      </c>
      <c r="AD86">
        <v>12269</v>
      </c>
      <c r="AE86">
        <v>10243</v>
      </c>
      <c r="AF86">
        <v>10733</v>
      </c>
      <c r="AG86">
        <v>13451</v>
      </c>
      <c r="AH86">
        <v>17721</v>
      </c>
      <c r="AI86">
        <v>18408</v>
      </c>
      <c r="AJ86">
        <v>18029</v>
      </c>
      <c r="AK86">
        <v>20217</v>
      </c>
      <c r="AL86">
        <v>14923</v>
      </c>
      <c r="AM86">
        <v>12632</v>
      </c>
      <c r="AN86">
        <v>15534</v>
      </c>
      <c r="AO86">
        <v>20477</v>
      </c>
      <c r="AP86">
        <v>24661</v>
      </c>
      <c r="AQ86">
        <v>22060</v>
      </c>
      <c r="AR86">
        <v>19585</v>
      </c>
      <c r="AS86">
        <v>12721</v>
      </c>
      <c r="AT86">
        <v>7423</v>
      </c>
      <c r="AV86">
        <v>681</v>
      </c>
      <c r="AW86">
        <v>37</v>
      </c>
      <c r="AX86">
        <v>1</v>
      </c>
      <c r="AY86">
        <v>6366</v>
      </c>
      <c r="AZ86">
        <v>30501</v>
      </c>
      <c r="BA86">
        <v>18461</v>
      </c>
      <c r="BB86">
        <v>5099</v>
      </c>
    </row>
    <row r="87" spans="2:54">
      <c r="B87" t="s">
        <v>45</v>
      </c>
      <c r="Y87">
        <v>239</v>
      </c>
      <c r="Z87">
        <v>406</v>
      </c>
      <c r="AA87">
        <v>857</v>
      </c>
      <c r="AB87">
        <v>1546</v>
      </c>
      <c r="AC87">
        <v>2060</v>
      </c>
      <c r="AD87">
        <v>629</v>
      </c>
      <c r="AE87">
        <v>243</v>
      </c>
      <c r="AF87">
        <v>205</v>
      </c>
      <c r="AG87">
        <v>157</v>
      </c>
      <c r="AH87">
        <v>345</v>
      </c>
      <c r="AI87">
        <v>1235</v>
      </c>
      <c r="AJ87">
        <v>564</v>
      </c>
      <c r="AK87">
        <v>4</v>
      </c>
      <c r="AL87">
        <v>7</v>
      </c>
      <c r="AM87">
        <v>5</v>
      </c>
      <c r="AN87">
        <v>11</v>
      </c>
      <c r="AO87">
        <v>25</v>
      </c>
      <c r="AP87">
        <v>48</v>
      </c>
      <c r="AQ87">
        <v>202</v>
      </c>
      <c r="AR87">
        <v>26</v>
      </c>
      <c r="AS87">
        <v>159</v>
      </c>
      <c r="AT87">
        <v>18</v>
      </c>
      <c r="AV87">
        <v>166</v>
      </c>
      <c r="AW87">
        <v>992</v>
      </c>
      <c r="AX87">
        <v>62</v>
      </c>
      <c r="AY87">
        <v>166</v>
      </c>
      <c r="AZ87">
        <v>556</v>
      </c>
      <c r="BB87">
        <v>20194</v>
      </c>
    </row>
    <row r="88" spans="2:54">
      <c r="B88" t="s">
        <v>46</v>
      </c>
      <c r="Y88">
        <v>8415</v>
      </c>
      <c r="Z88">
        <v>4631</v>
      </c>
      <c r="AA88">
        <v>4</v>
      </c>
      <c r="AB88">
        <v>6</v>
      </c>
      <c r="AC88">
        <v>57</v>
      </c>
      <c r="AD88">
        <v>151</v>
      </c>
      <c r="AE88">
        <v>123</v>
      </c>
      <c r="AF88">
        <v>152</v>
      </c>
      <c r="AG88">
        <v>36</v>
      </c>
      <c r="AH88">
        <v>273</v>
      </c>
      <c r="AI88">
        <v>289</v>
      </c>
      <c r="AJ88">
        <v>4</v>
      </c>
      <c r="AK88">
        <v>4</v>
      </c>
      <c r="AL88">
        <v>34</v>
      </c>
      <c r="AM88">
        <v>11</v>
      </c>
      <c r="AO88">
        <v>34</v>
      </c>
      <c r="AP88">
        <v>150</v>
      </c>
      <c r="AQ88">
        <v>65</v>
      </c>
      <c r="AR88">
        <v>286</v>
      </c>
      <c r="AS88">
        <v>287</v>
      </c>
      <c r="AT88">
        <v>13</v>
      </c>
      <c r="AW88">
        <v>2</v>
      </c>
      <c r="AX88">
        <v>1</v>
      </c>
      <c r="AY88">
        <v>2</v>
      </c>
      <c r="BB88">
        <v>6</v>
      </c>
    </row>
    <row r="89" spans="2:54">
      <c r="B89" t="s">
        <v>256</v>
      </c>
      <c r="AM89">
        <v>2</v>
      </c>
    </row>
    <row r="90" spans="2:54">
      <c r="B90" t="s">
        <v>47</v>
      </c>
      <c r="Y90">
        <v>14236</v>
      </c>
      <c r="Z90">
        <v>1030</v>
      </c>
      <c r="AA90">
        <v>639</v>
      </c>
      <c r="AB90">
        <v>412</v>
      </c>
      <c r="AC90">
        <v>460</v>
      </c>
      <c r="AD90">
        <v>1112</v>
      </c>
      <c r="AE90">
        <v>384</v>
      </c>
      <c r="AF90">
        <v>1120</v>
      </c>
      <c r="AG90">
        <v>3081</v>
      </c>
      <c r="AH90">
        <v>4782</v>
      </c>
      <c r="AI90">
        <v>9552</v>
      </c>
      <c r="AJ90">
        <v>11088</v>
      </c>
      <c r="AK90">
        <v>21032</v>
      </c>
      <c r="AL90">
        <v>10835</v>
      </c>
      <c r="AM90">
        <v>17131</v>
      </c>
      <c r="AN90">
        <v>10233</v>
      </c>
      <c r="AO90">
        <v>3765</v>
      </c>
      <c r="AP90">
        <v>4653</v>
      </c>
      <c r="AQ90">
        <v>6036</v>
      </c>
      <c r="AR90">
        <v>5589</v>
      </c>
      <c r="AS90">
        <v>4425</v>
      </c>
      <c r="AT90">
        <v>7258</v>
      </c>
      <c r="AV90">
        <v>170026</v>
      </c>
      <c r="AW90">
        <v>166405</v>
      </c>
      <c r="AX90">
        <v>74385</v>
      </c>
      <c r="AY90">
        <v>82060</v>
      </c>
      <c r="AZ90">
        <v>166945</v>
      </c>
      <c r="BA90">
        <v>115513</v>
      </c>
      <c r="BB90">
        <v>88277</v>
      </c>
    </row>
    <row r="91" spans="2:54">
      <c r="B91" t="s">
        <v>48</v>
      </c>
      <c r="Z91">
        <v>1</v>
      </c>
      <c r="AA91">
        <v>1828</v>
      </c>
      <c r="AB91">
        <v>2523</v>
      </c>
      <c r="AC91">
        <v>2473</v>
      </c>
      <c r="AD91">
        <v>4886</v>
      </c>
      <c r="AE91">
        <v>3839</v>
      </c>
      <c r="AF91">
        <v>4644</v>
      </c>
      <c r="AG91">
        <v>4371</v>
      </c>
      <c r="AH91">
        <v>6756</v>
      </c>
      <c r="AI91">
        <v>10963</v>
      </c>
      <c r="AJ91">
        <v>10310</v>
      </c>
      <c r="AK91">
        <v>17691</v>
      </c>
      <c r="AL91">
        <v>20942</v>
      </c>
      <c r="AM91">
        <v>20960</v>
      </c>
      <c r="AN91">
        <v>6399</v>
      </c>
      <c r="AO91">
        <v>5557</v>
      </c>
      <c r="AP91">
        <v>12915</v>
      </c>
      <c r="AQ91">
        <v>15874</v>
      </c>
      <c r="AR91">
        <v>7093</v>
      </c>
      <c r="AS91">
        <v>17100</v>
      </c>
      <c r="AT91">
        <v>278</v>
      </c>
      <c r="AX91">
        <v>2</v>
      </c>
      <c r="AY91">
        <v>2695</v>
      </c>
      <c r="AZ91">
        <v>11021</v>
      </c>
      <c r="BA91">
        <v>31399</v>
      </c>
      <c r="BB91">
        <v>15697</v>
      </c>
    </row>
    <row r="92" spans="2:54">
      <c r="B92" t="s">
        <v>247</v>
      </c>
      <c r="AO92">
        <v>1</v>
      </c>
    </row>
    <row r="93" spans="2:54">
      <c r="B93" t="s">
        <v>160</v>
      </c>
      <c r="AC93">
        <v>5</v>
      </c>
    </row>
    <row r="94" spans="2:54">
      <c r="B94" t="s">
        <v>161</v>
      </c>
      <c r="Y94">
        <v>42</v>
      </c>
      <c r="AC94">
        <v>27</v>
      </c>
      <c r="AD94">
        <v>1</v>
      </c>
      <c r="AE94">
        <v>178</v>
      </c>
    </row>
    <row r="95" spans="2:54">
      <c r="B95" t="s">
        <v>49</v>
      </c>
      <c r="Y95">
        <v>6470</v>
      </c>
      <c r="Z95">
        <v>7821</v>
      </c>
      <c r="AA95">
        <v>3406</v>
      </c>
      <c r="AB95">
        <v>8085</v>
      </c>
      <c r="AC95">
        <v>8445</v>
      </c>
      <c r="AD95">
        <v>9014</v>
      </c>
      <c r="AE95">
        <v>8863</v>
      </c>
      <c r="AF95">
        <v>14309</v>
      </c>
      <c r="AG95">
        <v>11751</v>
      </c>
      <c r="AH95">
        <v>15791</v>
      </c>
      <c r="AI95">
        <v>13156</v>
      </c>
      <c r="AJ95">
        <v>9341</v>
      </c>
      <c r="AK95">
        <v>21727</v>
      </c>
      <c r="AL95">
        <v>22308</v>
      </c>
      <c r="AM95">
        <v>23451</v>
      </c>
      <c r="AN95">
        <v>15653</v>
      </c>
      <c r="AO95">
        <v>4322</v>
      </c>
      <c r="AP95">
        <v>9709</v>
      </c>
      <c r="AQ95">
        <v>12808</v>
      </c>
      <c r="AR95">
        <v>8358</v>
      </c>
      <c r="AS95">
        <v>3465</v>
      </c>
      <c r="AT95">
        <v>7</v>
      </c>
      <c r="AY95">
        <v>28</v>
      </c>
      <c r="AZ95">
        <v>918</v>
      </c>
      <c r="BA95">
        <v>28799</v>
      </c>
      <c r="BB95">
        <v>49137</v>
      </c>
    </row>
    <row r="96" spans="2:54">
      <c r="B96" t="s">
        <v>50</v>
      </c>
      <c r="AD96">
        <v>6</v>
      </c>
      <c r="AJ96">
        <v>4</v>
      </c>
      <c r="AO96">
        <v>18</v>
      </c>
      <c r="AP96">
        <v>70</v>
      </c>
      <c r="AS96">
        <v>28</v>
      </c>
      <c r="BA96">
        <v>172</v>
      </c>
    </row>
    <row r="97" spans="2:54">
      <c r="B97" t="s">
        <v>51</v>
      </c>
      <c r="AA97">
        <v>373</v>
      </c>
      <c r="AD97">
        <v>6</v>
      </c>
      <c r="AE97">
        <v>708</v>
      </c>
      <c r="AF97">
        <v>263</v>
      </c>
      <c r="AG97">
        <v>1069</v>
      </c>
      <c r="AH97">
        <v>202</v>
      </c>
      <c r="AI97">
        <v>32</v>
      </c>
      <c r="AJ97">
        <v>187</v>
      </c>
      <c r="AK97">
        <v>55</v>
      </c>
      <c r="AL97">
        <v>371</v>
      </c>
      <c r="AM97">
        <v>313</v>
      </c>
      <c r="AN97">
        <v>420</v>
      </c>
      <c r="AO97">
        <v>192</v>
      </c>
      <c r="AP97">
        <v>402</v>
      </c>
      <c r="AQ97">
        <v>521</v>
      </c>
      <c r="AR97">
        <v>2023</v>
      </c>
      <c r="AS97">
        <v>2563</v>
      </c>
      <c r="AT97">
        <v>4710</v>
      </c>
      <c r="AV97">
        <v>22420</v>
      </c>
      <c r="AW97">
        <v>6408</v>
      </c>
      <c r="AX97">
        <v>9889</v>
      </c>
      <c r="AY97">
        <v>3330</v>
      </c>
      <c r="AZ97">
        <v>23156</v>
      </c>
      <c r="BB97">
        <v>717</v>
      </c>
    </row>
    <row r="98" spans="2:54">
      <c r="B98" t="s">
        <v>52</v>
      </c>
      <c r="AL98">
        <v>1</v>
      </c>
      <c r="AR98">
        <v>1</v>
      </c>
      <c r="AY98">
        <v>387059</v>
      </c>
      <c r="AZ98">
        <v>331333</v>
      </c>
      <c r="BA98">
        <v>1178</v>
      </c>
    </row>
    <row r="99" spans="2:54">
      <c r="B99" t="s">
        <v>53</v>
      </c>
      <c r="AA99">
        <v>213</v>
      </c>
      <c r="AB99">
        <v>598</v>
      </c>
      <c r="AC99">
        <v>614</v>
      </c>
      <c r="AD99">
        <v>734</v>
      </c>
      <c r="AE99">
        <v>1470</v>
      </c>
      <c r="AF99">
        <v>987</v>
      </c>
      <c r="AG99">
        <v>1773</v>
      </c>
      <c r="AH99">
        <v>1146</v>
      </c>
      <c r="AI99">
        <v>1038</v>
      </c>
      <c r="AJ99">
        <v>146</v>
      </c>
      <c r="AK99">
        <v>1202</v>
      </c>
      <c r="AL99">
        <v>1130</v>
      </c>
      <c r="AM99">
        <v>1371</v>
      </c>
      <c r="AN99">
        <v>1793</v>
      </c>
      <c r="AO99">
        <v>1738</v>
      </c>
      <c r="AP99">
        <v>3222</v>
      </c>
      <c r="AQ99">
        <v>2677</v>
      </c>
      <c r="AR99">
        <v>4528</v>
      </c>
      <c r="AS99">
        <v>2701</v>
      </c>
      <c r="AT99">
        <v>95</v>
      </c>
      <c r="AY99">
        <v>263</v>
      </c>
      <c r="AZ99">
        <v>4608</v>
      </c>
      <c r="BA99">
        <v>6773</v>
      </c>
      <c r="BB99">
        <v>1281</v>
      </c>
    </row>
    <row r="100" spans="2:54">
      <c r="B100" t="s">
        <v>54</v>
      </c>
      <c r="AD100">
        <v>146</v>
      </c>
      <c r="AE100">
        <v>627</v>
      </c>
      <c r="AH100">
        <v>25</v>
      </c>
      <c r="AK100">
        <v>100</v>
      </c>
      <c r="AL100">
        <v>109</v>
      </c>
      <c r="AM100">
        <v>69</v>
      </c>
      <c r="AN100">
        <v>369</v>
      </c>
      <c r="AO100">
        <v>144</v>
      </c>
      <c r="AP100">
        <v>75</v>
      </c>
      <c r="AQ100">
        <v>158</v>
      </c>
      <c r="AR100">
        <v>78</v>
      </c>
      <c r="AS100">
        <v>38</v>
      </c>
      <c r="AT100">
        <v>2</v>
      </c>
      <c r="AZ100">
        <v>310</v>
      </c>
    </row>
    <row r="101" spans="2:54">
      <c r="B101" t="s">
        <v>55</v>
      </c>
      <c r="AB101">
        <v>178</v>
      </c>
      <c r="AC101">
        <v>691</v>
      </c>
      <c r="AD101">
        <v>574</v>
      </c>
      <c r="AE101">
        <v>2180</v>
      </c>
      <c r="AF101">
        <v>261</v>
      </c>
      <c r="AG101">
        <v>1014</v>
      </c>
      <c r="AH101">
        <v>545</v>
      </c>
      <c r="AI101">
        <v>329</v>
      </c>
      <c r="AJ101">
        <v>99</v>
      </c>
      <c r="AK101">
        <v>420</v>
      </c>
      <c r="AL101">
        <v>146</v>
      </c>
      <c r="AM101">
        <v>520</v>
      </c>
      <c r="AN101">
        <v>1583</v>
      </c>
      <c r="AO101">
        <v>1354</v>
      </c>
      <c r="AP101">
        <v>2953</v>
      </c>
      <c r="AQ101">
        <v>3636</v>
      </c>
      <c r="AR101">
        <v>2145</v>
      </c>
      <c r="AS101">
        <v>1474</v>
      </c>
      <c r="AY101">
        <v>97</v>
      </c>
      <c r="AZ101">
        <v>361</v>
      </c>
      <c r="BB101">
        <v>884</v>
      </c>
    </row>
    <row r="102" spans="2:54">
      <c r="B102" t="s">
        <v>87</v>
      </c>
      <c r="BA102">
        <v>1267</v>
      </c>
    </row>
    <row r="103" spans="2:54">
      <c r="B103" t="s">
        <v>56</v>
      </c>
      <c r="Y103">
        <v>3770</v>
      </c>
      <c r="Z103">
        <v>8166</v>
      </c>
      <c r="AA103">
        <v>16655</v>
      </c>
      <c r="AB103">
        <v>17530</v>
      </c>
      <c r="AC103">
        <v>25006</v>
      </c>
      <c r="AD103">
        <v>24642</v>
      </c>
      <c r="AE103">
        <v>26350</v>
      </c>
      <c r="AF103">
        <v>43142</v>
      </c>
      <c r="AG103">
        <v>49065</v>
      </c>
      <c r="AH103">
        <v>48447</v>
      </c>
      <c r="AI103">
        <v>45397</v>
      </c>
      <c r="AJ103">
        <v>45724</v>
      </c>
      <c r="AK103">
        <v>40254</v>
      </c>
      <c r="AL103">
        <v>27006</v>
      </c>
      <c r="AM103">
        <v>31328</v>
      </c>
      <c r="AN103">
        <v>43482</v>
      </c>
      <c r="AO103">
        <v>33338</v>
      </c>
      <c r="AP103">
        <v>42343</v>
      </c>
      <c r="AQ103">
        <v>33214</v>
      </c>
      <c r="AR103">
        <v>33426</v>
      </c>
      <c r="AS103">
        <v>19272</v>
      </c>
      <c r="AT103">
        <v>446</v>
      </c>
      <c r="AV103">
        <v>32</v>
      </c>
      <c r="AW103">
        <v>9</v>
      </c>
      <c r="AX103">
        <v>6959</v>
      </c>
      <c r="AY103">
        <v>31663</v>
      </c>
      <c r="AZ103">
        <v>57448</v>
      </c>
      <c r="BA103">
        <v>49689</v>
      </c>
      <c r="BB103">
        <v>110658</v>
      </c>
    </row>
    <row r="104" spans="2:54">
      <c r="B104" t="s">
        <v>97</v>
      </c>
      <c r="AO104">
        <v>4</v>
      </c>
      <c r="BB104">
        <v>673</v>
      </c>
    </row>
    <row r="105" spans="2:54">
      <c r="B105" t="s">
        <v>240</v>
      </c>
      <c r="AN105">
        <v>109</v>
      </c>
    </row>
    <row r="106" spans="2:54">
      <c r="B106" t="s">
        <v>181</v>
      </c>
      <c r="AE106">
        <v>1649</v>
      </c>
      <c r="AM106">
        <v>1</v>
      </c>
    </row>
    <row r="107" spans="2:54">
      <c r="B107" t="s">
        <v>169</v>
      </c>
      <c r="AD107">
        <v>477</v>
      </c>
      <c r="AE107">
        <v>7378</v>
      </c>
      <c r="AF107">
        <v>459</v>
      </c>
      <c r="AG107">
        <v>538</v>
      </c>
      <c r="AJ107">
        <v>14</v>
      </c>
    </row>
    <row r="108" spans="2:54">
      <c r="B108" t="s">
        <v>98</v>
      </c>
      <c r="AJ108">
        <v>3</v>
      </c>
      <c r="BB108">
        <v>350</v>
      </c>
    </row>
    <row r="109" spans="2:54">
      <c r="B109" t="s">
        <v>218</v>
      </c>
      <c r="AR109">
        <v>32</v>
      </c>
      <c r="AS109">
        <v>82</v>
      </c>
    </row>
    <row r="110" spans="2:54">
      <c r="B110" t="s">
        <v>257</v>
      </c>
      <c r="AM110">
        <v>15</v>
      </c>
    </row>
    <row r="111" spans="2:54">
      <c r="B111" t="s">
        <v>57</v>
      </c>
      <c r="Y111">
        <v>6295</v>
      </c>
      <c r="Z111">
        <v>25420</v>
      </c>
      <c r="AA111">
        <v>84206</v>
      </c>
      <c r="AB111">
        <v>58207</v>
      </c>
      <c r="AC111">
        <v>64469</v>
      </c>
      <c r="AD111">
        <v>100963</v>
      </c>
      <c r="AE111">
        <v>111194</v>
      </c>
      <c r="AF111">
        <v>151973</v>
      </c>
      <c r="AG111">
        <v>146847</v>
      </c>
      <c r="AH111">
        <v>134049</v>
      </c>
      <c r="AI111">
        <v>136569</v>
      </c>
      <c r="AJ111">
        <v>95200</v>
      </c>
      <c r="AK111">
        <v>71956</v>
      </c>
      <c r="AL111">
        <v>80281</v>
      </c>
      <c r="AM111">
        <v>80186</v>
      </c>
      <c r="AN111">
        <v>95673</v>
      </c>
      <c r="AO111">
        <v>132252</v>
      </c>
      <c r="AP111">
        <v>213806</v>
      </c>
      <c r="AQ111">
        <v>183633</v>
      </c>
      <c r="AR111">
        <v>157490</v>
      </c>
      <c r="AS111">
        <v>2316</v>
      </c>
      <c r="AT111">
        <v>226</v>
      </c>
      <c r="AV111">
        <v>61</v>
      </c>
      <c r="AW111">
        <v>8</v>
      </c>
      <c r="AX111">
        <v>25</v>
      </c>
      <c r="AY111">
        <v>151</v>
      </c>
      <c r="AZ111">
        <v>2894</v>
      </c>
      <c r="BA111">
        <v>9445</v>
      </c>
      <c r="BB111">
        <v>12504</v>
      </c>
    </row>
    <row r="112" spans="2:54">
      <c r="B112" t="s">
        <v>258</v>
      </c>
      <c r="AM112">
        <v>113</v>
      </c>
    </row>
    <row r="113" spans="2:54">
      <c r="B113" t="s">
        <v>58</v>
      </c>
      <c r="AA113">
        <v>504</v>
      </c>
      <c r="AB113">
        <v>1582</v>
      </c>
      <c r="AC113">
        <v>1514</v>
      </c>
      <c r="AD113">
        <v>1304</v>
      </c>
      <c r="AE113">
        <v>1621</v>
      </c>
      <c r="AF113">
        <v>2315</v>
      </c>
      <c r="AG113">
        <v>3661</v>
      </c>
      <c r="AH113">
        <v>4409</v>
      </c>
      <c r="AI113">
        <v>2416</v>
      </c>
      <c r="AJ113">
        <v>1695</v>
      </c>
      <c r="AK113">
        <v>3028</v>
      </c>
      <c r="AL113">
        <v>2799</v>
      </c>
      <c r="AM113">
        <v>3182</v>
      </c>
      <c r="AN113">
        <v>2231</v>
      </c>
      <c r="AO113">
        <v>2111</v>
      </c>
      <c r="AP113">
        <v>2191</v>
      </c>
      <c r="AQ113">
        <v>2370</v>
      </c>
      <c r="AR113">
        <v>2554</v>
      </c>
      <c r="AS113">
        <v>1132</v>
      </c>
      <c r="AT113">
        <v>86</v>
      </c>
      <c r="AW113">
        <v>510</v>
      </c>
      <c r="AZ113">
        <v>2584</v>
      </c>
      <c r="BA113">
        <v>28835</v>
      </c>
      <c r="BB113">
        <v>2310</v>
      </c>
    </row>
    <row r="114" spans="2:54">
      <c r="B114" t="s">
        <v>59</v>
      </c>
      <c r="Z114">
        <v>2</v>
      </c>
      <c r="AA114">
        <v>2</v>
      </c>
      <c r="AC114">
        <v>1</v>
      </c>
      <c r="AD114">
        <v>27</v>
      </c>
      <c r="AE114">
        <v>2</v>
      </c>
      <c r="AH114">
        <v>41</v>
      </c>
      <c r="AI114">
        <v>29</v>
      </c>
      <c r="AJ114">
        <v>4</v>
      </c>
      <c r="AQ114">
        <v>7</v>
      </c>
      <c r="AR114">
        <v>69</v>
      </c>
      <c r="AV114">
        <v>6254</v>
      </c>
      <c r="AW114">
        <v>875</v>
      </c>
      <c r="AZ114">
        <v>2169</v>
      </c>
      <c r="BA114">
        <v>8246</v>
      </c>
      <c r="BB114">
        <v>1758</v>
      </c>
    </row>
    <row r="115" spans="2:54">
      <c r="B115" t="s">
        <v>60</v>
      </c>
      <c r="Y115">
        <v>5</v>
      </c>
      <c r="Z115">
        <v>68</v>
      </c>
      <c r="AA115">
        <v>353</v>
      </c>
      <c r="AB115">
        <v>121</v>
      </c>
      <c r="AC115">
        <v>295</v>
      </c>
      <c r="AD115">
        <v>40</v>
      </c>
      <c r="AE115">
        <v>27</v>
      </c>
      <c r="AF115">
        <v>24</v>
      </c>
      <c r="AG115">
        <v>48</v>
      </c>
      <c r="AH115">
        <v>669</v>
      </c>
      <c r="AI115">
        <v>1293</v>
      </c>
      <c r="AJ115">
        <v>381</v>
      </c>
      <c r="AK115">
        <v>583</v>
      </c>
      <c r="AL115">
        <v>1309</v>
      </c>
      <c r="AM115">
        <v>772</v>
      </c>
      <c r="AN115">
        <v>910</v>
      </c>
      <c r="AO115">
        <v>568</v>
      </c>
      <c r="AP115">
        <v>711</v>
      </c>
      <c r="AQ115">
        <v>582</v>
      </c>
      <c r="AR115">
        <v>618</v>
      </c>
      <c r="AS115">
        <v>1330</v>
      </c>
      <c r="AT115">
        <v>1826</v>
      </c>
      <c r="AV115">
        <v>11134</v>
      </c>
      <c r="AW115">
        <v>14761</v>
      </c>
      <c r="AX115">
        <v>2406</v>
      </c>
      <c r="AY115">
        <v>2021</v>
      </c>
      <c r="AZ115">
        <v>2432</v>
      </c>
      <c r="BA115">
        <v>2455</v>
      </c>
      <c r="BB115">
        <v>5749</v>
      </c>
    </row>
    <row r="116" spans="2:54">
      <c r="B116" t="s">
        <v>198</v>
      </c>
      <c r="AI116">
        <v>4</v>
      </c>
      <c r="AK116">
        <v>4</v>
      </c>
      <c r="AL116">
        <v>1</v>
      </c>
    </row>
    <row r="117" spans="2:54">
      <c r="B117" t="s">
        <v>61</v>
      </c>
      <c r="Y117">
        <v>27176</v>
      </c>
      <c r="Z117">
        <v>42389</v>
      </c>
      <c r="AA117">
        <v>18520</v>
      </c>
      <c r="AB117">
        <v>37185</v>
      </c>
      <c r="AC117">
        <v>28835</v>
      </c>
      <c r="AD117">
        <v>44985</v>
      </c>
      <c r="AE117">
        <v>43187</v>
      </c>
      <c r="AF117">
        <v>36514</v>
      </c>
      <c r="AG117">
        <v>51786</v>
      </c>
      <c r="AH117">
        <v>47350</v>
      </c>
      <c r="AI117">
        <v>50420</v>
      </c>
      <c r="AJ117">
        <v>45525</v>
      </c>
      <c r="AK117">
        <v>33357</v>
      </c>
      <c r="AL117">
        <v>40556</v>
      </c>
      <c r="AM117">
        <v>45484</v>
      </c>
      <c r="AN117">
        <v>55675</v>
      </c>
      <c r="AO117">
        <v>61045</v>
      </c>
      <c r="AP117">
        <v>96063</v>
      </c>
      <c r="AQ117">
        <v>137980</v>
      </c>
      <c r="AR117">
        <v>191109</v>
      </c>
      <c r="AS117">
        <v>42771</v>
      </c>
      <c r="AT117">
        <v>42</v>
      </c>
      <c r="AW117">
        <v>4</v>
      </c>
      <c r="AY117">
        <v>2090</v>
      </c>
      <c r="AZ117">
        <v>39924</v>
      </c>
      <c r="BA117">
        <v>150991</v>
      </c>
      <c r="BB117">
        <v>202620</v>
      </c>
    </row>
    <row r="118" spans="2:54">
      <c r="B118" t="s">
        <v>62</v>
      </c>
      <c r="AA118">
        <v>1</v>
      </c>
      <c r="AB118">
        <v>12</v>
      </c>
      <c r="AC118">
        <v>14</v>
      </c>
      <c r="AD118">
        <v>100</v>
      </c>
      <c r="AF118">
        <v>21</v>
      </c>
      <c r="AG118">
        <v>19</v>
      </c>
      <c r="AH118">
        <v>23</v>
      </c>
      <c r="AI118">
        <v>24</v>
      </c>
      <c r="AJ118">
        <v>9</v>
      </c>
      <c r="AK118">
        <v>111</v>
      </c>
      <c r="AL118">
        <v>30</v>
      </c>
      <c r="AO118">
        <v>2</v>
      </c>
      <c r="AP118">
        <v>1</v>
      </c>
      <c r="AY118">
        <v>19285</v>
      </c>
      <c r="AZ118">
        <v>61453</v>
      </c>
      <c r="BA118">
        <v>15964</v>
      </c>
      <c r="BB118">
        <v>17</v>
      </c>
    </row>
    <row r="119" spans="2:54">
      <c r="B119" t="s">
        <v>88</v>
      </c>
      <c r="AB119">
        <v>170</v>
      </c>
      <c r="AC119">
        <v>15</v>
      </c>
      <c r="AD119">
        <v>136</v>
      </c>
      <c r="AE119">
        <v>3</v>
      </c>
      <c r="AF119">
        <v>224</v>
      </c>
      <c r="AG119">
        <v>88</v>
      </c>
      <c r="AH119">
        <v>66</v>
      </c>
      <c r="AI119">
        <v>65</v>
      </c>
      <c r="AJ119">
        <v>180</v>
      </c>
      <c r="AK119">
        <v>332</v>
      </c>
      <c r="AL119">
        <v>199</v>
      </c>
      <c r="AM119">
        <v>350</v>
      </c>
      <c r="AN119">
        <v>228</v>
      </c>
      <c r="AO119">
        <v>2512</v>
      </c>
      <c r="AP119">
        <v>7015</v>
      </c>
      <c r="AQ119">
        <v>8069</v>
      </c>
      <c r="AR119">
        <v>9580</v>
      </c>
      <c r="AS119">
        <v>4459</v>
      </c>
      <c r="AT119">
        <v>3</v>
      </c>
      <c r="AX119">
        <v>100</v>
      </c>
      <c r="BA119">
        <v>1631</v>
      </c>
      <c r="BB119">
        <v>1517</v>
      </c>
    </row>
    <row r="120" spans="2:54">
      <c r="B120" t="s">
        <v>108</v>
      </c>
      <c r="AC120">
        <v>4</v>
      </c>
      <c r="AE120">
        <v>11</v>
      </c>
    </row>
    <row r="121" spans="2:54">
      <c r="B121" t="s">
        <v>63</v>
      </c>
      <c r="AA121">
        <v>26</v>
      </c>
      <c r="AB121">
        <v>50</v>
      </c>
      <c r="AC121">
        <v>184</v>
      </c>
      <c r="AD121">
        <v>57</v>
      </c>
      <c r="AE121">
        <v>35</v>
      </c>
      <c r="AF121">
        <v>33</v>
      </c>
      <c r="AG121">
        <v>30</v>
      </c>
      <c r="AH121">
        <v>26</v>
      </c>
      <c r="AI121">
        <v>238</v>
      </c>
      <c r="AJ121">
        <v>292</v>
      </c>
      <c r="AK121">
        <v>85</v>
      </c>
      <c r="AL121">
        <v>105</v>
      </c>
      <c r="AM121">
        <v>80</v>
      </c>
      <c r="AN121">
        <v>60</v>
      </c>
      <c r="AO121">
        <v>120</v>
      </c>
      <c r="AP121">
        <v>124</v>
      </c>
      <c r="AQ121">
        <v>102</v>
      </c>
      <c r="AR121">
        <v>117</v>
      </c>
      <c r="AS121">
        <v>655</v>
      </c>
      <c r="AT121">
        <v>120</v>
      </c>
      <c r="AV121">
        <f>146+23</f>
        <v>169</v>
      </c>
      <c r="AW121">
        <v>258</v>
      </c>
      <c r="AY121">
        <v>264</v>
      </c>
      <c r="AZ121">
        <v>81</v>
      </c>
      <c r="BA121">
        <f>384+68</f>
        <v>452</v>
      </c>
      <c r="BB121">
        <v>99</v>
      </c>
    </row>
    <row r="122" spans="2:54">
      <c r="B122" t="s">
        <v>64</v>
      </c>
      <c r="AE122">
        <v>43</v>
      </c>
      <c r="AF122">
        <v>35</v>
      </c>
      <c r="AG122">
        <v>33</v>
      </c>
      <c r="AH122">
        <v>2</v>
      </c>
      <c r="AI122">
        <v>8</v>
      </c>
      <c r="AJ122">
        <v>89</v>
      </c>
      <c r="AK122">
        <v>2</v>
      </c>
      <c r="AL122">
        <v>204</v>
      </c>
      <c r="AZ122">
        <v>970</v>
      </c>
    </row>
    <row r="123" spans="2:54">
      <c r="B123" t="s">
        <v>65</v>
      </c>
      <c r="Y123">
        <v>195</v>
      </c>
      <c r="Z123">
        <v>206</v>
      </c>
      <c r="AA123">
        <v>3609</v>
      </c>
      <c r="AB123">
        <v>3667</v>
      </c>
      <c r="AC123">
        <v>5054</v>
      </c>
      <c r="AD123">
        <v>7087</v>
      </c>
      <c r="AE123">
        <v>12089</v>
      </c>
      <c r="AF123">
        <v>23189</v>
      </c>
      <c r="AG123">
        <v>31744</v>
      </c>
      <c r="AH123">
        <v>11509</v>
      </c>
      <c r="AI123">
        <v>15784</v>
      </c>
      <c r="AJ123">
        <v>12678</v>
      </c>
      <c r="AK123">
        <v>18141</v>
      </c>
      <c r="AL123">
        <v>15166</v>
      </c>
      <c r="AM123">
        <v>12625</v>
      </c>
      <c r="AN123">
        <v>13175</v>
      </c>
      <c r="AO123">
        <v>4199</v>
      </c>
      <c r="AP123">
        <v>15181</v>
      </c>
      <c r="AQ123">
        <v>19713</v>
      </c>
      <c r="AR123">
        <v>18503</v>
      </c>
      <c r="AS123">
        <v>3753</v>
      </c>
      <c r="AT123">
        <v>24</v>
      </c>
      <c r="AV123">
        <v>3</v>
      </c>
      <c r="AW123">
        <v>20</v>
      </c>
      <c r="AX123">
        <v>9</v>
      </c>
      <c r="AY123">
        <v>40179</v>
      </c>
      <c r="AZ123">
        <v>57240</v>
      </c>
      <c r="BA123">
        <v>23647</v>
      </c>
      <c r="BB123">
        <v>105554</v>
      </c>
    </row>
    <row r="124" spans="2:54">
      <c r="B124" t="s">
        <v>66</v>
      </c>
      <c r="Y124">
        <v>4517</v>
      </c>
      <c r="Z124">
        <v>1731</v>
      </c>
      <c r="AA124">
        <v>5984</v>
      </c>
      <c r="AB124">
        <v>10322</v>
      </c>
      <c r="AC124">
        <v>7003</v>
      </c>
      <c r="AD124">
        <v>7913</v>
      </c>
      <c r="AE124">
        <v>10590</v>
      </c>
      <c r="AF124">
        <v>24370</v>
      </c>
      <c r="AG124">
        <v>24107</v>
      </c>
      <c r="AH124">
        <v>26610</v>
      </c>
      <c r="AI124">
        <v>34139</v>
      </c>
      <c r="AJ124">
        <v>52415</v>
      </c>
      <c r="AK124">
        <v>183594</v>
      </c>
      <c r="AL124">
        <v>200444</v>
      </c>
      <c r="AM124">
        <v>205519</v>
      </c>
      <c r="AN124">
        <v>83107</v>
      </c>
      <c r="AO124">
        <v>95793</v>
      </c>
      <c r="AP124">
        <v>128217</v>
      </c>
      <c r="AQ124">
        <v>70038</v>
      </c>
      <c r="AR124">
        <v>73431</v>
      </c>
      <c r="AS124">
        <v>38640</v>
      </c>
      <c r="AT124">
        <v>2005</v>
      </c>
      <c r="AV124">
        <v>569</v>
      </c>
      <c r="AZ124">
        <v>285</v>
      </c>
      <c r="BA124">
        <v>155097</v>
      </c>
      <c r="BB124">
        <v>622263</v>
      </c>
    </row>
    <row r="125" spans="2:54">
      <c r="B125" t="s">
        <v>182</v>
      </c>
      <c r="AE125">
        <v>19</v>
      </c>
      <c r="AG125">
        <v>7</v>
      </c>
      <c r="AH125">
        <v>1</v>
      </c>
      <c r="AI125">
        <v>1</v>
      </c>
      <c r="AY125">
        <v>205</v>
      </c>
    </row>
    <row r="126" spans="2:54">
      <c r="B126" t="s">
        <v>170</v>
      </c>
      <c r="AD126">
        <v>2</v>
      </c>
      <c r="AG126">
        <v>303</v>
      </c>
      <c r="AH126">
        <v>157</v>
      </c>
      <c r="AJ126">
        <v>105</v>
      </c>
      <c r="AK126">
        <v>27</v>
      </c>
      <c r="AL126">
        <v>246</v>
      </c>
      <c r="AM126">
        <v>321</v>
      </c>
      <c r="AN126">
        <v>226</v>
      </c>
      <c r="AO126">
        <v>5</v>
      </c>
      <c r="AP126">
        <v>10</v>
      </c>
      <c r="AQ126">
        <v>27</v>
      </c>
      <c r="AR126">
        <v>355</v>
      </c>
      <c r="AS126">
        <v>346</v>
      </c>
    </row>
    <row r="127" spans="2:54">
      <c r="B127" t="s">
        <v>208</v>
      </c>
      <c r="AK127">
        <v>14</v>
      </c>
      <c r="AL127">
        <v>49</v>
      </c>
      <c r="AN127">
        <v>65</v>
      </c>
      <c r="AO127">
        <v>44</v>
      </c>
      <c r="AP127">
        <v>65</v>
      </c>
      <c r="AQ127">
        <v>4</v>
      </c>
    </row>
    <row r="128" spans="2:54">
      <c r="B128" t="s">
        <v>109</v>
      </c>
      <c r="AR128">
        <v>1</v>
      </c>
    </row>
    <row r="129" spans="2:54">
      <c r="B129" t="s">
        <v>103</v>
      </c>
      <c r="BB129">
        <v>1783</v>
      </c>
    </row>
    <row r="130" spans="2:54">
      <c r="B130" t="s">
        <v>219</v>
      </c>
      <c r="AL130">
        <v>6</v>
      </c>
      <c r="AN130">
        <v>88</v>
      </c>
      <c r="AO130">
        <v>46</v>
      </c>
      <c r="AP130">
        <v>26</v>
      </c>
      <c r="AQ130">
        <v>76</v>
      </c>
      <c r="AR130">
        <v>5</v>
      </c>
    </row>
    <row r="131" spans="2:54">
      <c r="B131" t="s">
        <v>171</v>
      </c>
      <c r="AD131">
        <v>3652</v>
      </c>
      <c r="AE131">
        <v>948</v>
      </c>
      <c r="AF131">
        <v>258</v>
      </c>
      <c r="AG131">
        <v>11</v>
      </c>
      <c r="AH131">
        <v>5</v>
      </c>
      <c r="AI131">
        <v>260</v>
      </c>
      <c r="AJ131">
        <v>35</v>
      </c>
      <c r="AK131">
        <v>104</v>
      </c>
      <c r="AM131">
        <v>1384</v>
      </c>
      <c r="AN131">
        <v>398</v>
      </c>
      <c r="AO131">
        <v>64</v>
      </c>
      <c r="AP131">
        <v>1600</v>
      </c>
      <c r="AQ131">
        <v>1275</v>
      </c>
      <c r="AR131">
        <v>23</v>
      </c>
    </row>
    <row r="132" spans="2:54">
      <c r="B132" t="s">
        <v>89</v>
      </c>
      <c r="AD132">
        <v>2</v>
      </c>
      <c r="AE132">
        <v>131</v>
      </c>
      <c r="AF132">
        <v>21</v>
      </c>
      <c r="AG132">
        <v>19</v>
      </c>
      <c r="AH132">
        <v>8</v>
      </c>
      <c r="AI132">
        <v>22</v>
      </c>
      <c r="AJ132">
        <v>38</v>
      </c>
      <c r="AK132">
        <v>14</v>
      </c>
      <c r="AL132">
        <v>24</v>
      </c>
      <c r="AM132">
        <v>15</v>
      </c>
      <c r="AN132">
        <v>15</v>
      </c>
      <c r="AO132">
        <v>23</v>
      </c>
      <c r="AP132">
        <v>21</v>
      </c>
      <c r="AQ132">
        <v>69</v>
      </c>
      <c r="AR132">
        <v>33</v>
      </c>
      <c r="AS132">
        <v>82</v>
      </c>
      <c r="AT132">
        <v>40</v>
      </c>
      <c r="AV132">
        <v>15</v>
      </c>
      <c r="AY132">
        <v>10</v>
      </c>
      <c r="BA132">
        <v>98</v>
      </c>
      <c r="BB132">
        <v>302</v>
      </c>
    </row>
    <row r="133" spans="2:54">
      <c r="B133" t="s">
        <v>172</v>
      </c>
      <c r="AD133">
        <v>52</v>
      </c>
      <c r="AE133">
        <v>25</v>
      </c>
      <c r="AF133">
        <v>116</v>
      </c>
      <c r="AG133">
        <v>43</v>
      </c>
      <c r="AI133">
        <v>45</v>
      </c>
      <c r="AJ133">
        <v>19</v>
      </c>
      <c r="AK133">
        <v>46</v>
      </c>
      <c r="AL133">
        <v>86</v>
      </c>
      <c r="AM133">
        <v>53</v>
      </c>
      <c r="AN133">
        <v>36</v>
      </c>
      <c r="AO133">
        <v>18</v>
      </c>
      <c r="AP133">
        <v>17</v>
      </c>
      <c r="AQ133">
        <v>25</v>
      </c>
      <c r="AR133">
        <v>4</v>
      </c>
      <c r="AS133">
        <v>193</v>
      </c>
    </row>
    <row r="134" spans="2:54">
      <c r="B134" t="s">
        <v>220</v>
      </c>
      <c r="AQ134">
        <v>22</v>
      </c>
      <c r="AR134">
        <v>21</v>
      </c>
    </row>
    <row r="135" spans="2:54">
      <c r="B135" t="s">
        <v>231</v>
      </c>
      <c r="AL135">
        <v>1</v>
      </c>
      <c r="AM135">
        <v>18</v>
      </c>
      <c r="AN135">
        <v>23</v>
      </c>
      <c r="AO135">
        <v>10</v>
      </c>
    </row>
    <row r="136" spans="2:54">
      <c r="B136" t="s">
        <v>110</v>
      </c>
      <c r="AC136">
        <v>1</v>
      </c>
      <c r="AQ136">
        <v>4</v>
      </c>
      <c r="AR136">
        <v>9</v>
      </c>
    </row>
    <row r="137" spans="2:54">
      <c r="B137" t="s">
        <v>67</v>
      </c>
      <c r="AB137">
        <v>4</v>
      </c>
      <c r="AD137">
        <v>7</v>
      </c>
      <c r="AE137">
        <v>14</v>
      </c>
      <c r="AF137">
        <v>59</v>
      </c>
      <c r="AG137">
        <v>91</v>
      </c>
      <c r="AH137">
        <v>49</v>
      </c>
      <c r="AI137">
        <v>151</v>
      </c>
      <c r="AJ137">
        <v>4</v>
      </c>
      <c r="AK137">
        <v>142</v>
      </c>
      <c r="AL137">
        <v>28</v>
      </c>
      <c r="AM137">
        <v>117</v>
      </c>
      <c r="AN137">
        <v>153</v>
      </c>
      <c r="AO137">
        <v>225</v>
      </c>
      <c r="AP137">
        <v>284</v>
      </c>
      <c r="AQ137">
        <v>114</v>
      </c>
      <c r="AR137">
        <v>209</v>
      </c>
      <c r="AS137">
        <v>29</v>
      </c>
      <c r="AT137">
        <v>11</v>
      </c>
      <c r="AV137">
        <v>1166</v>
      </c>
      <c r="AW137">
        <v>1</v>
      </c>
      <c r="AX137">
        <v>18</v>
      </c>
      <c r="AY137">
        <v>430</v>
      </c>
      <c r="AZ137">
        <v>19550</v>
      </c>
      <c r="BA137">
        <v>62670</v>
      </c>
      <c r="BB137">
        <v>7868</v>
      </c>
    </row>
    <row r="138" spans="2:54">
      <c r="B138" t="s">
        <v>100</v>
      </c>
      <c r="AA138">
        <v>91</v>
      </c>
      <c r="AB138">
        <v>111</v>
      </c>
      <c r="AC138">
        <v>671</v>
      </c>
      <c r="AD138">
        <v>64</v>
      </c>
      <c r="AE138">
        <v>62</v>
      </c>
      <c r="AF138">
        <v>83</v>
      </c>
      <c r="AG138">
        <v>141</v>
      </c>
      <c r="AH138">
        <v>115</v>
      </c>
      <c r="AI138">
        <v>120</v>
      </c>
      <c r="AJ138">
        <v>100</v>
      </c>
      <c r="AK138">
        <v>140</v>
      </c>
      <c r="AL138">
        <v>149</v>
      </c>
      <c r="AM138">
        <v>145</v>
      </c>
      <c r="AN138">
        <v>116</v>
      </c>
      <c r="AO138">
        <v>206</v>
      </c>
      <c r="AP138">
        <v>173</v>
      </c>
      <c r="AQ138">
        <v>249</v>
      </c>
      <c r="AR138">
        <v>116</v>
      </c>
      <c r="AS138">
        <v>250</v>
      </c>
      <c r="AT138">
        <v>20</v>
      </c>
      <c r="AV138">
        <v>3</v>
      </c>
      <c r="AY138">
        <v>38</v>
      </c>
      <c r="BB138">
        <v>215</v>
      </c>
    </row>
    <row r="139" spans="2:54">
      <c r="B139" t="s">
        <v>99</v>
      </c>
      <c r="BB139">
        <v>89</v>
      </c>
    </row>
    <row r="140" spans="2:54">
      <c r="B140" t="s">
        <v>173</v>
      </c>
      <c r="AD140">
        <v>8</v>
      </c>
      <c r="AE140">
        <v>3</v>
      </c>
      <c r="AF140">
        <v>3</v>
      </c>
      <c r="AG140">
        <v>14</v>
      </c>
      <c r="AI140">
        <v>12</v>
      </c>
    </row>
    <row r="141" spans="2:54">
      <c r="B141" t="s">
        <v>104</v>
      </c>
      <c r="Y141">
        <v>193</v>
      </c>
      <c r="AB141">
        <v>1735</v>
      </c>
      <c r="AC141">
        <v>1129</v>
      </c>
      <c r="AD141">
        <v>3077</v>
      </c>
      <c r="AE141">
        <v>1</v>
      </c>
      <c r="AF141">
        <v>2076</v>
      </c>
      <c r="AG141">
        <v>4401</v>
      </c>
      <c r="AH141">
        <v>15427</v>
      </c>
      <c r="AI141">
        <v>20537</v>
      </c>
      <c r="AJ141">
        <v>2817</v>
      </c>
      <c r="AM141">
        <v>1081</v>
      </c>
      <c r="AO141">
        <v>6</v>
      </c>
      <c r="AQ141">
        <v>69</v>
      </c>
      <c r="AX141">
        <v>4440</v>
      </c>
      <c r="AY141">
        <v>2</v>
      </c>
      <c r="AZ141">
        <v>8621</v>
      </c>
      <c r="BA141">
        <v>848</v>
      </c>
      <c r="BB141">
        <v>3618</v>
      </c>
    </row>
    <row r="142" spans="2:54">
      <c r="B142" t="s">
        <v>68</v>
      </c>
      <c r="Y142">
        <v>337</v>
      </c>
      <c r="Z142">
        <v>487</v>
      </c>
      <c r="AA142">
        <v>878</v>
      </c>
      <c r="AB142">
        <v>981</v>
      </c>
      <c r="AC142">
        <v>6068</v>
      </c>
      <c r="AD142">
        <v>6068</v>
      </c>
      <c r="AE142">
        <v>4557</v>
      </c>
      <c r="AF142">
        <v>9048</v>
      </c>
      <c r="AG142">
        <v>14222</v>
      </c>
      <c r="AH142">
        <v>10812</v>
      </c>
      <c r="AI142">
        <v>6559</v>
      </c>
      <c r="AJ142">
        <v>2500</v>
      </c>
      <c r="AK142">
        <v>3213</v>
      </c>
      <c r="AL142">
        <v>3217</v>
      </c>
      <c r="AM142">
        <v>3253</v>
      </c>
      <c r="AN142">
        <v>9027</v>
      </c>
      <c r="AO142">
        <v>3552</v>
      </c>
      <c r="AP142">
        <v>4305</v>
      </c>
      <c r="AQ142">
        <v>5452</v>
      </c>
      <c r="AR142">
        <v>5347</v>
      </c>
      <c r="AS142">
        <v>1259</v>
      </c>
      <c r="AT142">
        <v>71</v>
      </c>
      <c r="AY142">
        <v>489</v>
      </c>
      <c r="AZ142">
        <v>29848</v>
      </c>
      <c r="BA142">
        <v>75019</v>
      </c>
      <c r="BB142">
        <v>60815</v>
      </c>
    </row>
    <row r="143" spans="2:54">
      <c r="B143" t="s">
        <v>69</v>
      </c>
      <c r="Y143">
        <v>458</v>
      </c>
      <c r="Z143">
        <v>904</v>
      </c>
      <c r="AA143">
        <v>1587</v>
      </c>
      <c r="AB143">
        <v>8424</v>
      </c>
      <c r="AC143">
        <v>21558</v>
      </c>
      <c r="AD143">
        <v>12376</v>
      </c>
      <c r="AE143">
        <v>3907</v>
      </c>
      <c r="AF143">
        <v>821</v>
      </c>
      <c r="AG143">
        <v>448</v>
      </c>
      <c r="AH143">
        <v>691</v>
      </c>
      <c r="AI143">
        <v>438</v>
      </c>
      <c r="AJ143">
        <v>997</v>
      </c>
      <c r="AK143">
        <v>624</v>
      </c>
      <c r="AL143">
        <v>1146</v>
      </c>
      <c r="AM143">
        <v>3209</v>
      </c>
      <c r="AN143">
        <v>2033</v>
      </c>
      <c r="AO143">
        <v>1576</v>
      </c>
      <c r="AP143">
        <v>245</v>
      </c>
      <c r="AQ143">
        <v>572</v>
      </c>
      <c r="AR143">
        <v>550</v>
      </c>
      <c r="AS143">
        <v>306</v>
      </c>
      <c r="AT143">
        <v>544</v>
      </c>
      <c r="AV143">
        <v>765</v>
      </c>
      <c r="AW143">
        <v>909</v>
      </c>
      <c r="AX143">
        <v>791</v>
      </c>
      <c r="AY143">
        <v>158</v>
      </c>
      <c r="AZ143">
        <v>754</v>
      </c>
      <c r="BA143">
        <v>136</v>
      </c>
      <c r="BB143">
        <v>222</v>
      </c>
    </row>
    <row r="144" spans="2:54">
      <c r="B144" t="s">
        <v>70</v>
      </c>
      <c r="AO144">
        <v>47</v>
      </c>
      <c r="AP144">
        <v>54</v>
      </c>
      <c r="AQ144">
        <v>168</v>
      </c>
      <c r="AR144">
        <v>90</v>
      </c>
      <c r="AZ144">
        <v>12857</v>
      </c>
    </row>
    <row r="145" spans="2:54">
      <c r="B145" t="s">
        <v>71</v>
      </c>
      <c r="AA145">
        <v>1</v>
      </c>
      <c r="AB145">
        <v>2170</v>
      </c>
      <c r="AC145">
        <v>2</v>
      </c>
      <c r="AD145">
        <v>7</v>
      </c>
      <c r="AE145">
        <v>7038</v>
      </c>
      <c r="AF145">
        <v>16240</v>
      </c>
      <c r="AG145">
        <v>13477</v>
      </c>
      <c r="AH145">
        <v>3227</v>
      </c>
      <c r="AI145">
        <v>2902</v>
      </c>
      <c r="AJ145">
        <v>2</v>
      </c>
      <c r="AK145">
        <v>2</v>
      </c>
      <c r="AM145">
        <v>3</v>
      </c>
      <c r="AN145">
        <v>7</v>
      </c>
      <c r="AO145">
        <v>8</v>
      </c>
      <c r="AQ145">
        <v>2</v>
      </c>
      <c r="AR145">
        <v>7</v>
      </c>
      <c r="AS145">
        <v>3</v>
      </c>
      <c r="AT145">
        <v>2</v>
      </c>
      <c r="AV145">
        <v>2</v>
      </c>
      <c r="AX145">
        <v>8</v>
      </c>
    </row>
    <row r="146" spans="2:54">
      <c r="B146" t="s">
        <v>101</v>
      </c>
      <c r="AH146">
        <v>45</v>
      </c>
      <c r="AJ146">
        <v>24</v>
      </c>
      <c r="AL146">
        <v>2</v>
      </c>
      <c r="AO146">
        <v>114</v>
      </c>
      <c r="AP146">
        <v>126</v>
      </c>
      <c r="AQ146">
        <v>205</v>
      </c>
      <c r="AR146">
        <v>180</v>
      </c>
      <c r="AV146">
        <v>1</v>
      </c>
      <c r="AW146">
        <v>3</v>
      </c>
      <c r="AX146">
        <v>20</v>
      </c>
      <c r="BB146">
        <v>1</v>
      </c>
    </row>
    <row r="147" spans="2:54">
      <c r="B147" t="s">
        <v>72</v>
      </c>
      <c r="AB147">
        <v>63</v>
      </c>
      <c r="AC147">
        <v>66</v>
      </c>
      <c r="AD147">
        <v>18</v>
      </c>
      <c r="AE147">
        <v>579</v>
      </c>
      <c r="AF147">
        <v>255</v>
      </c>
      <c r="AG147">
        <v>1177</v>
      </c>
      <c r="AH147">
        <v>737</v>
      </c>
      <c r="AI147">
        <v>1018</v>
      </c>
      <c r="AJ147">
        <v>858</v>
      </c>
      <c r="AK147">
        <v>717</v>
      </c>
      <c r="AL147">
        <v>651</v>
      </c>
      <c r="AM147">
        <v>3075</v>
      </c>
      <c r="AN147">
        <v>3700</v>
      </c>
      <c r="AO147">
        <v>2243</v>
      </c>
      <c r="AP147">
        <v>8337</v>
      </c>
      <c r="AQ147">
        <v>2503</v>
      </c>
      <c r="AR147">
        <v>2987</v>
      </c>
      <c r="AS147">
        <v>9</v>
      </c>
      <c r="AT147">
        <v>1</v>
      </c>
      <c r="AZ147">
        <v>13</v>
      </c>
      <c r="BA147">
        <v>17824</v>
      </c>
      <c r="BB147">
        <v>5786</v>
      </c>
    </row>
    <row r="148" spans="2:54">
      <c r="B148" t="s">
        <v>73</v>
      </c>
      <c r="Y148">
        <v>752</v>
      </c>
      <c r="Z148">
        <v>1906</v>
      </c>
      <c r="AA148">
        <v>2271</v>
      </c>
      <c r="AB148">
        <v>2319</v>
      </c>
      <c r="AC148">
        <v>3119</v>
      </c>
      <c r="AD148">
        <v>1643</v>
      </c>
      <c r="AE148">
        <v>2043</v>
      </c>
      <c r="AF148">
        <v>1743</v>
      </c>
      <c r="AG148">
        <v>1520</v>
      </c>
      <c r="AH148">
        <v>1025</v>
      </c>
      <c r="AI148">
        <v>1293</v>
      </c>
      <c r="AJ148">
        <v>1190</v>
      </c>
      <c r="AK148">
        <v>1263</v>
      </c>
      <c r="AL148">
        <v>951</v>
      </c>
      <c r="AM148">
        <v>776</v>
      </c>
      <c r="AN148">
        <v>829</v>
      </c>
      <c r="AO148">
        <v>765</v>
      </c>
      <c r="AP148">
        <v>785</v>
      </c>
      <c r="AQ148">
        <v>1417</v>
      </c>
      <c r="AR148">
        <v>1425</v>
      </c>
      <c r="AS148">
        <v>986</v>
      </c>
      <c r="AT148">
        <v>1227</v>
      </c>
      <c r="AV148">
        <v>8600</v>
      </c>
      <c r="AW148">
        <v>12453</v>
      </c>
      <c r="AX148">
        <v>3056</v>
      </c>
      <c r="AY148">
        <v>11166</v>
      </c>
      <c r="AZ148">
        <v>21787</v>
      </c>
      <c r="BA148">
        <v>130511</v>
      </c>
      <c r="BB148">
        <v>41199</v>
      </c>
    </row>
    <row r="149" spans="2:54">
      <c r="B149" t="s">
        <v>163</v>
      </c>
      <c r="AC149">
        <v>8</v>
      </c>
    </row>
    <row r="150" spans="2:54">
      <c r="B150" t="s">
        <v>74</v>
      </c>
      <c r="Z150">
        <v>1</v>
      </c>
      <c r="AC150">
        <v>40</v>
      </c>
      <c r="AD150">
        <v>1</v>
      </c>
      <c r="AE150">
        <v>54</v>
      </c>
      <c r="AF150">
        <v>240</v>
      </c>
      <c r="AG150">
        <v>8</v>
      </c>
      <c r="AH150">
        <v>638</v>
      </c>
      <c r="AI150">
        <v>57</v>
      </c>
      <c r="AJ150">
        <v>147</v>
      </c>
      <c r="AK150">
        <v>351</v>
      </c>
      <c r="AL150">
        <v>556</v>
      </c>
      <c r="AM150">
        <v>92</v>
      </c>
      <c r="AN150">
        <v>75</v>
      </c>
      <c r="AO150">
        <v>108</v>
      </c>
      <c r="AP150">
        <v>46</v>
      </c>
      <c r="AQ150">
        <v>24</v>
      </c>
      <c r="AR150">
        <v>18</v>
      </c>
      <c r="AS150">
        <v>6</v>
      </c>
      <c r="AT150">
        <v>16</v>
      </c>
      <c r="AV150">
        <v>338</v>
      </c>
      <c r="AW150">
        <v>1452</v>
      </c>
      <c r="AX150">
        <v>13117</v>
      </c>
      <c r="AY150">
        <v>7781</v>
      </c>
      <c r="AZ150">
        <v>385</v>
      </c>
      <c r="BA150">
        <v>34</v>
      </c>
      <c r="BB150">
        <v>29</v>
      </c>
    </row>
    <row r="151" spans="2:54">
      <c r="B151" t="s">
        <v>139</v>
      </c>
      <c r="AA151">
        <v>7</v>
      </c>
      <c r="AC151">
        <v>4</v>
      </c>
      <c r="AF151">
        <v>1</v>
      </c>
      <c r="AI151">
        <v>1</v>
      </c>
      <c r="AK151">
        <v>64</v>
      </c>
      <c r="AL151">
        <v>7</v>
      </c>
      <c r="AM151">
        <v>11</v>
      </c>
      <c r="AN151">
        <v>4</v>
      </c>
      <c r="AO151">
        <v>30</v>
      </c>
      <c r="AP151">
        <v>31</v>
      </c>
      <c r="AQ151">
        <v>8</v>
      </c>
    </row>
    <row r="152" spans="2:54">
      <c r="B152" t="s">
        <v>140</v>
      </c>
      <c r="AA152">
        <v>19</v>
      </c>
    </row>
    <row r="153" spans="2:54">
      <c r="B153" t="s">
        <v>90</v>
      </c>
      <c r="AD153">
        <v>1</v>
      </c>
      <c r="AG153">
        <v>1</v>
      </c>
      <c r="AI153">
        <v>1</v>
      </c>
      <c r="AQ153">
        <v>1</v>
      </c>
      <c r="AR153">
        <v>4</v>
      </c>
      <c r="AS153">
        <v>3</v>
      </c>
      <c r="AT153">
        <v>4</v>
      </c>
      <c r="AW153">
        <v>1</v>
      </c>
      <c r="BA153">
        <v>1</v>
      </c>
      <c r="BB153">
        <v>6</v>
      </c>
    </row>
    <row r="154" spans="2:54">
      <c r="B154" t="s">
        <v>91</v>
      </c>
      <c r="AD154">
        <v>1</v>
      </c>
      <c r="AI154">
        <v>173</v>
      </c>
      <c r="AJ154">
        <v>4</v>
      </c>
      <c r="AK154">
        <v>4</v>
      </c>
      <c r="AL154">
        <v>202</v>
      </c>
      <c r="AM154">
        <v>74</v>
      </c>
      <c r="AN154">
        <v>890</v>
      </c>
      <c r="AO154">
        <v>1</v>
      </c>
      <c r="AP154">
        <v>6</v>
      </c>
      <c r="AQ154">
        <v>32</v>
      </c>
      <c r="AR154">
        <v>827</v>
      </c>
      <c r="AS154">
        <v>860</v>
      </c>
      <c r="AT154">
        <v>1746</v>
      </c>
      <c r="AV154">
        <v>286</v>
      </c>
      <c r="AW154">
        <v>7718</v>
      </c>
      <c r="AY154">
        <v>1</v>
      </c>
      <c r="BA154">
        <v>110833</v>
      </c>
      <c r="BB154">
        <v>19</v>
      </c>
    </row>
    <row r="155" spans="2:54">
      <c r="B155" t="s">
        <v>209</v>
      </c>
      <c r="AK155">
        <v>131</v>
      </c>
      <c r="AL155">
        <v>468</v>
      </c>
    </row>
    <row r="156" spans="2:54">
      <c r="B156" t="s">
        <v>102</v>
      </c>
      <c r="AM156">
        <v>87</v>
      </c>
      <c r="AN156">
        <v>400</v>
      </c>
      <c r="AO156">
        <v>744</v>
      </c>
      <c r="AP156">
        <v>274</v>
      </c>
      <c r="AQ156">
        <v>561</v>
      </c>
      <c r="AR156">
        <v>337</v>
      </c>
      <c r="AS156">
        <v>484</v>
      </c>
      <c r="AT156">
        <v>97</v>
      </c>
      <c r="BB156">
        <v>367</v>
      </c>
    </row>
    <row r="157" spans="2:54">
      <c r="B157" t="s">
        <v>141</v>
      </c>
      <c r="AA157">
        <v>6</v>
      </c>
    </row>
    <row r="158" spans="2:54">
      <c r="B158" t="s">
        <v>142</v>
      </c>
      <c r="AA158">
        <v>56325</v>
      </c>
      <c r="AB158">
        <v>48262</v>
      </c>
      <c r="AC158">
        <v>12916</v>
      </c>
      <c r="AD158">
        <v>19989</v>
      </c>
      <c r="AE158">
        <v>9744</v>
      </c>
      <c r="AF158">
        <v>4596</v>
      </c>
      <c r="AG158">
        <v>2027</v>
      </c>
      <c r="AI158">
        <v>149</v>
      </c>
      <c r="AJ158">
        <v>503</v>
      </c>
      <c r="AK158">
        <v>4838</v>
      </c>
      <c r="AL158">
        <v>25417</v>
      </c>
      <c r="AM158">
        <v>20266</v>
      </c>
      <c r="AN158">
        <v>26145</v>
      </c>
      <c r="AO158">
        <v>10779</v>
      </c>
      <c r="AQ158">
        <v>3134</v>
      </c>
      <c r="AR158">
        <v>15806</v>
      </c>
      <c r="AS158">
        <v>23999</v>
      </c>
      <c r="AT158">
        <v>19</v>
      </c>
    </row>
    <row r="159" spans="2:54">
      <c r="B159" t="s">
        <v>154</v>
      </c>
      <c r="AB159">
        <v>8</v>
      </c>
      <c r="AC159">
        <v>79</v>
      </c>
      <c r="AD159">
        <v>14</v>
      </c>
      <c r="AE159">
        <v>51</v>
      </c>
      <c r="AF159">
        <v>605</v>
      </c>
      <c r="AG159">
        <v>50</v>
      </c>
      <c r="AM159">
        <v>61</v>
      </c>
    </row>
    <row r="160" spans="2:54">
      <c r="B160" t="s">
        <v>92</v>
      </c>
      <c r="AA160">
        <v>59</v>
      </c>
      <c r="AB160">
        <v>60</v>
      </c>
      <c r="AC160">
        <v>29</v>
      </c>
      <c r="AD160">
        <v>74</v>
      </c>
      <c r="AE160">
        <v>60</v>
      </c>
      <c r="AF160">
        <v>88</v>
      </c>
      <c r="AG160">
        <v>88</v>
      </c>
      <c r="AH160">
        <v>93</v>
      </c>
      <c r="AI160">
        <v>103</v>
      </c>
      <c r="AJ160">
        <v>77</v>
      </c>
      <c r="AK160">
        <v>48</v>
      </c>
      <c r="AL160">
        <v>85</v>
      </c>
      <c r="AM160">
        <v>97</v>
      </c>
      <c r="AN160">
        <v>85</v>
      </c>
      <c r="AO160">
        <v>22</v>
      </c>
      <c r="AP160">
        <v>62</v>
      </c>
      <c r="AQ160">
        <v>75</v>
      </c>
      <c r="AR160">
        <v>70</v>
      </c>
      <c r="AS160">
        <v>31</v>
      </c>
      <c r="AT160">
        <v>24</v>
      </c>
      <c r="AY160">
        <v>85</v>
      </c>
      <c r="BA160">
        <v>22</v>
      </c>
      <c r="BB160">
        <v>15</v>
      </c>
    </row>
    <row r="161" spans="2:54">
      <c r="B161" t="s">
        <v>155</v>
      </c>
      <c r="AB161">
        <v>3</v>
      </c>
      <c r="AC161">
        <v>5</v>
      </c>
      <c r="AD161">
        <v>74</v>
      </c>
      <c r="AE161">
        <v>46</v>
      </c>
      <c r="AG161">
        <v>63</v>
      </c>
    </row>
    <row r="162" spans="2:54">
      <c r="B162" t="s">
        <v>174</v>
      </c>
      <c r="AD162">
        <v>2</v>
      </c>
    </row>
    <row r="163" spans="2:54">
      <c r="B163" t="s">
        <v>183</v>
      </c>
      <c r="AE163">
        <v>6</v>
      </c>
      <c r="AF163">
        <v>9</v>
      </c>
      <c r="AH163">
        <v>11</v>
      </c>
      <c r="AV163">
        <v>1253</v>
      </c>
    </row>
    <row r="164" spans="2:54">
      <c r="B164" t="s">
        <v>130</v>
      </c>
      <c r="AF164">
        <v>15</v>
      </c>
      <c r="AG164">
        <v>14</v>
      </c>
    </row>
    <row r="165" spans="2:54">
      <c r="B165" t="s">
        <v>229</v>
      </c>
      <c r="AY165">
        <v>350</v>
      </c>
    </row>
    <row r="166" spans="2:54">
      <c r="B166" t="s">
        <v>93</v>
      </c>
      <c r="AA166">
        <v>80</v>
      </c>
      <c r="AB166">
        <v>64</v>
      </c>
      <c r="AC166">
        <v>88</v>
      </c>
      <c r="AD166">
        <v>64</v>
      </c>
      <c r="AE166">
        <v>82</v>
      </c>
      <c r="AF166">
        <v>496</v>
      </c>
      <c r="AG166">
        <v>131</v>
      </c>
      <c r="AH166">
        <v>532</v>
      </c>
      <c r="AI166">
        <v>190</v>
      </c>
      <c r="AJ166">
        <v>166</v>
      </c>
      <c r="AK166">
        <v>506</v>
      </c>
      <c r="AL166">
        <v>1031</v>
      </c>
      <c r="AM166">
        <v>1123</v>
      </c>
      <c r="AN166">
        <v>904</v>
      </c>
      <c r="AO166">
        <v>758</v>
      </c>
      <c r="AP166">
        <v>1915</v>
      </c>
      <c r="AQ166">
        <v>170</v>
      </c>
      <c r="AR166">
        <v>206</v>
      </c>
      <c r="AS166">
        <v>143</v>
      </c>
      <c r="AT166">
        <v>11</v>
      </c>
      <c r="BA166">
        <v>74</v>
      </c>
      <c r="BB166">
        <v>36</v>
      </c>
    </row>
    <row r="167" spans="2:54">
      <c r="B167" t="s">
        <v>75</v>
      </c>
      <c r="Y167">
        <v>6801</v>
      </c>
      <c r="Z167">
        <v>2864</v>
      </c>
      <c r="AA167">
        <v>9185</v>
      </c>
      <c r="AB167">
        <v>13989</v>
      </c>
      <c r="AC167">
        <v>4039</v>
      </c>
      <c r="AD167">
        <v>13072</v>
      </c>
      <c r="AE167">
        <v>14578</v>
      </c>
      <c r="AF167">
        <v>13418</v>
      </c>
      <c r="AG167">
        <v>17338</v>
      </c>
      <c r="AH167">
        <v>14861</v>
      </c>
      <c r="AI167">
        <v>15112</v>
      </c>
      <c r="AJ167">
        <v>7808</v>
      </c>
      <c r="AK167">
        <v>6167</v>
      </c>
      <c r="AL167">
        <v>4828</v>
      </c>
      <c r="AM167">
        <v>4285</v>
      </c>
      <c r="AN167">
        <v>4930</v>
      </c>
      <c r="AO167">
        <v>5707</v>
      </c>
      <c r="AP167">
        <v>7755</v>
      </c>
      <c r="AQ167">
        <v>4222</v>
      </c>
      <c r="AR167">
        <v>5014</v>
      </c>
      <c r="AS167">
        <v>4242</v>
      </c>
      <c r="AT167">
        <v>5563</v>
      </c>
      <c r="AV167">
        <v>7523</v>
      </c>
      <c r="AW167">
        <v>3118</v>
      </c>
      <c r="AX167">
        <v>1733</v>
      </c>
      <c r="AY167">
        <v>9694</v>
      </c>
      <c r="AZ167">
        <v>11120</v>
      </c>
      <c r="BA167">
        <v>5467</v>
      </c>
      <c r="BB167">
        <v>19888</v>
      </c>
    </row>
    <row r="168" spans="2:54">
      <c r="B168" t="s">
        <v>222</v>
      </c>
      <c r="AQ168">
        <v>16</v>
      </c>
      <c r="AR168">
        <v>46</v>
      </c>
    </row>
    <row r="169" spans="2:54">
      <c r="B169" t="s">
        <v>241</v>
      </c>
      <c r="AM169">
        <v>11</v>
      </c>
      <c r="AN169">
        <v>114</v>
      </c>
    </row>
    <row r="170" spans="2:54">
      <c r="B170" t="s">
        <v>175</v>
      </c>
      <c r="AD170">
        <v>83</v>
      </c>
      <c r="AE170">
        <v>66</v>
      </c>
      <c r="AG170">
        <v>29</v>
      </c>
      <c r="AY170">
        <v>519</v>
      </c>
    </row>
    <row r="171" spans="2:54">
      <c r="B171" t="s">
        <v>143</v>
      </c>
      <c r="AA171">
        <v>2</v>
      </c>
    </row>
    <row r="172" spans="2:54">
      <c r="B172" t="s">
        <v>76</v>
      </c>
      <c r="Y172">
        <v>20052</v>
      </c>
      <c r="Z172">
        <v>12459</v>
      </c>
      <c r="AA172">
        <v>15434</v>
      </c>
      <c r="AB172">
        <v>10581</v>
      </c>
      <c r="AC172">
        <v>9027</v>
      </c>
      <c r="AD172">
        <v>6009</v>
      </c>
      <c r="AE172">
        <v>12492</v>
      </c>
      <c r="AF172">
        <v>14241</v>
      </c>
      <c r="AG172">
        <v>20857</v>
      </c>
      <c r="AH172">
        <v>20273</v>
      </c>
      <c r="AI172">
        <v>23474</v>
      </c>
      <c r="AJ172">
        <v>24096</v>
      </c>
      <c r="AK172">
        <v>25415</v>
      </c>
      <c r="AL172">
        <v>27760</v>
      </c>
      <c r="AM172">
        <v>13207</v>
      </c>
      <c r="AN172">
        <v>12032</v>
      </c>
      <c r="AO172">
        <v>8758</v>
      </c>
      <c r="AP172">
        <v>11692</v>
      </c>
      <c r="AQ172">
        <v>13289</v>
      </c>
      <c r="AR172">
        <v>13476</v>
      </c>
      <c r="AS172">
        <v>4766</v>
      </c>
      <c r="AT172">
        <v>127</v>
      </c>
      <c r="AV172">
        <v>5</v>
      </c>
      <c r="AX172">
        <v>1521</v>
      </c>
      <c r="AY172">
        <v>4903</v>
      </c>
      <c r="AZ172">
        <v>22415</v>
      </c>
      <c r="BA172">
        <v>34077</v>
      </c>
      <c r="BB172">
        <v>14105</v>
      </c>
    </row>
    <row r="173" spans="2:54">
      <c r="B173" t="s">
        <v>77</v>
      </c>
      <c r="Y173">
        <v>4542</v>
      </c>
      <c r="Z173">
        <v>1654</v>
      </c>
      <c r="AA173">
        <v>29497</v>
      </c>
      <c r="AB173">
        <v>34125</v>
      </c>
      <c r="AC173">
        <v>31990</v>
      </c>
      <c r="AD173">
        <v>29622</v>
      </c>
      <c r="AE173">
        <v>22415</v>
      </c>
      <c r="AF173">
        <v>25256</v>
      </c>
      <c r="AG173">
        <v>22489</v>
      </c>
      <c r="AH173">
        <v>31460</v>
      </c>
      <c r="AI173">
        <v>27581</v>
      </c>
      <c r="AJ173">
        <v>27812</v>
      </c>
      <c r="AK173">
        <v>17948</v>
      </c>
      <c r="AL173">
        <v>10071</v>
      </c>
      <c r="AM173">
        <v>6970</v>
      </c>
      <c r="AN173">
        <v>6686</v>
      </c>
      <c r="AO173">
        <v>3277</v>
      </c>
      <c r="AP173">
        <v>11796</v>
      </c>
      <c r="AQ173">
        <v>7792</v>
      </c>
      <c r="AR173">
        <v>17044</v>
      </c>
      <c r="AS173">
        <v>8569</v>
      </c>
      <c r="AT173">
        <v>1009</v>
      </c>
      <c r="AV173">
        <v>1164</v>
      </c>
      <c r="AW173">
        <v>1636</v>
      </c>
      <c r="AX173">
        <v>3186</v>
      </c>
      <c r="AY173">
        <v>15925</v>
      </c>
      <c r="AZ173">
        <v>11270</v>
      </c>
      <c r="BA173">
        <v>15315</v>
      </c>
      <c r="BB173">
        <v>22688</v>
      </c>
    </row>
    <row r="174" spans="2:54">
      <c r="B174" t="s">
        <v>78</v>
      </c>
      <c r="AA174">
        <v>58</v>
      </c>
      <c r="AB174">
        <v>51</v>
      </c>
      <c r="AC174">
        <v>62</v>
      </c>
      <c r="AD174">
        <v>79</v>
      </c>
      <c r="AE174">
        <v>191</v>
      </c>
      <c r="AF174">
        <v>258</v>
      </c>
      <c r="AG174">
        <v>233</v>
      </c>
      <c r="AH174">
        <v>226</v>
      </c>
      <c r="AI174">
        <v>136</v>
      </c>
      <c r="AJ174">
        <v>219</v>
      </c>
      <c r="AK174">
        <v>172</v>
      </c>
      <c r="AL174">
        <v>280</v>
      </c>
      <c r="AM174">
        <v>209</v>
      </c>
      <c r="AN174">
        <v>95</v>
      </c>
      <c r="AO174">
        <v>117</v>
      </c>
      <c r="AP174">
        <v>111</v>
      </c>
      <c r="AQ174">
        <v>212</v>
      </c>
      <c r="AR174">
        <v>211</v>
      </c>
      <c r="AS174">
        <v>122</v>
      </c>
      <c r="AT174">
        <v>6</v>
      </c>
      <c r="AY174">
        <v>216</v>
      </c>
      <c r="AZ174">
        <v>93</v>
      </c>
      <c r="BA174">
        <v>1</v>
      </c>
      <c r="BB174">
        <v>6</v>
      </c>
    </row>
    <row r="175" spans="2:54">
      <c r="B175" t="s">
        <v>221</v>
      </c>
      <c r="AR175">
        <v>2</v>
      </c>
    </row>
    <row r="176" spans="2:54">
      <c r="B176" t="s">
        <v>190</v>
      </c>
      <c r="AG176">
        <v>2</v>
      </c>
    </row>
    <row r="177" spans="2:54">
      <c r="B177" t="s">
        <v>79</v>
      </c>
      <c r="AA177">
        <v>27</v>
      </c>
      <c r="AB177">
        <v>7</v>
      </c>
      <c r="AC177">
        <v>28</v>
      </c>
      <c r="AD177">
        <v>113</v>
      </c>
      <c r="AE177">
        <v>72</v>
      </c>
      <c r="AF177">
        <v>11</v>
      </c>
      <c r="AG177">
        <v>26</v>
      </c>
      <c r="AH177">
        <v>17</v>
      </c>
      <c r="AI177">
        <v>48</v>
      </c>
      <c r="AJ177">
        <v>12</v>
      </c>
      <c r="AK177">
        <v>45</v>
      </c>
      <c r="AL177">
        <v>103</v>
      </c>
      <c r="AM177">
        <v>70</v>
      </c>
      <c r="AN177">
        <v>69</v>
      </c>
      <c r="AO177">
        <v>84</v>
      </c>
      <c r="AP177">
        <v>167</v>
      </c>
      <c r="AQ177">
        <v>98</v>
      </c>
      <c r="AR177">
        <v>65</v>
      </c>
      <c r="AS177">
        <v>20</v>
      </c>
      <c r="AT177">
        <v>6</v>
      </c>
      <c r="AV177">
        <v>2</v>
      </c>
      <c r="AZ177">
        <v>10</v>
      </c>
      <c r="BB177">
        <v>82</v>
      </c>
    </row>
    <row r="178" spans="2:54">
      <c r="B178" t="s">
        <v>116</v>
      </c>
      <c r="AC178">
        <v>581</v>
      </c>
      <c r="AD178">
        <v>1822</v>
      </c>
      <c r="AE178">
        <v>440</v>
      </c>
      <c r="AF178">
        <v>12</v>
      </c>
      <c r="AG178">
        <v>26</v>
      </c>
      <c r="AH178">
        <v>1459</v>
      </c>
      <c r="AI178">
        <v>432</v>
      </c>
      <c r="AK178">
        <v>122</v>
      </c>
      <c r="AL178">
        <v>351</v>
      </c>
      <c r="AM178">
        <v>1210</v>
      </c>
      <c r="AN178">
        <v>2036</v>
      </c>
      <c r="AO178">
        <v>1200</v>
      </c>
      <c r="AP178">
        <v>245</v>
      </c>
      <c r="AQ178">
        <v>558</v>
      </c>
      <c r="AR178">
        <v>868</v>
      </c>
      <c r="AS178">
        <v>1688</v>
      </c>
      <c r="AT178">
        <v>15612</v>
      </c>
    </row>
    <row r="179" spans="2:54">
      <c r="B179" t="s">
        <v>80</v>
      </c>
      <c r="AB179">
        <v>3017</v>
      </c>
      <c r="AC179">
        <v>848</v>
      </c>
      <c r="AD179">
        <v>26</v>
      </c>
      <c r="AG179">
        <v>3</v>
      </c>
      <c r="AH179">
        <v>38</v>
      </c>
      <c r="AI179">
        <v>32</v>
      </c>
      <c r="AJ179">
        <v>7</v>
      </c>
      <c r="AK179">
        <v>2</v>
      </c>
      <c r="AL179">
        <v>22</v>
      </c>
      <c r="AM179">
        <v>17</v>
      </c>
      <c r="AN179">
        <v>17</v>
      </c>
      <c r="AO179">
        <v>4</v>
      </c>
      <c r="AP179">
        <v>42</v>
      </c>
      <c r="AQ179">
        <v>6</v>
      </c>
      <c r="AR179">
        <v>19</v>
      </c>
      <c r="AS179">
        <v>49</v>
      </c>
      <c r="AT179">
        <v>14</v>
      </c>
      <c r="AV179">
        <v>3</v>
      </c>
      <c r="AW179">
        <v>1</v>
      </c>
      <c r="AX179">
        <v>2</v>
      </c>
      <c r="AY179">
        <v>1</v>
      </c>
      <c r="BA179">
        <v>9</v>
      </c>
      <c r="BB179">
        <v>83</v>
      </c>
    </row>
    <row r="180" spans="2:54">
      <c r="B180" t="s">
        <v>122</v>
      </c>
      <c r="Y180">
        <v>6988</v>
      </c>
      <c r="Z180">
        <v>2022</v>
      </c>
      <c r="AA180">
        <v>5069</v>
      </c>
      <c r="AB180">
        <v>2122</v>
      </c>
      <c r="AC180">
        <v>1894</v>
      </c>
      <c r="AD180">
        <v>1904</v>
      </c>
      <c r="AE180">
        <v>1244</v>
      </c>
      <c r="AF180">
        <v>2580</v>
      </c>
      <c r="AG180">
        <v>2232</v>
      </c>
      <c r="AH180">
        <v>1565</v>
      </c>
      <c r="AI180">
        <v>2102</v>
      </c>
      <c r="AJ180">
        <v>243</v>
      </c>
      <c r="AK180">
        <v>25</v>
      </c>
      <c r="AL180">
        <v>146</v>
      </c>
      <c r="AM180">
        <v>2</v>
      </c>
      <c r="AN180">
        <v>33</v>
      </c>
      <c r="AO180">
        <v>26</v>
      </c>
      <c r="AP180">
        <v>25</v>
      </c>
    </row>
    <row r="181" spans="2:54">
      <c r="B181" t="s">
        <v>81</v>
      </c>
      <c r="Z181">
        <v>4280</v>
      </c>
      <c r="AA181">
        <v>35643</v>
      </c>
      <c r="AB181">
        <v>47610</v>
      </c>
      <c r="AC181">
        <v>49679</v>
      </c>
      <c r="AD181">
        <v>44001</v>
      </c>
      <c r="AE181">
        <v>19174</v>
      </c>
      <c r="AF181">
        <v>49198</v>
      </c>
      <c r="AG181">
        <v>19236</v>
      </c>
      <c r="AH181">
        <v>508903</v>
      </c>
      <c r="AI181">
        <v>25716</v>
      </c>
      <c r="AJ181">
        <v>31204</v>
      </c>
      <c r="AK181">
        <v>49816</v>
      </c>
      <c r="AL181">
        <v>21601</v>
      </c>
      <c r="AM181">
        <v>17955</v>
      </c>
      <c r="AN181">
        <v>39660</v>
      </c>
      <c r="AO181">
        <v>48051</v>
      </c>
      <c r="AP181">
        <v>163382</v>
      </c>
      <c r="AQ181">
        <v>157474</v>
      </c>
      <c r="AR181">
        <v>120438</v>
      </c>
      <c r="AS181">
        <v>139444</v>
      </c>
      <c r="AT181">
        <v>206830</v>
      </c>
      <c r="AV181">
        <v>141337</v>
      </c>
      <c r="AW181">
        <v>301230</v>
      </c>
      <c r="AX181">
        <v>226673</v>
      </c>
      <c r="AY181">
        <v>355849</v>
      </c>
      <c r="AZ181">
        <v>382964</v>
      </c>
      <c r="BA181">
        <v>807658</v>
      </c>
      <c r="BB181">
        <v>835889</v>
      </c>
    </row>
    <row r="182" spans="2:54">
      <c r="B182" t="s">
        <v>82</v>
      </c>
      <c r="AV182">
        <v>10</v>
      </c>
      <c r="AW182">
        <v>88</v>
      </c>
      <c r="AX182">
        <v>8</v>
      </c>
      <c r="AZ182">
        <v>10098</v>
      </c>
      <c r="BA182">
        <v>8307</v>
      </c>
      <c r="BB182">
        <v>451</v>
      </c>
    </row>
    <row r="183" spans="2:54">
      <c r="B183" t="s">
        <v>138</v>
      </c>
      <c r="AA183">
        <v>254418</v>
      </c>
      <c r="AB183">
        <v>274879</v>
      </c>
      <c r="AC183">
        <v>258276</v>
      </c>
      <c r="AD183">
        <v>249753</v>
      </c>
      <c r="AE183">
        <v>269392</v>
      </c>
      <c r="AF183">
        <v>284247</v>
      </c>
      <c r="AG183">
        <v>287242</v>
      </c>
      <c r="AH183">
        <v>280918</v>
      </c>
      <c r="AI183">
        <v>278476</v>
      </c>
      <c r="AJ183">
        <v>211138</v>
      </c>
      <c r="AK183">
        <v>181632</v>
      </c>
      <c r="AL183">
        <v>149088</v>
      </c>
      <c r="AM183">
        <v>155435</v>
      </c>
      <c r="AN183">
        <v>155092</v>
      </c>
      <c r="AO183">
        <v>149884</v>
      </c>
      <c r="AP183">
        <v>184273</v>
      </c>
      <c r="AQ183">
        <v>188337</v>
      </c>
      <c r="AR183">
        <v>167156</v>
      </c>
      <c r="AS183">
        <v>128892</v>
      </c>
      <c r="AV183">
        <v>86952</v>
      </c>
      <c r="AW183">
        <v>73055</v>
      </c>
      <c r="AX183">
        <v>137479</v>
      </c>
      <c r="AY183">
        <v>165886</v>
      </c>
    </row>
    <row r="185" spans="2:54">
      <c r="B185" t="s">
        <v>275</v>
      </c>
      <c r="Y185">
        <f t="shared" ref="Y185:AF185" si="0">SUM(Y4:Y184)</f>
        <v>10313282</v>
      </c>
      <c r="Z185">
        <f t="shared" si="0"/>
        <v>5473790</v>
      </c>
      <c r="AA185">
        <f t="shared" si="0"/>
        <v>4835393</v>
      </c>
      <c r="AB185">
        <f t="shared" si="0"/>
        <v>5555957</v>
      </c>
      <c r="AC185">
        <f t="shared" si="0"/>
        <v>5085350</v>
      </c>
      <c r="AD185">
        <f t="shared" si="0"/>
        <v>5636188</v>
      </c>
      <c r="AE185">
        <f t="shared" si="0"/>
        <v>5635342</v>
      </c>
      <c r="AF185">
        <f t="shared" si="0"/>
        <v>6001768</v>
      </c>
      <c r="AG185">
        <f t="shared" ref="AG185" si="1">SUM(AG4:AG184)</f>
        <v>6376398</v>
      </c>
      <c r="AH185">
        <f t="shared" ref="AH185" si="2">SUM(AH4:AH184)</f>
        <v>7027013</v>
      </c>
      <c r="AI185">
        <f t="shared" ref="AI185" si="3">SUM(AI4:AI184)</f>
        <v>6101513</v>
      </c>
      <c r="AJ185">
        <f t="shared" ref="AJ185" si="4">SUM(AJ4:AJ184)</f>
        <v>4945539</v>
      </c>
      <c r="AK185">
        <f t="shared" ref="AK185" si="5">SUM(AK4:AK184)</f>
        <v>4754152</v>
      </c>
      <c r="AL185">
        <f t="shared" ref="AL185" si="6">SUM(AL4:AL184)</f>
        <v>4367843</v>
      </c>
      <c r="AM185">
        <f t="shared" ref="AM185" si="7">SUM(AM4:AM184)</f>
        <v>4777069</v>
      </c>
      <c r="AN185">
        <f t="shared" ref="AN185" si="8">SUM(AN4:AN184)</f>
        <v>5009906</v>
      </c>
      <c r="AO185">
        <f t="shared" ref="AO185" si="9">SUM(AO4:AO184)</f>
        <v>5073815</v>
      </c>
      <c r="AP185">
        <f t="shared" ref="AP185" si="10">SUM(AP4:AP184)</f>
        <v>6138379</v>
      </c>
      <c r="AQ185">
        <f t="shared" ref="AQ185" si="11">SUM(AQ4:AQ184)</f>
        <v>6485221</v>
      </c>
      <c r="AR185">
        <f t="shared" ref="AR185" si="12">SUM(AR4:AR184)</f>
        <v>6506689</v>
      </c>
      <c r="AS185">
        <f t="shared" ref="AS185" si="13">SUM(AS4:AS184)</f>
        <v>6154060</v>
      </c>
      <c r="AT185">
        <f t="shared" ref="AT185" si="14">SUM(AT4:AT184)</f>
        <v>6391837</v>
      </c>
      <c r="AU185">
        <f t="shared" ref="AU185" si="15">SUM(AU4:AU184)</f>
        <v>0</v>
      </c>
      <c r="AV185">
        <f t="shared" ref="AV185" si="16">SUM(AV4:AV184)</f>
        <v>7311340</v>
      </c>
      <c r="AW185">
        <f t="shared" ref="AW185" si="17">SUM(AW4:AW184)</f>
        <v>8973122</v>
      </c>
      <c r="AX185">
        <f t="shared" ref="AX185" si="18">SUM(AX4:AX184)</f>
        <v>9595587</v>
      </c>
      <c r="AY185">
        <f t="shared" ref="AY185" si="19">SUM(AY4:AY184)</f>
        <v>12451899</v>
      </c>
      <c r="AZ185">
        <f>SUM(AZ4:AZ184)</f>
        <v>18942878</v>
      </c>
      <c r="BA185">
        <f>SUM(BA4:BA184)</f>
        <v>19680860</v>
      </c>
      <c r="BB185">
        <f>SUM(BB4:BB184)</f>
        <v>19225539</v>
      </c>
    </row>
    <row r="187" spans="2:54">
      <c r="Y187">
        <f>10313282-Y185</f>
        <v>0</v>
      </c>
      <c r="Z187">
        <f>5473790-Z185</f>
        <v>0</v>
      </c>
      <c r="AA187">
        <f>4835393-AA185</f>
        <v>0</v>
      </c>
      <c r="AB187">
        <f>5555957-AB185</f>
        <v>0</v>
      </c>
      <c r="AC187">
        <f>5085350-AC185</f>
        <v>0</v>
      </c>
      <c r="AD187">
        <f>5636188-AD185</f>
        <v>0</v>
      </c>
      <c r="AE187">
        <f>5635342-AE185</f>
        <v>0</v>
      </c>
      <c r="AF187">
        <f>6001768-AF185</f>
        <v>0</v>
      </c>
      <c r="AG187">
        <f>6376398-AG185</f>
        <v>0</v>
      </c>
      <c r="AH187">
        <f>7027013-AH185</f>
        <v>0</v>
      </c>
      <c r="AI187">
        <f>6101513-AI185</f>
        <v>0</v>
      </c>
      <c r="AJ187">
        <f>4945539-AJ185</f>
        <v>0</v>
      </c>
      <c r="AK187">
        <f>4754152-AK185</f>
        <v>0</v>
      </c>
      <c r="AL187">
        <f>4367843-AL185</f>
        <v>0</v>
      </c>
      <c r="AM187">
        <f>4777069-AM185</f>
        <v>0</v>
      </c>
      <c r="AN187">
        <f>5009906-AN185</f>
        <v>0</v>
      </c>
      <c r="AO187">
        <f>5073815-AO185</f>
        <v>0</v>
      </c>
      <c r="AP187">
        <f>5950467+187912-AP185</f>
        <v>0</v>
      </c>
      <c r="AQ187">
        <f>6485221-AQ185</f>
        <v>0</v>
      </c>
      <c r="AR187">
        <f>6506689-AR185</f>
        <v>0</v>
      </c>
      <c r="AS187">
        <f>6154060-AS185</f>
        <v>0</v>
      </c>
      <c r="AT187">
        <f>6316107+75730-AT185</f>
        <v>0</v>
      </c>
      <c r="AV187">
        <f>7311340-AV185</f>
        <v>0</v>
      </c>
      <c r="AW187">
        <f>8973122-AW185</f>
        <v>0</v>
      </c>
      <c r="AX187">
        <f>9595587-AX185</f>
        <v>0</v>
      </c>
      <c r="AY187">
        <f>12451899-AY185</f>
        <v>0</v>
      </c>
      <c r="AZ187">
        <f>18942877-AZ185</f>
        <v>-1</v>
      </c>
      <c r="BA187">
        <f>19680859-BA185</f>
        <v>-1</v>
      </c>
      <c r="BB187">
        <f>19225539-BB185</f>
        <v>0</v>
      </c>
    </row>
    <row r="189" spans="2:54">
      <c r="Y189" t="s">
        <v>123</v>
      </c>
      <c r="Z189" t="s">
        <v>123</v>
      </c>
      <c r="AA189" t="s">
        <v>123</v>
      </c>
      <c r="AB189" t="s">
        <v>123</v>
      </c>
      <c r="AC189" t="s">
        <v>123</v>
      </c>
      <c r="AD189" t="s">
        <v>123</v>
      </c>
      <c r="AE189" t="s">
        <v>123</v>
      </c>
      <c r="AF189" t="s">
        <v>123</v>
      </c>
      <c r="AG189" t="s">
        <v>123</v>
      </c>
      <c r="AH189" t="s">
        <v>123</v>
      </c>
      <c r="AI189" t="s">
        <v>123</v>
      </c>
      <c r="AJ189" t="s">
        <v>123</v>
      </c>
      <c r="AK189" t="s">
        <v>123</v>
      </c>
      <c r="AL189" t="s">
        <v>123</v>
      </c>
      <c r="AM189" t="s">
        <v>123</v>
      </c>
      <c r="AN189" t="s">
        <v>123</v>
      </c>
      <c r="AO189" t="s">
        <v>123</v>
      </c>
      <c r="AP189" t="s">
        <v>123</v>
      </c>
      <c r="AQ189" t="s">
        <v>123</v>
      </c>
      <c r="AR189" t="s">
        <v>123</v>
      </c>
      <c r="AS189" t="s">
        <v>123</v>
      </c>
      <c r="AT189" t="s">
        <v>123</v>
      </c>
      <c r="AV189" t="s">
        <v>123</v>
      </c>
      <c r="AW189" t="s">
        <v>123</v>
      </c>
      <c r="AX189" t="s">
        <v>123</v>
      </c>
      <c r="AY189" t="s">
        <v>123</v>
      </c>
    </row>
    <row r="191" spans="2:54">
      <c r="Y191" t="s">
        <v>213</v>
      </c>
      <c r="Z191" t="s">
        <v>125</v>
      </c>
      <c r="AA191" t="s">
        <v>135</v>
      </c>
      <c r="AB191" t="s">
        <v>145</v>
      </c>
      <c r="AC191" t="s">
        <v>153</v>
      </c>
      <c r="AD191" t="s">
        <v>165</v>
      </c>
      <c r="AE191" t="s">
        <v>178</v>
      </c>
      <c r="AF191" t="s">
        <v>185</v>
      </c>
      <c r="AG191" t="s">
        <v>189</v>
      </c>
      <c r="AH191" t="s">
        <v>195</v>
      </c>
      <c r="AI191" t="s">
        <v>199</v>
      </c>
      <c r="AJ191" t="s">
        <v>202</v>
      </c>
      <c r="AK191" t="s">
        <v>205</v>
      </c>
      <c r="AL191" t="s">
        <v>230</v>
      </c>
      <c r="AM191" t="s">
        <v>259</v>
      </c>
      <c r="AN191" t="s">
        <v>242</v>
      </c>
      <c r="AO191" t="s">
        <v>248</v>
      </c>
      <c r="AP191" t="s">
        <v>250</v>
      </c>
      <c r="AQ191" t="s">
        <v>255</v>
      </c>
      <c r="AR191" t="s">
        <v>215</v>
      </c>
      <c r="AS191" t="s">
        <v>233</v>
      </c>
      <c r="AT191" t="s">
        <v>273</v>
      </c>
      <c r="AV191" t="s">
        <v>225</v>
      </c>
      <c r="AW191" t="s">
        <v>226</v>
      </c>
      <c r="AX191" t="s">
        <v>227</v>
      </c>
      <c r="AY191" t="s">
        <v>228</v>
      </c>
    </row>
    <row r="193" spans="25:51">
      <c r="Y193" t="s">
        <v>124</v>
      </c>
      <c r="Z193" t="s">
        <v>124</v>
      </c>
      <c r="AA193" t="s">
        <v>124</v>
      </c>
      <c r="AB193" t="s">
        <v>124</v>
      </c>
      <c r="AC193" t="s">
        <v>124</v>
      </c>
      <c r="AD193" t="s">
        <v>124</v>
      </c>
      <c r="AE193" t="s">
        <v>124</v>
      </c>
      <c r="AF193" t="s">
        <v>124</v>
      </c>
      <c r="AG193" t="s">
        <v>124</v>
      </c>
      <c r="AH193" t="s">
        <v>124</v>
      </c>
      <c r="AI193" t="s">
        <v>124</v>
      </c>
      <c r="AJ193" t="s">
        <v>124</v>
      </c>
      <c r="AK193" t="s">
        <v>124</v>
      </c>
      <c r="AL193" t="s">
        <v>124</v>
      </c>
      <c r="AM193" t="s">
        <v>124</v>
      </c>
      <c r="AN193" t="s">
        <v>124</v>
      </c>
      <c r="AO193" t="s">
        <v>124</v>
      </c>
      <c r="AP193" t="s">
        <v>124</v>
      </c>
      <c r="AQ193" t="s">
        <v>124</v>
      </c>
      <c r="AR193" t="s">
        <v>214</v>
      </c>
      <c r="AS193" t="s">
        <v>214</v>
      </c>
      <c r="AT193" t="s">
        <v>214</v>
      </c>
      <c r="AV193" t="s">
        <v>214</v>
      </c>
      <c r="AW193" t="s">
        <v>214</v>
      </c>
      <c r="AX193" t="s">
        <v>214</v>
      </c>
      <c r="AY193" t="s">
        <v>214</v>
      </c>
    </row>
  </sheetData>
  <sortState ref="B47:BB108">
    <sortCondition ref="B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22"/>
  <sheetViews>
    <sheetView workbookViewId="0">
      <pane xSplit="3" ySplit="2" topLeftCell="AQ102" activePane="bottomRight" state="frozen"/>
      <selection pane="topRight" activeCell="D1" sqref="D1"/>
      <selection pane="bottomLeft" activeCell="A3" sqref="A3"/>
      <selection pane="bottomRight" activeCell="B120" sqref="B120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AZ2" t="s">
        <v>105</v>
      </c>
      <c r="BA2" t="s">
        <v>105</v>
      </c>
      <c r="BB2" t="s">
        <v>105</v>
      </c>
    </row>
    <row r="3" spans="1:54">
      <c r="A3" t="s">
        <v>2</v>
      </c>
      <c r="B3" t="s">
        <v>3</v>
      </c>
      <c r="AZ3">
        <v>7905195</v>
      </c>
      <c r="BA3">
        <v>8388044</v>
      </c>
      <c r="BB3">
        <v>7505449</v>
      </c>
    </row>
    <row r="4" spans="1:54">
      <c r="B4" t="s">
        <v>4</v>
      </c>
      <c r="AZ4">
        <v>1262004</v>
      </c>
      <c r="BA4">
        <v>1917513</v>
      </c>
      <c r="BB4">
        <v>3141295</v>
      </c>
    </row>
    <row r="5" spans="1:54">
      <c r="B5" t="s">
        <v>111</v>
      </c>
      <c r="BB5">
        <v>120</v>
      </c>
    </row>
    <row r="6" spans="1:54">
      <c r="B6" t="s">
        <v>5</v>
      </c>
      <c r="AZ6">
        <v>133</v>
      </c>
      <c r="BB6">
        <v>285</v>
      </c>
    </row>
    <row r="7" spans="1:54">
      <c r="B7" t="s">
        <v>6</v>
      </c>
      <c r="AZ7">
        <v>32261</v>
      </c>
      <c r="BA7">
        <v>27745</v>
      </c>
      <c r="BB7">
        <v>37297</v>
      </c>
    </row>
    <row r="8" spans="1:54">
      <c r="B8" t="s">
        <v>7</v>
      </c>
      <c r="AZ8">
        <v>13222</v>
      </c>
      <c r="BA8">
        <v>40969</v>
      </c>
      <c r="BB8">
        <v>106722</v>
      </c>
    </row>
    <row r="9" spans="1:54">
      <c r="B9" t="s">
        <v>8</v>
      </c>
      <c r="AZ9">
        <v>5798</v>
      </c>
      <c r="BA9">
        <v>7455</v>
      </c>
      <c r="BB9">
        <v>59017</v>
      </c>
    </row>
    <row r="10" spans="1:54">
      <c r="B10" t="s">
        <v>9</v>
      </c>
      <c r="AZ10">
        <v>12469</v>
      </c>
      <c r="BA10">
        <v>21260</v>
      </c>
      <c r="BB10">
        <v>20493</v>
      </c>
    </row>
    <row r="11" spans="1:54">
      <c r="B11" t="s">
        <v>10</v>
      </c>
      <c r="AZ11">
        <v>13992</v>
      </c>
      <c r="BA11">
        <v>29257</v>
      </c>
      <c r="BB11">
        <v>25332</v>
      </c>
    </row>
    <row r="12" spans="1:54">
      <c r="B12" t="s">
        <v>11</v>
      </c>
      <c r="AZ12">
        <v>161</v>
      </c>
      <c r="BA12">
        <v>223</v>
      </c>
      <c r="BB12">
        <v>1319</v>
      </c>
    </row>
    <row r="13" spans="1:54">
      <c r="B13" t="s">
        <v>12</v>
      </c>
      <c r="AZ13">
        <v>2989</v>
      </c>
      <c r="BA13">
        <v>2097</v>
      </c>
      <c r="BB13">
        <v>1399</v>
      </c>
    </row>
    <row r="14" spans="1:54">
      <c r="B14" t="s">
        <v>13</v>
      </c>
      <c r="AZ14">
        <v>799</v>
      </c>
      <c r="BA14">
        <v>3579</v>
      </c>
      <c r="BB14">
        <v>9725</v>
      </c>
    </row>
    <row r="15" spans="1:54">
      <c r="B15" t="s">
        <v>94</v>
      </c>
    </row>
    <row r="16" spans="1:54">
      <c r="B16" t="s">
        <v>95</v>
      </c>
      <c r="BB16">
        <v>900</v>
      </c>
    </row>
    <row r="17" spans="2:54">
      <c r="B17" t="s">
        <v>14</v>
      </c>
      <c r="AZ17">
        <v>53470</v>
      </c>
      <c r="BA17">
        <v>43063</v>
      </c>
      <c r="BB17">
        <v>59903</v>
      </c>
    </row>
    <row r="18" spans="2:54">
      <c r="B18" t="s">
        <v>15</v>
      </c>
      <c r="AZ18">
        <v>4</v>
      </c>
      <c r="BA18">
        <v>43</v>
      </c>
      <c r="BB18">
        <v>241</v>
      </c>
    </row>
    <row r="19" spans="2:54">
      <c r="B19" t="s">
        <v>16</v>
      </c>
      <c r="AZ19">
        <v>100</v>
      </c>
      <c r="BA19">
        <v>4</v>
      </c>
      <c r="BB19">
        <v>639</v>
      </c>
    </row>
    <row r="20" spans="2:54">
      <c r="B20" t="s">
        <v>17</v>
      </c>
      <c r="AZ20">
        <v>6914</v>
      </c>
      <c r="BA20">
        <v>6608</v>
      </c>
      <c r="BB20">
        <v>284</v>
      </c>
    </row>
    <row r="21" spans="2:54">
      <c r="B21" t="s">
        <v>18</v>
      </c>
      <c r="AZ21">
        <v>1609</v>
      </c>
      <c r="BA21">
        <v>110</v>
      </c>
      <c r="BB21">
        <v>211</v>
      </c>
    </row>
    <row r="22" spans="2:54">
      <c r="B22" t="s">
        <v>112</v>
      </c>
      <c r="BB22">
        <v>22358</v>
      </c>
    </row>
    <row r="23" spans="2:54">
      <c r="B23" t="s">
        <v>19</v>
      </c>
      <c r="AZ23">
        <v>265</v>
      </c>
      <c r="BA23">
        <v>1320</v>
      </c>
      <c r="BB23">
        <v>810</v>
      </c>
    </row>
    <row r="24" spans="2:54">
      <c r="B24" t="s">
        <v>20</v>
      </c>
      <c r="AZ24">
        <v>342</v>
      </c>
      <c r="BA24">
        <v>360</v>
      </c>
      <c r="BB24">
        <v>2502</v>
      </c>
    </row>
    <row r="25" spans="2:54">
      <c r="B25" t="s">
        <v>21</v>
      </c>
      <c r="AZ25">
        <v>250</v>
      </c>
      <c r="BA25">
        <v>465</v>
      </c>
      <c r="BB25">
        <v>942</v>
      </c>
    </row>
    <row r="26" spans="2:54">
      <c r="B26" t="s">
        <v>106</v>
      </c>
      <c r="BA26">
        <v>57</v>
      </c>
    </row>
    <row r="27" spans="2:54">
      <c r="B27" t="s">
        <v>83</v>
      </c>
    </row>
    <row r="28" spans="2:54">
      <c r="B28" t="s">
        <v>22</v>
      </c>
      <c r="AZ28">
        <v>6739</v>
      </c>
      <c r="BA28">
        <v>337</v>
      </c>
      <c r="BB28">
        <v>803</v>
      </c>
    </row>
    <row r="29" spans="2:54">
      <c r="B29" t="s">
        <v>84</v>
      </c>
      <c r="BA29">
        <v>1</v>
      </c>
    </row>
    <row r="30" spans="2:54">
      <c r="B30" t="s">
        <v>85</v>
      </c>
    </row>
    <row r="31" spans="2:54">
      <c r="B31" t="s">
        <v>113</v>
      </c>
      <c r="BB31">
        <v>54</v>
      </c>
    </row>
    <row r="32" spans="2:54">
      <c r="B32" t="s">
        <v>23</v>
      </c>
      <c r="AZ32">
        <v>131334</v>
      </c>
      <c r="BA32">
        <v>100464</v>
      </c>
      <c r="BB32">
        <v>108535</v>
      </c>
    </row>
    <row r="33" spans="2:54">
      <c r="B33" t="s">
        <v>24</v>
      </c>
      <c r="AZ33">
        <v>2040</v>
      </c>
      <c r="BB33">
        <v>500</v>
      </c>
    </row>
    <row r="34" spans="2:54">
      <c r="B34" t="s">
        <v>25</v>
      </c>
      <c r="AZ34">
        <v>596</v>
      </c>
      <c r="BA34">
        <v>418</v>
      </c>
      <c r="BB34">
        <v>2508</v>
      </c>
    </row>
    <row r="35" spans="2:54">
      <c r="B35" t="s">
        <v>26</v>
      </c>
      <c r="AZ35">
        <v>71546</v>
      </c>
      <c r="BA35">
        <v>50266</v>
      </c>
      <c r="BB35">
        <v>49987</v>
      </c>
    </row>
    <row r="36" spans="2:54">
      <c r="B36" t="s">
        <v>27</v>
      </c>
      <c r="AZ36">
        <v>19507</v>
      </c>
      <c r="BA36">
        <v>26039</v>
      </c>
      <c r="BB36">
        <v>33838</v>
      </c>
    </row>
    <row r="37" spans="2:54">
      <c r="B37" t="s">
        <v>28</v>
      </c>
      <c r="AZ37">
        <v>55890</v>
      </c>
      <c r="BA37">
        <v>85783</v>
      </c>
      <c r="BB37">
        <v>94858</v>
      </c>
    </row>
    <row r="38" spans="2:54">
      <c r="B38" t="s">
        <v>29</v>
      </c>
      <c r="AZ38">
        <v>779</v>
      </c>
      <c r="BA38">
        <v>4445</v>
      </c>
      <c r="BB38">
        <v>1985</v>
      </c>
    </row>
    <row r="39" spans="2:54">
      <c r="B39" t="s">
        <v>30</v>
      </c>
      <c r="AZ39">
        <v>455</v>
      </c>
      <c r="BA39">
        <v>1170</v>
      </c>
      <c r="BB39">
        <v>2534</v>
      </c>
    </row>
    <row r="40" spans="2:54">
      <c r="B40" t="s">
        <v>31</v>
      </c>
      <c r="AZ40">
        <v>664</v>
      </c>
      <c r="BA40">
        <v>1860</v>
      </c>
      <c r="BB40">
        <v>1010</v>
      </c>
    </row>
    <row r="41" spans="2:54">
      <c r="B41" t="s">
        <v>32</v>
      </c>
      <c r="AZ41">
        <v>182</v>
      </c>
      <c r="BA41">
        <v>1649</v>
      </c>
      <c r="BB41">
        <v>422</v>
      </c>
    </row>
    <row r="42" spans="2:54">
      <c r="B42" t="s">
        <v>33</v>
      </c>
      <c r="AZ42">
        <v>1000</v>
      </c>
      <c r="BA42">
        <v>1743</v>
      </c>
      <c r="BB42">
        <v>2266</v>
      </c>
    </row>
    <row r="43" spans="2:54">
      <c r="B43" t="s">
        <v>34</v>
      </c>
      <c r="AZ43">
        <v>816</v>
      </c>
      <c r="BA43">
        <v>1523</v>
      </c>
      <c r="BB43">
        <v>1160</v>
      </c>
    </row>
    <row r="44" spans="2:54">
      <c r="B44" t="s">
        <v>35</v>
      </c>
      <c r="AZ44">
        <v>24</v>
      </c>
      <c r="BA44">
        <v>375</v>
      </c>
      <c r="BB44">
        <v>491</v>
      </c>
    </row>
    <row r="45" spans="2:54">
      <c r="B45" t="s">
        <v>36</v>
      </c>
      <c r="AZ45">
        <v>403</v>
      </c>
      <c r="BA45">
        <v>772</v>
      </c>
      <c r="BB45">
        <v>1592</v>
      </c>
    </row>
    <row r="46" spans="2:54">
      <c r="B46" t="s">
        <v>2</v>
      </c>
    </row>
    <row r="47" spans="2:54">
      <c r="B47" t="s">
        <v>37</v>
      </c>
      <c r="AZ47">
        <v>309931</v>
      </c>
      <c r="BA47">
        <v>389900</v>
      </c>
      <c r="BB47">
        <v>450162</v>
      </c>
    </row>
    <row r="48" spans="2:54">
      <c r="B48" t="s">
        <v>38</v>
      </c>
    </row>
    <row r="49" spans="2:54">
      <c r="B49" t="s">
        <v>39</v>
      </c>
      <c r="AZ49">
        <v>34</v>
      </c>
      <c r="BA49">
        <v>100</v>
      </c>
      <c r="BB49">
        <v>462</v>
      </c>
    </row>
    <row r="50" spans="2:54">
      <c r="B50" t="s">
        <v>40</v>
      </c>
      <c r="AZ50">
        <v>904</v>
      </c>
      <c r="BA50">
        <v>7</v>
      </c>
    </row>
    <row r="51" spans="2:54">
      <c r="B51" t="s">
        <v>86</v>
      </c>
      <c r="BA51">
        <v>1</v>
      </c>
    </row>
    <row r="52" spans="2:54">
      <c r="B52" t="s">
        <v>41</v>
      </c>
      <c r="AZ52">
        <v>5664</v>
      </c>
      <c r="BA52">
        <v>6084</v>
      </c>
      <c r="BB52">
        <v>4418</v>
      </c>
    </row>
    <row r="53" spans="2:54">
      <c r="B53" t="s">
        <v>107</v>
      </c>
      <c r="BA53">
        <v>64</v>
      </c>
      <c r="BB53">
        <v>81</v>
      </c>
    </row>
    <row r="54" spans="2:54">
      <c r="B54" t="s">
        <v>114</v>
      </c>
      <c r="BB54">
        <v>4</v>
      </c>
    </row>
    <row r="55" spans="2:54">
      <c r="B55" t="s">
        <v>42</v>
      </c>
      <c r="BA55">
        <v>35</v>
      </c>
      <c r="BB55">
        <v>3</v>
      </c>
    </row>
    <row r="56" spans="2:54">
      <c r="B56" t="s">
        <v>96</v>
      </c>
    </row>
    <row r="57" spans="2:54">
      <c r="B57" t="s">
        <v>43</v>
      </c>
      <c r="BA57">
        <v>25</v>
      </c>
      <c r="BB57">
        <v>222</v>
      </c>
    </row>
    <row r="58" spans="2:54">
      <c r="B58" t="s">
        <v>44</v>
      </c>
      <c r="AZ58">
        <v>220</v>
      </c>
      <c r="BA58">
        <v>241</v>
      </c>
      <c r="BB58">
        <v>24</v>
      </c>
    </row>
    <row r="59" spans="2:54">
      <c r="B59" t="s">
        <v>45</v>
      </c>
      <c r="AZ59">
        <v>796</v>
      </c>
      <c r="BA59">
        <v>907</v>
      </c>
      <c r="BB59">
        <v>561</v>
      </c>
    </row>
    <row r="60" spans="2:54">
      <c r="B60" t="s">
        <v>46</v>
      </c>
      <c r="AZ60">
        <v>1661</v>
      </c>
      <c r="BA60">
        <v>906</v>
      </c>
      <c r="BB60">
        <v>1962</v>
      </c>
    </row>
    <row r="61" spans="2:54">
      <c r="B61" t="s">
        <v>47</v>
      </c>
      <c r="AZ61">
        <v>2068</v>
      </c>
      <c r="BA61">
        <v>1364</v>
      </c>
      <c r="BB61">
        <v>2655</v>
      </c>
    </row>
    <row r="62" spans="2:54">
      <c r="B62" t="s">
        <v>48</v>
      </c>
      <c r="AZ62">
        <v>3</v>
      </c>
      <c r="BA62">
        <v>4</v>
      </c>
    </row>
    <row r="63" spans="2:54">
      <c r="B63" t="s">
        <v>49</v>
      </c>
      <c r="AZ63">
        <v>5370</v>
      </c>
      <c r="BA63">
        <v>11339</v>
      </c>
      <c r="BB63">
        <v>18499</v>
      </c>
    </row>
    <row r="64" spans="2:54">
      <c r="B64" t="s">
        <v>50</v>
      </c>
      <c r="AZ64">
        <v>49</v>
      </c>
      <c r="BA64">
        <v>1492</v>
      </c>
      <c r="BB64">
        <v>6</v>
      </c>
    </row>
    <row r="65" spans="2:54">
      <c r="B65" t="s">
        <v>51</v>
      </c>
    </row>
    <row r="66" spans="2:54">
      <c r="B66" t="s">
        <v>52</v>
      </c>
      <c r="AZ66">
        <v>9</v>
      </c>
      <c r="BA66">
        <v>258</v>
      </c>
    </row>
    <row r="67" spans="2:54">
      <c r="B67" t="s">
        <v>53</v>
      </c>
      <c r="AZ67">
        <v>1445</v>
      </c>
      <c r="BA67">
        <v>5484</v>
      </c>
      <c r="BB67">
        <v>7404</v>
      </c>
    </row>
    <row r="68" spans="2:54">
      <c r="B68" t="s">
        <v>54</v>
      </c>
    </row>
    <row r="69" spans="2:54">
      <c r="B69" t="s">
        <v>55</v>
      </c>
      <c r="AZ69">
        <v>3135</v>
      </c>
      <c r="BA69">
        <v>209</v>
      </c>
      <c r="BB69">
        <v>4646</v>
      </c>
    </row>
    <row r="70" spans="2:54">
      <c r="B70" t="s">
        <v>56</v>
      </c>
      <c r="AZ70">
        <v>14260</v>
      </c>
      <c r="BA70">
        <v>4371</v>
      </c>
      <c r="BB70">
        <v>18698</v>
      </c>
    </row>
    <row r="71" spans="2:54">
      <c r="B71" t="s">
        <v>97</v>
      </c>
      <c r="BA71">
        <v>558</v>
      </c>
      <c r="BB71">
        <v>95</v>
      </c>
    </row>
    <row r="72" spans="2:54">
      <c r="B72" t="s">
        <v>98</v>
      </c>
    </row>
    <row r="73" spans="2:54">
      <c r="B73" t="s">
        <v>87</v>
      </c>
    </row>
    <row r="74" spans="2:54">
      <c r="B74" t="s">
        <v>57</v>
      </c>
      <c r="AZ74">
        <v>14911</v>
      </c>
      <c r="BA74">
        <v>16934</v>
      </c>
      <c r="BB74">
        <v>123009</v>
      </c>
    </row>
    <row r="75" spans="2:54">
      <c r="B75" t="s">
        <v>58</v>
      </c>
      <c r="AZ75">
        <v>525</v>
      </c>
      <c r="BA75">
        <v>202</v>
      </c>
      <c r="BB75">
        <v>624</v>
      </c>
    </row>
    <row r="76" spans="2:54">
      <c r="B76" t="s">
        <v>59</v>
      </c>
      <c r="AZ76">
        <v>13</v>
      </c>
      <c r="BA76">
        <v>526</v>
      </c>
      <c r="BB76">
        <v>18542</v>
      </c>
    </row>
    <row r="77" spans="2:54">
      <c r="B77" t="s">
        <v>60</v>
      </c>
      <c r="AZ77">
        <v>2296</v>
      </c>
      <c r="BA77">
        <v>1000</v>
      </c>
      <c r="BB77">
        <v>2599</v>
      </c>
    </row>
    <row r="78" spans="2:54">
      <c r="B78" t="s">
        <v>61</v>
      </c>
      <c r="AZ78">
        <v>23167</v>
      </c>
      <c r="BA78">
        <v>35615</v>
      </c>
      <c r="BB78">
        <v>45478</v>
      </c>
    </row>
    <row r="79" spans="2:54">
      <c r="B79" t="s">
        <v>62</v>
      </c>
      <c r="BA79">
        <v>40</v>
      </c>
      <c r="BB79">
        <v>7</v>
      </c>
    </row>
    <row r="80" spans="2:54">
      <c r="B80" t="s">
        <v>88</v>
      </c>
    </row>
    <row r="81" spans="2:54">
      <c r="B81" t="s">
        <v>108</v>
      </c>
      <c r="BA81">
        <v>2</v>
      </c>
      <c r="BB81">
        <v>416</v>
      </c>
    </row>
    <row r="82" spans="2:54">
      <c r="B82" t="s">
        <v>63</v>
      </c>
      <c r="AZ82">
        <v>74</v>
      </c>
      <c r="BA82">
        <v>157</v>
      </c>
      <c r="BB82">
        <v>393</v>
      </c>
    </row>
    <row r="83" spans="2:54">
      <c r="B83" t="s">
        <v>64</v>
      </c>
      <c r="AZ83">
        <v>474</v>
      </c>
      <c r="BA83">
        <v>1732</v>
      </c>
      <c r="BB83">
        <v>581</v>
      </c>
    </row>
    <row r="84" spans="2:54">
      <c r="B84" t="s">
        <v>65</v>
      </c>
      <c r="AZ84">
        <v>9921</v>
      </c>
      <c r="BA84">
        <v>6237</v>
      </c>
      <c r="BB84">
        <v>10029</v>
      </c>
    </row>
    <row r="85" spans="2:54">
      <c r="B85" t="s">
        <v>66</v>
      </c>
      <c r="BB85">
        <v>364</v>
      </c>
    </row>
    <row r="86" spans="2:54">
      <c r="B86" t="s">
        <v>109</v>
      </c>
      <c r="BA86">
        <v>4</v>
      </c>
    </row>
    <row r="87" spans="2:54">
      <c r="B87" t="s">
        <v>103</v>
      </c>
      <c r="BB87">
        <v>33</v>
      </c>
    </row>
    <row r="88" spans="2:54">
      <c r="B88" t="s">
        <v>89</v>
      </c>
    </row>
    <row r="89" spans="2:54">
      <c r="B89" t="s">
        <v>110</v>
      </c>
      <c r="BA89">
        <v>475</v>
      </c>
      <c r="BB89">
        <v>870</v>
      </c>
    </row>
    <row r="90" spans="2:54">
      <c r="B90" t="s">
        <v>67</v>
      </c>
      <c r="BA90">
        <v>568</v>
      </c>
      <c r="BB90">
        <v>1793</v>
      </c>
    </row>
    <row r="91" spans="2:54">
      <c r="B91" t="s">
        <v>99</v>
      </c>
    </row>
    <row r="92" spans="2:54">
      <c r="B92" t="s">
        <v>100</v>
      </c>
    </row>
    <row r="93" spans="2:54">
      <c r="B93" t="s">
        <v>104</v>
      </c>
      <c r="AZ93">
        <v>1</v>
      </c>
      <c r="BA93">
        <v>53</v>
      </c>
      <c r="BB93">
        <v>2</v>
      </c>
    </row>
    <row r="94" spans="2:54">
      <c r="B94" t="s">
        <v>68</v>
      </c>
      <c r="AZ94">
        <v>5535</v>
      </c>
      <c r="BA94">
        <v>8833</v>
      </c>
      <c r="BB94">
        <v>4881</v>
      </c>
    </row>
    <row r="95" spans="2:54">
      <c r="B95" t="s">
        <v>69</v>
      </c>
      <c r="AZ95">
        <v>32975</v>
      </c>
      <c r="BA95">
        <v>25469</v>
      </c>
      <c r="BB95">
        <v>22013</v>
      </c>
    </row>
    <row r="96" spans="2:54">
      <c r="B96" t="s">
        <v>70</v>
      </c>
      <c r="AZ96">
        <v>72</v>
      </c>
    </row>
    <row r="97" spans="2:54">
      <c r="B97" t="s">
        <v>71</v>
      </c>
      <c r="AZ97">
        <v>54</v>
      </c>
      <c r="BA97">
        <v>444</v>
      </c>
      <c r="BB97">
        <v>41</v>
      </c>
    </row>
    <row r="98" spans="2:54">
      <c r="B98" t="s">
        <v>101</v>
      </c>
    </row>
    <row r="99" spans="2:54">
      <c r="B99" t="s">
        <v>72</v>
      </c>
    </row>
    <row r="100" spans="2:54">
      <c r="B100" t="s">
        <v>73</v>
      </c>
      <c r="BA100">
        <v>489</v>
      </c>
    </row>
    <row r="101" spans="2:54">
      <c r="B101" t="s">
        <v>74</v>
      </c>
      <c r="AZ101">
        <v>54</v>
      </c>
      <c r="BA101">
        <v>134</v>
      </c>
      <c r="BB101">
        <v>397</v>
      </c>
    </row>
    <row r="102" spans="2:54">
      <c r="B102" t="s">
        <v>90</v>
      </c>
      <c r="BA102">
        <v>49</v>
      </c>
    </row>
    <row r="103" spans="2:54">
      <c r="B103" t="s">
        <v>91</v>
      </c>
      <c r="BA103">
        <v>375</v>
      </c>
      <c r="BB103">
        <v>2893</v>
      </c>
    </row>
    <row r="104" spans="2:54">
      <c r="B104" t="s">
        <v>102</v>
      </c>
    </row>
    <row r="105" spans="2:54">
      <c r="B105" t="s">
        <v>92</v>
      </c>
    </row>
    <row r="106" spans="2:54">
      <c r="B106" t="s">
        <v>93</v>
      </c>
    </row>
    <row r="107" spans="2:54">
      <c r="B107" t="s">
        <v>75</v>
      </c>
      <c r="AZ107">
        <v>37</v>
      </c>
    </row>
    <row r="108" spans="2:54">
      <c r="B108" t="s">
        <v>76</v>
      </c>
      <c r="AZ108">
        <v>42478</v>
      </c>
      <c r="BA108">
        <v>51193</v>
      </c>
      <c r="BB108">
        <v>23852</v>
      </c>
    </row>
    <row r="109" spans="2:54">
      <c r="B109" t="s">
        <v>77</v>
      </c>
      <c r="AZ109">
        <v>5118</v>
      </c>
      <c r="BA109">
        <v>4523</v>
      </c>
      <c r="BB109">
        <v>8197</v>
      </c>
    </row>
    <row r="110" spans="2:54">
      <c r="B110" t="s">
        <v>78</v>
      </c>
      <c r="AZ110">
        <v>2333</v>
      </c>
      <c r="BA110">
        <v>4738</v>
      </c>
      <c r="BB110">
        <v>20251</v>
      </c>
    </row>
    <row r="111" spans="2:54">
      <c r="B111" t="s">
        <v>115</v>
      </c>
      <c r="BB111">
        <v>912</v>
      </c>
    </row>
    <row r="112" spans="2:54">
      <c r="B112" t="s">
        <v>79</v>
      </c>
      <c r="AZ112">
        <v>3</v>
      </c>
      <c r="BB112">
        <v>547</v>
      </c>
    </row>
    <row r="113" spans="2:54">
      <c r="B113" t="s">
        <v>116</v>
      </c>
      <c r="BB113">
        <v>719</v>
      </c>
    </row>
    <row r="114" spans="2:54">
      <c r="B114" t="s">
        <v>80</v>
      </c>
      <c r="AZ114">
        <v>21725</v>
      </c>
      <c r="BA114">
        <v>634</v>
      </c>
      <c r="BB114">
        <v>910</v>
      </c>
    </row>
    <row r="115" spans="2:54">
      <c r="B115" t="s">
        <v>117</v>
      </c>
      <c r="BB115">
        <v>300</v>
      </c>
    </row>
    <row r="116" spans="2:54">
      <c r="B116" t="s">
        <v>118</v>
      </c>
      <c r="BB116">
        <v>2</v>
      </c>
    </row>
    <row r="117" spans="2:54">
      <c r="B117" t="s">
        <v>81</v>
      </c>
      <c r="AZ117">
        <v>59209</v>
      </c>
      <c r="BA117">
        <v>34484</v>
      </c>
    </row>
    <row r="118" spans="2:54">
      <c r="B118" t="s">
        <v>82</v>
      </c>
      <c r="AZ118">
        <v>562</v>
      </c>
      <c r="BA118">
        <v>2074</v>
      </c>
      <c r="BB118">
        <v>38045</v>
      </c>
    </row>
    <row r="120" spans="2:54">
      <c r="B120" t="s">
        <v>275</v>
      </c>
      <c r="AZ120">
        <f>SUM(AZ3:AZ119)</f>
        <v>10171038</v>
      </c>
      <c r="BA120">
        <f>SUM(BA3:BA119)</f>
        <v>11387350</v>
      </c>
      <c r="BB120">
        <f>SUM(BB3:BB119)</f>
        <v>12138388</v>
      </c>
    </row>
    <row r="122" spans="2:54">
      <c r="AZ122">
        <f>10171038-AZ120</f>
        <v>0</v>
      </c>
      <c r="BA122">
        <f>11387350-BA120</f>
        <v>0</v>
      </c>
      <c r="BB122">
        <f>12138387-BB120</f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171"/>
  <sheetViews>
    <sheetView workbookViewId="0">
      <pane xSplit="3" ySplit="2" topLeftCell="AN116" activePane="bottomRight" state="frozen"/>
      <selection activeCell="D3" sqref="D3"/>
      <selection pane="topRight" activeCell="D3" sqref="D3"/>
      <selection pane="bottomLeft" activeCell="D3" sqref="D3"/>
      <selection pane="bottomRight" activeCell="AT170" sqref="AT170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  <c r="AK2" t="s">
        <v>105</v>
      </c>
      <c r="AL2" t="s">
        <v>105</v>
      </c>
      <c r="AM2" t="s">
        <v>105</v>
      </c>
      <c r="AN2" t="s">
        <v>105</v>
      </c>
      <c r="AO2" t="s">
        <v>105</v>
      </c>
      <c r="AP2" t="s">
        <v>105</v>
      </c>
      <c r="AQ2" t="s">
        <v>105</v>
      </c>
      <c r="AR2" t="s">
        <v>105</v>
      </c>
      <c r="AS2" t="s">
        <v>105</v>
      </c>
      <c r="AT2" t="s">
        <v>105</v>
      </c>
      <c r="AV2" t="s">
        <v>105</v>
      </c>
      <c r="AW2" t="s">
        <v>105</v>
      </c>
      <c r="AX2" t="s">
        <v>105</v>
      </c>
      <c r="AY2" t="s">
        <v>105</v>
      </c>
    </row>
    <row r="3" spans="1:54">
      <c r="A3" t="s">
        <v>2</v>
      </c>
      <c r="B3" t="s">
        <v>3</v>
      </c>
      <c r="Y3">
        <v>3039264</v>
      </c>
      <c r="Z3">
        <v>908867</v>
      </c>
      <c r="AA3">
        <v>1052449</v>
      </c>
      <c r="AB3">
        <v>1218821</v>
      </c>
      <c r="AC3">
        <v>769550</v>
      </c>
      <c r="AD3">
        <v>1021962</v>
      </c>
      <c r="AE3">
        <v>892027</v>
      </c>
      <c r="AF3">
        <v>874205</v>
      </c>
      <c r="AG3">
        <v>817381</v>
      </c>
      <c r="AH3">
        <v>830323</v>
      </c>
      <c r="AI3">
        <v>1089412</v>
      </c>
      <c r="AJ3">
        <v>1063225</v>
      </c>
      <c r="AK3">
        <v>1570528</v>
      </c>
      <c r="AL3">
        <v>1341803</v>
      </c>
      <c r="AM3">
        <v>1680350</v>
      </c>
      <c r="AN3">
        <v>2070366</v>
      </c>
      <c r="AO3">
        <v>2000077</v>
      </c>
      <c r="AP3">
        <v>2678672</v>
      </c>
      <c r="AQ3">
        <v>2913853</v>
      </c>
      <c r="AR3">
        <v>2925474</v>
      </c>
      <c r="AS3">
        <v>1869920</v>
      </c>
      <c r="AT3">
        <v>1469283</v>
      </c>
      <c r="AV3">
        <v>714862</v>
      </c>
      <c r="AW3">
        <v>917455</v>
      </c>
      <c r="AX3">
        <v>2210327</v>
      </c>
      <c r="AY3">
        <v>5466772</v>
      </c>
    </row>
    <row r="4" spans="1:54">
      <c r="B4" t="s">
        <v>5</v>
      </c>
      <c r="AW4">
        <v>77</v>
      </c>
      <c r="AX4">
        <v>120</v>
      </c>
      <c r="AY4">
        <v>240</v>
      </c>
    </row>
    <row r="5" spans="1:54">
      <c r="B5" t="s">
        <v>33</v>
      </c>
      <c r="Y5">
        <v>120</v>
      </c>
      <c r="Z5">
        <v>68</v>
      </c>
      <c r="AA5">
        <v>13</v>
      </c>
      <c r="AB5">
        <v>30</v>
      </c>
      <c r="AC5">
        <v>16</v>
      </c>
      <c r="AD5">
        <v>67</v>
      </c>
      <c r="AE5">
        <v>102</v>
      </c>
      <c r="AF5">
        <v>83</v>
      </c>
      <c r="AG5">
        <v>43</v>
      </c>
      <c r="AH5">
        <v>166</v>
      </c>
      <c r="AI5">
        <v>22</v>
      </c>
      <c r="AJ5">
        <v>28</v>
      </c>
      <c r="AK5">
        <v>24</v>
      </c>
      <c r="AL5">
        <v>28</v>
      </c>
      <c r="AM5">
        <v>14</v>
      </c>
      <c r="AN5">
        <v>26</v>
      </c>
      <c r="AO5">
        <v>6</v>
      </c>
      <c r="AQ5">
        <v>12</v>
      </c>
      <c r="AS5">
        <v>24</v>
      </c>
      <c r="AT5">
        <v>1599</v>
      </c>
      <c r="AV5">
        <v>103</v>
      </c>
      <c r="AW5">
        <v>1026</v>
      </c>
      <c r="AX5">
        <v>624</v>
      </c>
      <c r="AY5">
        <v>750</v>
      </c>
    </row>
    <row r="6" spans="1:54">
      <c r="B6" t="s">
        <v>6</v>
      </c>
      <c r="Y6">
        <v>7511</v>
      </c>
      <c r="Z6">
        <v>2543</v>
      </c>
      <c r="AA6">
        <v>5225</v>
      </c>
      <c r="AB6">
        <v>11175</v>
      </c>
      <c r="AC6">
        <v>5445</v>
      </c>
      <c r="AD6">
        <v>5730</v>
      </c>
      <c r="AE6">
        <v>5399</v>
      </c>
      <c r="AF6">
        <v>5511</v>
      </c>
      <c r="AG6">
        <v>10408</v>
      </c>
      <c r="AH6">
        <v>7291</v>
      </c>
      <c r="AI6">
        <v>3678</v>
      </c>
      <c r="AJ6">
        <v>2588</v>
      </c>
      <c r="AK6">
        <v>2889</v>
      </c>
      <c r="AL6">
        <v>1808</v>
      </c>
      <c r="AM6">
        <v>7098</v>
      </c>
      <c r="AN6">
        <v>5702</v>
      </c>
      <c r="AO6">
        <v>7113</v>
      </c>
      <c r="AP6">
        <v>9615</v>
      </c>
      <c r="AQ6">
        <v>7725</v>
      </c>
      <c r="AR6">
        <v>7915</v>
      </c>
      <c r="AS6">
        <v>12595</v>
      </c>
      <c r="AT6">
        <v>16837</v>
      </c>
      <c r="AV6">
        <v>5201</v>
      </c>
      <c r="AW6">
        <v>13310</v>
      </c>
      <c r="AX6">
        <v>30372</v>
      </c>
      <c r="AY6">
        <v>11560</v>
      </c>
    </row>
    <row r="7" spans="1:54">
      <c r="B7" t="s">
        <v>7</v>
      </c>
      <c r="Y7">
        <v>41537</v>
      </c>
      <c r="Z7">
        <v>12664</v>
      </c>
      <c r="AA7">
        <v>21246</v>
      </c>
      <c r="AB7">
        <v>16882</v>
      </c>
      <c r="AC7">
        <v>27995</v>
      </c>
      <c r="AD7">
        <v>13461</v>
      </c>
      <c r="AE7">
        <v>9312</v>
      </c>
      <c r="AF7">
        <v>8512</v>
      </c>
      <c r="AG7">
        <v>6026</v>
      </c>
      <c r="AH7">
        <v>7680</v>
      </c>
      <c r="AI7">
        <v>6710</v>
      </c>
      <c r="AJ7">
        <v>5934</v>
      </c>
      <c r="AK7">
        <v>5370</v>
      </c>
      <c r="AL7">
        <v>5275</v>
      </c>
      <c r="AM7">
        <v>8968</v>
      </c>
      <c r="AN7">
        <v>9297</v>
      </c>
      <c r="AO7">
        <v>11215</v>
      </c>
      <c r="AP7">
        <v>13818</v>
      </c>
      <c r="AQ7">
        <v>11416</v>
      </c>
      <c r="AR7">
        <v>13645</v>
      </c>
      <c r="AS7">
        <v>10842</v>
      </c>
      <c r="AT7">
        <v>17793</v>
      </c>
      <c r="AV7">
        <v>36572</v>
      </c>
      <c r="AW7">
        <v>73900</v>
      </c>
      <c r="AX7">
        <v>44982</v>
      </c>
      <c r="AY7">
        <v>46801</v>
      </c>
    </row>
    <row r="8" spans="1:54">
      <c r="B8" t="s">
        <v>27</v>
      </c>
      <c r="Y8">
        <v>5269</v>
      </c>
      <c r="Z8">
        <v>2355</v>
      </c>
      <c r="AA8">
        <v>2172</v>
      </c>
      <c r="AB8">
        <v>3965</v>
      </c>
      <c r="AC8">
        <v>1855</v>
      </c>
      <c r="AD8">
        <v>2731</v>
      </c>
      <c r="AE8">
        <v>2455</v>
      </c>
      <c r="AF8">
        <v>2602</v>
      </c>
      <c r="AG8">
        <v>2530</v>
      </c>
      <c r="AH8">
        <v>2207</v>
      </c>
      <c r="AI8">
        <v>1495</v>
      </c>
      <c r="AJ8">
        <v>520</v>
      </c>
      <c r="AK8">
        <v>540</v>
      </c>
      <c r="AL8">
        <v>397</v>
      </c>
      <c r="AM8">
        <v>600</v>
      </c>
      <c r="AN8">
        <v>446</v>
      </c>
      <c r="AO8">
        <v>210</v>
      </c>
      <c r="AP8">
        <v>472</v>
      </c>
      <c r="AQ8">
        <v>355</v>
      </c>
      <c r="AR8">
        <v>463</v>
      </c>
      <c r="AS8">
        <v>2451</v>
      </c>
      <c r="AT8">
        <v>29185</v>
      </c>
      <c r="AV8">
        <v>102772</v>
      </c>
      <c r="AW8">
        <v>78679</v>
      </c>
      <c r="AX8">
        <v>7621</v>
      </c>
      <c r="AY8">
        <v>24293</v>
      </c>
    </row>
    <row r="9" spans="1:54">
      <c r="B9" t="s">
        <v>8</v>
      </c>
      <c r="Y9">
        <v>6585</v>
      </c>
      <c r="Z9">
        <v>4877</v>
      </c>
      <c r="AA9">
        <v>5018</v>
      </c>
      <c r="AB9">
        <v>6648</v>
      </c>
      <c r="AC9">
        <v>6265</v>
      </c>
      <c r="AD9">
        <v>3857</v>
      </c>
      <c r="AE9">
        <v>4866</v>
      </c>
      <c r="AF9">
        <v>5084</v>
      </c>
      <c r="AG9">
        <v>3734</v>
      </c>
      <c r="AH9">
        <v>5491</v>
      </c>
      <c r="AI9">
        <v>7876</v>
      </c>
      <c r="AJ9">
        <v>9174</v>
      </c>
      <c r="AK9">
        <v>8369</v>
      </c>
      <c r="AL9">
        <v>7523</v>
      </c>
      <c r="AM9">
        <v>5438</v>
      </c>
      <c r="AN9">
        <v>6140</v>
      </c>
      <c r="AO9">
        <v>8880</v>
      </c>
      <c r="AP9">
        <v>7692</v>
      </c>
      <c r="AQ9">
        <v>7235</v>
      </c>
      <c r="AR9">
        <v>4734</v>
      </c>
      <c r="AS9">
        <v>13584</v>
      </c>
      <c r="AT9">
        <v>31486</v>
      </c>
      <c r="AV9">
        <v>5788</v>
      </c>
      <c r="AW9">
        <v>4451</v>
      </c>
      <c r="AX9">
        <v>5774</v>
      </c>
      <c r="AY9">
        <v>3744</v>
      </c>
    </row>
    <row r="10" spans="1:54">
      <c r="B10" t="s">
        <v>149</v>
      </c>
      <c r="AB10">
        <v>515</v>
      </c>
    </row>
    <row r="11" spans="1:54">
      <c r="B11" t="s">
        <v>11</v>
      </c>
      <c r="Y11">
        <v>244</v>
      </c>
      <c r="Z11">
        <v>2</v>
      </c>
      <c r="AX11">
        <v>520</v>
      </c>
      <c r="AY11">
        <v>2336</v>
      </c>
    </row>
    <row r="12" spans="1:54">
      <c r="B12" t="s">
        <v>9</v>
      </c>
      <c r="Y12">
        <v>2298</v>
      </c>
      <c r="Z12">
        <v>1793</v>
      </c>
      <c r="AA12">
        <v>1452</v>
      </c>
      <c r="AB12">
        <v>830</v>
      </c>
      <c r="AC12">
        <v>770</v>
      </c>
      <c r="AD12">
        <v>921</v>
      </c>
      <c r="AE12">
        <v>846</v>
      </c>
      <c r="AF12">
        <v>602</v>
      </c>
      <c r="AG12">
        <v>401</v>
      </c>
      <c r="AH12">
        <v>510</v>
      </c>
      <c r="AI12">
        <v>397</v>
      </c>
      <c r="AJ12">
        <v>456</v>
      </c>
      <c r="AK12">
        <v>348</v>
      </c>
      <c r="AL12">
        <v>359</v>
      </c>
      <c r="AM12">
        <v>145</v>
      </c>
      <c r="AN12">
        <v>535</v>
      </c>
      <c r="AO12">
        <v>563</v>
      </c>
      <c r="AP12">
        <v>352</v>
      </c>
      <c r="AQ12">
        <v>723</v>
      </c>
      <c r="AR12">
        <v>1777</v>
      </c>
      <c r="AS12">
        <v>3109</v>
      </c>
      <c r="AT12">
        <v>2625</v>
      </c>
      <c r="AV12">
        <v>469</v>
      </c>
      <c r="AW12">
        <v>2538</v>
      </c>
      <c r="AX12">
        <v>2595</v>
      </c>
      <c r="AY12">
        <v>14811</v>
      </c>
    </row>
    <row r="13" spans="1:54">
      <c r="B13" t="s">
        <v>10</v>
      </c>
      <c r="Y13">
        <v>1458</v>
      </c>
      <c r="Z13">
        <v>829</v>
      </c>
      <c r="AA13">
        <v>2017</v>
      </c>
      <c r="AB13">
        <v>1127</v>
      </c>
      <c r="AC13">
        <v>1631</v>
      </c>
      <c r="AD13">
        <v>2184</v>
      </c>
      <c r="AE13">
        <v>657</v>
      </c>
      <c r="AF13">
        <v>652</v>
      </c>
      <c r="AG13">
        <v>1395</v>
      </c>
      <c r="AH13">
        <v>1613</v>
      </c>
      <c r="AI13">
        <v>2355</v>
      </c>
      <c r="AJ13">
        <v>563</v>
      </c>
      <c r="AK13">
        <v>718</v>
      </c>
      <c r="AL13">
        <v>481</v>
      </c>
      <c r="AM13">
        <v>704</v>
      </c>
      <c r="AN13">
        <v>1329</v>
      </c>
      <c r="AO13">
        <v>1315</v>
      </c>
      <c r="AP13">
        <v>1586</v>
      </c>
      <c r="AQ13">
        <v>1872</v>
      </c>
      <c r="AR13">
        <v>1249</v>
      </c>
      <c r="AS13">
        <v>1974</v>
      </c>
      <c r="AT13">
        <v>5129</v>
      </c>
      <c r="AV13">
        <v>24826</v>
      </c>
      <c r="AW13">
        <v>33791</v>
      </c>
      <c r="AX13">
        <v>10611</v>
      </c>
      <c r="AY13">
        <v>21543</v>
      </c>
    </row>
    <row r="14" spans="1:54">
      <c r="B14" t="s">
        <v>204</v>
      </c>
      <c r="AJ14">
        <v>27</v>
      </c>
      <c r="AK14">
        <v>308</v>
      </c>
    </row>
    <row r="15" spans="1:54">
      <c r="B15" t="s">
        <v>13</v>
      </c>
      <c r="AF15">
        <v>2344</v>
      </c>
      <c r="AH15">
        <v>89</v>
      </c>
      <c r="AI15">
        <v>90</v>
      </c>
      <c r="AJ15">
        <v>259</v>
      </c>
      <c r="AK15">
        <v>30</v>
      </c>
      <c r="AL15">
        <v>102</v>
      </c>
      <c r="AM15">
        <v>1156</v>
      </c>
      <c r="AN15">
        <v>272</v>
      </c>
      <c r="AO15">
        <v>353</v>
      </c>
      <c r="AP15">
        <v>785</v>
      </c>
      <c r="AQ15">
        <v>285</v>
      </c>
      <c r="AR15">
        <v>1286</v>
      </c>
      <c r="AS15">
        <v>420</v>
      </c>
      <c r="AT15">
        <v>4013</v>
      </c>
      <c r="AW15">
        <v>3522</v>
      </c>
      <c r="AX15">
        <v>6266</v>
      </c>
      <c r="AY15">
        <v>3001</v>
      </c>
    </row>
    <row r="16" spans="1:54">
      <c r="B16" t="s">
        <v>12</v>
      </c>
      <c r="Y16">
        <v>877</v>
      </c>
      <c r="Z16">
        <v>80</v>
      </c>
      <c r="AK16">
        <v>3</v>
      </c>
      <c r="AT16">
        <v>68</v>
      </c>
      <c r="AY16">
        <v>17</v>
      </c>
    </row>
    <row r="17" spans="2:51">
      <c r="B17" t="s">
        <v>94</v>
      </c>
    </row>
    <row r="18" spans="2:51">
      <c r="B18" t="s">
        <v>95</v>
      </c>
      <c r="AX18">
        <v>670</v>
      </c>
    </row>
    <row r="19" spans="2:51">
      <c r="B19" t="s">
        <v>4</v>
      </c>
      <c r="Y19">
        <v>1561639</v>
      </c>
      <c r="Z19">
        <v>416024</v>
      </c>
      <c r="AA19">
        <v>872117</v>
      </c>
      <c r="AB19">
        <v>589190</v>
      </c>
      <c r="AC19">
        <v>596578</v>
      </c>
      <c r="AD19">
        <v>830241</v>
      </c>
      <c r="AE19">
        <v>798259</v>
      </c>
      <c r="AF19">
        <v>844698</v>
      </c>
      <c r="AG19">
        <v>939187</v>
      </c>
      <c r="AH19">
        <v>1101829</v>
      </c>
      <c r="AI19">
        <v>1052932</v>
      </c>
      <c r="AJ19">
        <v>859519</v>
      </c>
      <c r="AK19">
        <v>827031</v>
      </c>
      <c r="AL19">
        <v>660936</v>
      </c>
      <c r="AM19">
        <v>903616</v>
      </c>
      <c r="AN19">
        <v>1033778</v>
      </c>
      <c r="AO19">
        <v>1093408</v>
      </c>
      <c r="AP19">
        <v>1188105</v>
      </c>
      <c r="AQ19">
        <v>1309213</v>
      </c>
      <c r="AR19">
        <v>1095580</v>
      </c>
      <c r="AS19">
        <v>788208</v>
      </c>
      <c r="AT19">
        <v>1375995</v>
      </c>
      <c r="AV19">
        <v>1959757</v>
      </c>
      <c r="AW19">
        <v>2088158</v>
      </c>
      <c r="AX19">
        <v>1663090</v>
      </c>
      <c r="AY19">
        <v>2226132</v>
      </c>
    </row>
    <row r="20" spans="2:51">
      <c r="B20" t="s">
        <v>179</v>
      </c>
      <c r="Y20">
        <v>44</v>
      </c>
    </row>
    <row r="21" spans="2:51">
      <c r="B21" t="s">
        <v>14</v>
      </c>
      <c r="Y21">
        <v>6315</v>
      </c>
      <c r="Z21">
        <v>5118</v>
      </c>
      <c r="AA21">
        <v>3493</v>
      </c>
      <c r="AB21">
        <v>3122</v>
      </c>
      <c r="AC21">
        <v>9220</v>
      </c>
      <c r="AD21">
        <v>3686</v>
      </c>
      <c r="AE21">
        <v>3102</v>
      </c>
      <c r="AF21">
        <v>3000</v>
      </c>
      <c r="AG21">
        <v>3885</v>
      </c>
      <c r="AH21">
        <v>3308</v>
      </c>
      <c r="AI21">
        <v>1818</v>
      </c>
      <c r="AJ21">
        <v>2650</v>
      </c>
      <c r="AK21">
        <v>1895</v>
      </c>
      <c r="AL21">
        <v>1575</v>
      </c>
      <c r="AM21">
        <v>1376</v>
      </c>
      <c r="AN21">
        <v>1123</v>
      </c>
      <c r="AO21">
        <v>1132</v>
      </c>
      <c r="AP21">
        <v>1582</v>
      </c>
      <c r="AQ21">
        <v>1299</v>
      </c>
      <c r="AR21">
        <v>1489</v>
      </c>
      <c r="AS21">
        <v>4487</v>
      </c>
      <c r="AT21">
        <v>6436</v>
      </c>
      <c r="AV21">
        <v>16802</v>
      </c>
      <c r="AW21">
        <v>19693</v>
      </c>
      <c r="AX21">
        <v>17533</v>
      </c>
      <c r="AY21">
        <v>18475</v>
      </c>
    </row>
    <row r="22" spans="2:51">
      <c r="B22" t="s">
        <v>15</v>
      </c>
      <c r="Y22">
        <v>3</v>
      </c>
      <c r="AA22">
        <v>99</v>
      </c>
      <c r="AB22">
        <v>169</v>
      </c>
      <c r="AD22">
        <v>223</v>
      </c>
      <c r="AE22">
        <v>68</v>
      </c>
      <c r="AM22">
        <v>10</v>
      </c>
      <c r="AO22">
        <v>10</v>
      </c>
      <c r="AV22">
        <v>1423</v>
      </c>
      <c r="AW22">
        <v>1100</v>
      </c>
    </row>
    <row r="23" spans="2:51">
      <c r="B23" t="s">
        <v>128</v>
      </c>
      <c r="Y23">
        <v>49</v>
      </c>
      <c r="Z23">
        <v>26</v>
      </c>
    </row>
    <row r="24" spans="2:51">
      <c r="B24" t="s">
        <v>16</v>
      </c>
      <c r="Y24">
        <v>23</v>
      </c>
      <c r="Z24">
        <v>26</v>
      </c>
      <c r="AX24">
        <v>36</v>
      </c>
    </row>
    <row r="25" spans="2:51">
      <c r="B25" t="s">
        <v>32</v>
      </c>
      <c r="Y25">
        <v>713</v>
      </c>
      <c r="Z25">
        <v>107</v>
      </c>
      <c r="AA25">
        <v>20</v>
      </c>
      <c r="AB25">
        <v>28</v>
      </c>
      <c r="AE25">
        <v>45</v>
      </c>
      <c r="AV25">
        <v>123</v>
      </c>
      <c r="AW25">
        <v>666</v>
      </c>
      <c r="AX25">
        <v>435</v>
      </c>
      <c r="AY25">
        <v>54</v>
      </c>
    </row>
    <row r="26" spans="2:51">
      <c r="B26" t="s">
        <v>17</v>
      </c>
      <c r="AD26">
        <v>40</v>
      </c>
      <c r="AK26">
        <v>138</v>
      </c>
      <c r="AL26">
        <v>83</v>
      </c>
      <c r="AM26">
        <v>238</v>
      </c>
      <c r="AN26">
        <v>158</v>
      </c>
      <c r="AR26">
        <v>1980</v>
      </c>
      <c r="AY26">
        <v>18861</v>
      </c>
    </row>
    <row r="27" spans="2:51">
      <c r="B27" t="s">
        <v>235</v>
      </c>
      <c r="AS27">
        <v>26</v>
      </c>
      <c r="AT27">
        <v>43</v>
      </c>
    </row>
    <row r="28" spans="2:51">
      <c r="B28" t="s">
        <v>18</v>
      </c>
      <c r="AV28">
        <v>4175</v>
      </c>
      <c r="AW28">
        <v>55</v>
      </c>
      <c r="AX28">
        <v>14</v>
      </c>
      <c r="AY28">
        <v>700</v>
      </c>
    </row>
    <row r="29" spans="2:51">
      <c r="B29" t="s">
        <v>112</v>
      </c>
      <c r="Y29">
        <v>119</v>
      </c>
      <c r="Z29">
        <v>10</v>
      </c>
      <c r="AB29">
        <v>73</v>
      </c>
      <c r="AC29">
        <v>102</v>
      </c>
      <c r="AF29">
        <v>1</v>
      </c>
      <c r="AH29">
        <v>11</v>
      </c>
      <c r="AK29">
        <v>30</v>
      </c>
      <c r="AL29">
        <v>16</v>
      </c>
      <c r="AO29">
        <v>49</v>
      </c>
      <c r="AP29">
        <v>118</v>
      </c>
      <c r="AX29">
        <v>1600</v>
      </c>
    </row>
    <row r="30" spans="2:51">
      <c r="B30" t="s">
        <v>262</v>
      </c>
      <c r="AV30">
        <v>609</v>
      </c>
      <c r="AX30">
        <v>108</v>
      </c>
    </row>
    <row r="31" spans="2:51">
      <c r="B31" t="s">
        <v>29</v>
      </c>
      <c r="Y31">
        <v>894</v>
      </c>
      <c r="Z31">
        <v>124</v>
      </c>
      <c r="AA31">
        <v>100</v>
      </c>
      <c r="AC31">
        <v>15</v>
      </c>
      <c r="AF31">
        <v>140</v>
      </c>
      <c r="AG31">
        <v>55</v>
      </c>
      <c r="AH31">
        <v>86</v>
      </c>
      <c r="AI31">
        <v>63</v>
      </c>
      <c r="AJ31">
        <v>111</v>
      </c>
      <c r="AK31">
        <v>128</v>
      </c>
      <c r="AL31">
        <v>79</v>
      </c>
      <c r="AM31">
        <v>25</v>
      </c>
      <c r="AV31">
        <v>249</v>
      </c>
      <c r="AW31">
        <v>292</v>
      </c>
      <c r="AX31">
        <v>255</v>
      </c>
      <c r="AY31">
        <v>327</v>
      </c>
    </row>
    <row r="32" spans="2:51">
      <c r="B32" t="s">
        <v>19</v>
      </c>
      <c r="Y32">
        <v>1864</v>
      </c>
      <c r="Z32">
        <v>1056</v>
      </c>
      <c r="AA32">
        <v>575</v>
      </c>
      <c r="AB32">
        <v>1229</v>
      </c>
      <c r="AC32">
        <v>75</v>
      </c>
      <c r="AD32">
        <v>162</v>
      </c>
      <c r="AE32">
        <v>109</v>
      </c>
      <c r="AF32">
        <v>10</v>
      </c>
      <c r="AH32">
        <v>5</v>
      </c>
      <c r="AI32">
        <v>217</v>
      </c>
      <c r="AJ32">
        <v>49</v>
      </c>
      <c r="AK32">
        <v>93</v>
      </c>
      <c r="AL32">
        <v>278</v>
      </c>
      <c r="AM32">
        <v>596</v>
      </c>
      <c r="AN32">
        <v>386</v>
      </c>
      <c r="AO32">
        <v>5</v>
      </c>
      <c r="AP32">
        <v>75</v>
      </c>
      <c r="AQ32">
        <v>121</v>
      </c>
      <c r="AR32">
        <v>193</v>
      </c>
      <c r="AS32">
        <v>133</v>
      </c>
      <c r="AT32">
        <v>156</v>
      </c>
    </row>
    <row r="33" spans="2:51">
      <c r="B33" t="s">
        <v>20</v>
      </c>
      <c r="Y33">
        <v>459</v>
      </c>
      <c r="Z33">
        <v>273</v>
      </c>
      <c r="AA33">
        <v>1528</v>
      </c>
      <c r="AB33">
        <v>357</v>
      </c>
      <c r="AC33">
        <v>257</v>
      </c>
      <c r="AD33">
        <v>647</v>
      </c>
      <c r="AE33">
        <v>701</v>
      </c>
      <c r="AF33">
        <v>788</v>
      </c>
      <c r="AG33">
        <v>406</v>
      </c>
      <c r="AH33">
        <v>789</v>
      </c>
      <c r="AI33">
        <v>506</v>
      </c>
      <c r="AJ33">
        <v>437</v>
      </c>
      <c r="AK33">
        <v>419</v>
      </c>
      <c r="AL33">
        <v>248</v>
      </c>
      <c r="AM33">
        <v>294</v>
      </c>
      <c r="AN33">
        <v>271</v>
      </c>
      <c r="AO33">
        <v>309</v>
      </c>
      <c r="AP33">
        <v>451</v>
      </c>
      <c r="AQ33">
        <v>126</v>
      </c>
      <c r="AR33">
        <v>271</v>
      </c>
      <c r="AS33">
        <v>270</v>
      </c>
      <c r="AT33">
        <v>399</v>
      </c>
      <c r="AW33">
        <v>37</v>
      </c>
      <c r="AX33">
        <v>377</v>
      </c>
      <c r="AY33">
        <v>4149</v>
      </c>
    </row>
    <row r="34" spans="2:51">
      <c r="B34" t="s">
        <v>2</v>
      </c>
    </row>
    <row r="35" spans="2:51">
      <c r="B35" t="s">
        <v>207</v>
      </c>
      <c r="AS35">
        <v>30</v>
      </c>
      <c r="AT35">
        <v>244</v>
      </c>
      <c r="AW35">
        <v>440</v>
      </c>
      <c r="AY35">
        <v>48</v>
      </c>
    </row>
    <row r="36" spans="2:51">
      <c r="B36" t="s">
        <v>21</v>
      </c>
      <c r="Y36">
        <v>3</v>
      </c>
      <c r="Z36">
        <v>86</v>
      </c>
      <c r="AA36">
        <v>5</v>
      </c>
      <c r="AB36">
        <v>5</v>
      </c>
      <c r="AC36">
        <v>10</v>
      </c>
      <c r="AD36">
        <v>46</v>
      </c>
      <c r="AE36">
        <v>15</v>
      </c>
      <c r="AJ36">
        <v>11</v>
      </c>
      <c r="AL36">
        <v>46</v>
      </c>
      <c r="AX36">
        <v>6317</v>
      </c>
      <c r="AY36">
        <v>5119</v>
      </c>
    </row>
    <row r="37" spans="2:51">
      <c r="B37" t="s">
        <v>106</v>
      </c>
      <c r="Y37">
        <v>31</v>
      </c>
      <c r="Z37">
        <v>10</v>
      </c>
    </row>
    <row r="38" spans="2:51">
      <c r="B38" t="s">
        <v>35</v>
      </c>
      <c r="Y38">
        <v>102</v>
      </c>
      <c r="Z38">
        <v>23</v>
      </c>
      <c r="AA38">
        <v>11</v>
      </c>
      <c r="AB38">
        <v>14</v>
      </c>
      <c r="AK38">
        <v>38</v>
      </c>
      <c r="AL38">
        <v>19</v>
      </c>
      <c r="AM38">
        <v>10</v>
      </c>
      <c r="AO38">
        <v>20</v>
      </c>
      <c r="AV38">
        <v>134</v>
      </c>
      <c r="AW38">
        <v>408</v>
      </c>
      <c r="AX38">
        <v>373</v>
      </c>
      <c r="AY38">
        <v>68</v>
      </c>
    </row>
    <row r="39" spans="2:51">
      <c r="B39" t="s">
        <v>119</v>
      </c>
      <c r="AA39">
        <v>7</v>
      </c>
      <c r="AB39">
        <v>1</v>
      </c>
      <c r="AC39">
        <v>3</v>
      </c>
      <c r="AD39">
        <v>3</v>
      </c>
      <c r="AE39">
        <v>5</v>
      </c>
      <c r="AG39">
        <v>10</v>
      </c>
    </row>
    <row r="40" spans="2:51">
      <c r="B40" t="s">
        <v>267</v>
      </c>
      <c r="AX40">
        <v>22</v>
      </c>
      <c r="AY40">
        <v>14</v>
      </c>
    </row>
    <row r="41" spans="2:51">
      <c r="B41" t="s">
        <v>84</v>
      </c>
    </row>
    <row r="42" spans="2:51">
      <c r="B42" t="s">
        <v>23</v>
      </c>
      <c r="Y42">
        <v>2180</v>
      </c>
      <c r="Z42">
        <v>408</v>
      </c>
      <c r="AA42">
        <v>443</v>
      </c>
      <c r="AB42">
        <v>843</v>
      </c>
      <c r="AC42">
        <v>1601</v>
      </c>
      <c r="AD42">
        <v>2157</v>
      </c>
      <c r="AE42">
        <v>1186</v>
      </c>
      <c r="AF42">
        <v>1596</v>
      </c>
      <c r="AG42">
        <v>846</v>
      </c>
      <c r="AH42">
        <v>965</v>
      </c>
      <c r="AI42">
        <v>926</v>
      </c>
      <c r="AJ42">
        <v>1104</v>
      </c>
      <c r="AK42">
        <v>1871</v>
      </c>
      <c r="AL42">
        <v>2442</v>
      </c>
      <c r="AM42">
        <v>10248</v>
      </c>
      <c r="AN42">
        <v>16572</v>
      </c>
      <c r="AO42">
        <v>29148</v>
      </c>
      <c r="AP42">
        <v>15803</v>
      </c>
      <c r="AQ42">
        <v>16394</v>
      </c>
      <c r="AR42">
        <v>49138</v>
      </c>
      <c r="AS42">
        <v>19469</v>
      </c>
      <c r="AT42">
        <v>4083</v>
      </c>
      <c r="AV42">
        <v>2941</v>
      </c>
      <c r="AW42">
        <v>19198</v>
      </c>
      <c r="AX42">
        <v>13453</v>
      </c>
      <c r="AY42">
        <v>17247</v>
      </c>
    </row>
    <row r="43" spans="2:51">
      <c r="B43" t="s">
        <v>22</v>
      </c>
      <c r="Y43">
        <v>1558</v>
      </c>
      <c r="Z43">
        <v>1258</v>
      </c>
      <c r="AA43">
        <v>28942</v>
      </c>
      <c r="AB43">
        <v>2105</v>
      </c>
      <c r="AC43">
        <v>2257</v>
      </c>
      <c r="AD43">
        <v>2101</v>
      </c>
      <c r="AE43">
        <v>2649</v>
      </c>
      <c r="AF43">
        <v>2194</v>
      </c>
      <c r="AG43">
        <v>1805</v>
      </c>
      <c r="AH43">
        <v>2331</v>
      </c>
      <c r="AI43">
        <v>1529</v>
      </c>
      <c r="AJ43">
        <v>1661</v>
      </c>
      <c r="AK43">
        <v>961</v>
      </c>
      <c r="AL43">
        <v>314</v>
      </c>
      <c r="AM43">
        <v>857</v>
      </c>
      <c r="AN43">
        <v>1473</v>
      </c>
      <c r="AO43">
        <v>420</v>
      </c>
      <c r="AP43">
        <v>1059</v>
      </c>
      <c r="AQ43">
        <v>1031</v>
      </c>
      <c r="AR43">
        <v>1354</v>
      </c>
      <c r="AS43">
        <v>1169</v>
      </c>
      <c r="AT43">
        <v>8549</v>
      </c>
      <c r="AV43">
        <v>8188</v>
      </c>
      <c r="AW43">
        <v>6879</v>
      </c>
      <c r="AX43">
        <v>4428</v>
      </c>
      <c r="AY43">
        <v>10457</v>
      </c>
    </row>
    <row r="44" spans="2:51">
      <c r="B44" t="s">
        <v>234</v>
      </c>
      <c r="AV44">
        <v>35</v>
      </c>
      <c r="AW44">
        <v>58</v>
      </c>
      <c r="AX44">
        <v>28</v>
      </c>
      <c r="AY44">
        <v>1403</v>
      </c>
    </row>
    <row r="45" spans="2:51">
      <c r="B45" t="s">
        <v>24</v>
      </c>
      <c r="AF45">
        <v>182</v>
      </c>
      <c r="AI45">
        <v>339</v>
      </c>
      <c r="AJ45">
        <v>514</v>
      </c>
      <c r="AK45">
        <v>95</v>
      </c>
      <c r="AL45">
        <v>499</v>
      </c>
      <c r="AM45">
        <v>984</v>
      </c>
      <c r="AN45">
        <v>451</v>
      </c>
      <c r="AO45">
        <v>478</v>
      </c>
      <c r="AP45">
        <v>1178</v>
      </c>
      <c r="AQ45">
        <v>819</v>
      </c>
      <c r="AR45">
        <v>1109</v>
      </c>
      <c r="AS45">
        <v>446</v>
      </c>
      <c r="AT45">
        <v>448</v>
      </c>
      <c r="AX45">
        <v>1928</v>
      </c>
      <c r="AY45">
        <v>323</v>
      </c>
    </row>
    <row r="46" spans="2:51">
      <c r="B46" t="s">
        <v>83</v>
      </c>
    </row>
    <row r="47" spans="2:51">
      <c r="B47" t="s">
        <v>120</v>
      </c>
    </row>
    <row r="48" spans="2:51">
      <c r="B48" t="s">
        <v>129</v>
      </c>
      <c r="Z48">
        <v>34</v>
      </c>
      <c r="AA48">
        <v>2</v>
      </c>
      <c r="AB48">
        <v>166</v>
      </c>
    </row>
    <row r="49" spans="2:51">
      <c r="B49" t="s">
        <v>85</v>
      </c>
    </row>
    <row r="50" spans="2:51">
      <c r="B50" t="s">
        <v>268</v>
      </c>
      <c r="AX50">
        <v>85</v>
      </c>
    </row>
    <row r="51" spans="2:51">
      <c r="B51" t="s">
        <v>34</v>
      </c>
      <c r="Y51">
        <v>372</v>
      </c>
      <c r="Z51">
        <v>42</v>
      </c>
      <c r="AA51">
        <v>3</v>
      </c>
      <c r="AC51">
        <v>183</v>
      </c>
      <c r="AD51">
        <v>26</v>
      </c>
      <c r="AG51">
        <v>34</v>
      </c>
      <c r="AH51">
        <v>32</v>
      </c>
      <c r="AI51">
        <v>31</v>
      </c>
      <c r="AV51">
        <v>200</v>
      </c>
      <c r="AW51">
        <v>2134</v>
      </c>
      <c r="AX51">
        <v>3592</v>
      </c>
      <c r="AY51">
        <v>584</v>
      </c>
    </row>
    <row r="52" spans="2:51">
      <c r="B52" t="s">
        <v>30</v>
      </c>
      <c r="Y52">
        <v>314</v>
      </c>
      <c r="Z52">
        <v>186</v>
      </c>
      <c r="AA52">
        <v>70</v>
      </c>
      <c r="AB52">
        <v>85</v>
      </c>
      <c r="AC52">
        <v>40</v>
      </c>
      <c r="AD52">
        <v>57</v>
      </c>
      <c r="AE52">
        <v>255</v>
      </c>
      <c r="AF52">
        <v>309</v>
      </c>
      <c r="AG52">
        <v>24</v>
      </c>
      <c r="AH52">
        <v>64</v>
      </c>
      <c r="AI52">
        <v>39</v>
      </c>
      <c r="AJ52">
        <v>43</v>
      </c>
      <c r="AT52">
        <v>542</v>
      </c>
      <c r="AV52">
        <v>8</v>
      </c>
      <c r="AW52">
        <v>1336</v>
      </c>
      <c r="AX52">
        <v>348</v>
      </c>
      <c r="AY52">
        <v>898</v>
      </c>
    </row>
    <row r="53" spans="2:51">
      <c r="B53" t="s">
        <v>31</v>
      </c>
      <c r="Y53">
        <v>385</v>
      </c>
      <c r="Z53">
        <v>13</v>
      </c>
      <c r="AA53">
        <v>50</v>
      </c>
      <c r="AB53">
        <v>6</v>
      </c>
      <c r="AE53">
        <v>18</v>
      </c>
      <c r="AM53">
        <v>39</v>
      </c>
      <c r="AV53">
        <v>195</v>
      </c>
      <c r="AW53">
        <v>514</v>
      </c>
      <c r="AX53">
        <v>230</v>
      </c>
      <c r="AY53">
        <v>106</v>
      </c>
    </row>
    <row r="54" spans="2:51">
      <c r="B54" t="s">
        <v>263</v>
      </c>
      <c r="AV54">
        <v>420</v>
      </c>
      <c r="AY54">
        <v>486</v>
      </c>
    </row>
    <row r="55" spans="2:51">
      <c r="B55" t="s">
        <v>272</v>
      </c>
      <c r="AY55">
        <v>42</v>
      </c>
    </row>
    <row r="56" spans="2:51">
      <c r="B56" t="s">
        <v>130</v>
      </c>
      <c r="Z56">
        <v>27</v>
      </c>
    </row>
    <row r="57" spans="2:51">
      <c r="B57" t="s">
        <v>243</v>
      </c>
      <c r="AN57">
        <v>86</v>
      </c>
      <c r="AW57">
        <v>321</v>
      </c>
    </row>
    <row r="58" spans="2:51">
      <c r="B58" t="s">
        <v>25</v>
      </c>
      <c r="Y58">
        <v>5854</v>
      </c>
      <c r="Z58">
        <v>201</v>
      </c>
      <c r="AA58">
        <v>1245</v>
      </c>
      <c r="AB58">
        <v>1680</v>
      </c>
      <c r="AC58">
        <v>1769</v>
      </c>
      <c r="AD58">
        <v>2045</v>
      </c>
      <c r="AE58">
        <v>432</v>
      </c>
      <c r="AH58">
        <v>1403</v>
      </c>
      <c r="AI58">
        <v>1771</v>
      </c>
      <c r="AJ58">
        <v>1307</v>
      </c>
      <c r="AK58">
        <v>2</v>
      </c>
      <c r="AM58">
        <v>13</v>
      </c>
      <c r="AN58">
        <v>9</v>
      </c>
      <c r="AT58">
        <v>113</v>
      </c>
    </row>
    <row r="59" spans="2:51">
      <c r="B59" t="s">
        <v>157</v>
      </c>
      <c r="AK59">
        <v>44</v>
      </c>
    </row>
    <row r="60" spans="2:51">
      <c r="B60" t="s">
        <v>212</v>
      </c>
      <c r="Y60">
        <v>28</v>
      </c>
    </row>
    <row r="61" spans="2:51">
      <c r="B61" t="s">
        <v>28</v>
      </c>
      <c r="Y61">
        <v>5342</v>
      </c>
      <c r="Z61">
        <v>2544</v>
      </c>
      <c r="AA61">
        <v>1928</v>
      </c>
      <c r="AB61">
        <v>1350</v>
      </c>
      <c r="AC61">
        <v>1338</v>
      </c>
      <c r="AD61">
        <v>1162</v>
      </c>
      <c r="AE61">
        <v>1209</v>
      </c>
      <c r="AF61">
        <v>1441</v>
      </c>
      <c r="AG61">
        <v>1151</v>
      </c>
      <c r="AH61">
        <v>1657</v>
      </c>
      <c r="AI61">
        <v>1837</v>
      </c>
      <c r="AJ61">
        <v>961</v>
      </c>
      <c r="AK61">
        <v>857</v>
      </c>
      <c r="AL61">
        <v>931</v>
      </c>
      <c r="AM61">
        <v>1077</v>
      </c>
      <c r="AN61">
        <v>1012</v>
      </c>
      <c r="AO61">
        <v>1551</v>
      </c>
      <c r="AP61">
        <v>1597</v>
      </c>
      <c r="AQ61">
        <v>1707</v>
      </c>
      <c r="AR61">
        <v>1286</v>
      </c>
      <c r="AS61">
        <v>1679</v>
      </c>
      <c r="AT61">
        <v>6959</v>
      </c>
      <c r="AV61">
        <v>24586</v>
      </c>
      <c r="AW61">
        <v>30464</v>
      </c>
      <c r="AX61">
        <v>33213</v>
      </c>
      <c r="AY61">
        <v>35885</v>
      </c>
    </row>
    <row r="62" spans="2:51">
      <c r="B62" t="s">
        <v>26</v>
      </c>
    </row>
    <row r="63" spans="2:51">
      <c r="B63" t="s">
        <v>121</v>
      </c>
      <c r="Y63">
        <v>4267</v>
      </c>
      <c r="Z63">
        <v>1482</v>
      </c>
      <c r="AA63">
        <v>667</v>
      </c>
      <c r="AB63">
        <v>762</v>
      </c>
      <c r="AC63">
        <v>343</v>
      </c>
      <c r="AD63">
        <v>450</v>
      </c>
      <c r="AE63">
        <v>536</v>
      </c>
      <c r="AF63">
        <v>579</v>
      </c>
      <c r="AG63">
        <v>587</v>
      </c>
      <c r="AH63">
        <v>309</v>
      </c>
      <c r="AI63">
        <v>316</v>
      </c>
      <c r="AJ63">
        <v>178</v>
      </c>
      <c r="AK63">
        <v>269</v>
      </c>
      <c r="AL63">
        <v>266</v>
      </c>
      <c r="AM63">
        <v>589</v>
      </c>
      <c r="AN63">
        <v>325</v>
      </c>
      <c r="AO63">
        <v>526</v>
      </c>
      <c r="AP63">
        <v>565</v>
      </c>
      <c r="AQ63">
        <v>1494</v>
      </c>
      <c r="AR63">
        <v>279</v>
      </c>
      <c r="AS63">
        <v>2803</v>
      </c>
      <c r="AT63">
        <v>3746</v>
      </c>
      <c r="AV63">
        <v>17077</v>
      </c>
      <c r="AW63">
        <v>11073</v>
      </c>
      <c r="AX63">
        <v>12094</v>
      </c>
      <c r="AY63">
        <v>16596</v>
      </c>
    </row>
    <row r="64" spans="2:51">
      <c r="B64" t="s">
        <v>36</v>
      </c>
    </row>
    <row r="65" spans="2:51">
      <c r="B65" t="s">
        <v>37</v>
      </c>
      <c r="Y65">
        <v>1988775</v>
      </c>
      <c r="Z65">
        <v>1598522</v>
      </c>
      <c r="AA65">
        <v>2131608</v>
      </c>
      <c r="AB65">
        <v>2101732</v>
      </c>
      <c r="AC65">
        <v>1354634</v>
      </c>
      <c r="AD65">
        <v>1585710</v>
      </c>
      <c r="AE65">
        <v>1859844</v>
      </c>
      <c r="AF65">
        <v>2002165</v>
      </c>
      <c r="AG65">
        <v>1607860</v>
      </c>
      <c r="AH65">
        <v>1568060</v>
      </c>
      <c r="AI65">
        <v>1356971</v>
      </c>
      <c r="AJ65">
        <v>1029949</v>
      </c>
      <c r="AK65">
        <v>552812</v>
      </c>
      <c r="AL65">
        <v>224480</v>
      </c>
      <c r="AM65">
        <v>281345</v>
      </c>
      <c r="AN65">
        <v>327849</v>
      </c>
      <c r="AO65">
        <v>264919</v>
      </c>
      <c r="AP65">
        <v>231164</v>
      </c>
      <c r="AQ65">
        <v>180327</v>
      </c>
      <c r="AR65">
        <v>260209</v>
      </c>
      <c r="AS65">
        <v>257586</v>
      </c>
      <c r="AT65">
        <v>747006</v>
      </c>
      <c r="AV65">
        <v>845820</v>
      </c>
      <c r="AW65">
        <v>915873</v>
      </c>
      <c r="AX65">
        <v>521787</v>
      </c>
      <c r="AY65">
        <v>437596</v>
      </c>
    </row>
    <row r="66" spans="2:51">
      <c r="B66" t="s">
        <v>38</v>
      </c>
      <c r="AN66">
        <v>30</v>
      </c>
      <c r="AO66">
        <v>93</v>
      </c>
      <c r="AP66">
        <v>226</v>
      </c>
      <c r="AQ66">
        <v>209</v>
      </c>
      <c r="AR66">
        <v>273</v>
      </c>
      <c r="AS66">
        <v>320</v>
      </c>
    </row>
    <row r="67" spans="2:51">
      <c r="B67" t="s">
        <v>39</v>
      </c>
      <c r="AY67">
        <v>98</v>
      </c>
    </row>
    <row r="68" spans="2:51">
      <c r="B68" t="s">
        <v>40</v>
      </c>
      <c r="Y68">
        <v>264</v>
      </c>
      <c r="Z68">
        <v>492</v>
      </c>
      <c r="AA68">
        <v>118</v>
      </c>
      <c r="AB68">
        <v>28</v>
      </c>
      <c r="AC68">
        <v>944</v>
      </c>
      <c r="AD68">
        <v>90</v>
      </c>
      <c r="AE68">
        <v>317</v>
      </c>
      <c r="AI68">
        <v>28</v>
      </c>
      <c r="AT68">
        <v>30</v>
      </c>
      <c r="AX68">
        <v>165</v>
      </c>
      <c r="AY68">
        <v>82</v>
      </c>
    </row>
    <row r="69" spans="2:51">
      <c r="B69" t="s">
        <v>86</v>
      </c>
      <c r="Z69">
        <v>355</v>
      </c>
      <c r="AA69">
        <v>989</v>
      </c>
      <c r="AB69">
        <v>3510</v>
      </c>
      <c r="AC69">
        <v>5033</v>
      </c>
      <c r="AD69">
        <v>7157</v>
      </c>
      <c r="AE69">
        <v>2307</v>
      </c>
      <c r="AF69">
        <v>4217</v>
      </c>
      <c r="AG69">
        <v>2733</v>
      </c>
      <c r="AH69">
        <v>6459</v>
      </c>
      <c r="AI69">
        <v>2858</v>
      </c>
      <c r="AJ69">
        <v>1963</v>
      </c>
      <c r="AK69">
        <v>965</v>
      </c>
      <c r="AL69">
        <v>1075</v>
      </c>
      <c r="AM69">
        <v>726</v>
      </c>
    </row>
    <row r="70" spans="2:51">
      <c r="B70" t="s">
        <v>134</v>
      </c>
      <c r="AF70">
        <v>2</v>
      </c>
    </row>
    <row r="71" spans="2:51">
      <c r="B71" t="s">
        <v>107</v>
      </c>
      <c r="AX71">
        <v>1749</v>
      </c>
      <c r="AY71">
        <v>43</v>
      </c>
    </row>
    <row r="72" spans="2:51">
      <c r="B72" t="s">
        <v>41</v>
      </c>
      <c r="Y72">
        <v>24470</v>
      </c>
      <c r="Z72">
        <v>3459</v>
      </c>
      <c r="AA72">
        <v>19906</v>
      </c>
      <c r="AB72">
        <v>11138</v>
      </c>
      <c r="AC72">
        <v>33410</v>
      </c>
      <c r="AD72">
        <v>24482</v>
      </c>
      <c r="AE72">
        <v>32680</v>
      </c>
      <c r="AF72">
        <v>38436</v>
      </c>
      <c r="AG72">
        <v>30805</v>
      </c>
      <c r="AH72">
        <v>33089</v>
      </c>
      <c r="AI72">
        <v>21550</v>
      </c>
      <c r="AJ72">
        <v>20634</v>
      </c>
      <c r="AK72">
        <v>8001</v>
      </c>
      <c r="AL72">
        <v>8062</v>
      </c>
      <c r="AM72">
        <v>5354</v>
      </c>
      <c r="AN72">
        <v>4764</v>
      </c>
      <c r="AO72">
        <v>4064</v>
      </c>
      <c r="AP72">
        <v>5668</v>
      </c>
      <c r="AQ72">
        <v>5604</v>
      </c>
      <c r="AR72">
        <v>1734</v>
      </c>
      <c r="AS72">
        <v>75</v>
      </c>
      <c r="AY72">
        <v>1056</v>
      </c>
    </row>
    <row r="73" spans="2:51">
      <c r="B73" t="s">
        <v>42</v>
      </c>
      <c r="Y73">
        <v>16</v>
      </c>
      <c r="AB73">
        <v>51</v>
      </c>
      <c r="AD73">
        <v>400</v>
      </c>
      <c r="AR73">
        <v>91</v>
      </c>
      <c r="AX73">
        <v>8</v>
      </c>
    </row>
    <row r="74" spans="2:51">
      <c r="B74" t="s">
        <v>159</v>
      </c>
      <c r="AN74">
        <v>24</v>
      </c>
      <c r="AO74">
        <v>34</v>
      </c>
      <c r="AQ74">
        <v>113</v>
      </c>
      <c r="AR74">
        <v>191</v>
      </c>
    </row>
    <row r="75" spans="2:51">
      <c r="B75" t="s">
        <v>96</v>
      </c>
    </row>
    <row r="76" spans="2:51">
      <c r="B76" t="s">
        <v>43</v>
      </c>
      <c r="Y76">
        <v>945</v>
      </c>
      <c r="AB76">
        <v>78</v>
      </c>
      <c r="AC76">
        <v>170</v>
      </c>
      <c r="AD76">
        <v>327</v>
      </c>
      <c r="AF76">
        <v>1113</v>
      </c>
      <c r="AG76">
        <v>5</v>
      </c>
      <c r="AI76">
        <v>3</v>
      </c>
      <c r="AM76">
        <v>28</v>
      </c>
      <c r="AN76">
        <v>113</v>
      </c>
      <c r="AQ76">
        <v>82</v>
      </c>
      <c r="AR76">
        <v>56</v>
      </c>
      <c r="AS76">
        <v>283</v>
      </c>
      <c r="AT76">
        <v>69</v>
      </c>
      <c r="AW76">
        <v>6</v>
      </c>
      <c r="AY76">
        <v>75</v>
      </c>
    </row>
    <row r="77" spans="2:51">
      <c r="B77" t="s">
        <v>44</v>
      </c>
      <c r="Y77">
        <v>11295</v>
      </c>
      <c r="Z77">
        <v>8684</v>
      </c>
      <c r="AA77">
        <v>5088</v>
      </c>
      <c r="AB77">
        <v>8431</v>
      </c>
      <c r="AC77">
        <v>8715</v>
      </c>
      <c r="AD77">
        <v>6937</v>
      </c>
      <c r="AE77">
        <v>3912</v>
      </c>
      <c r="AI77">
        <v>4640</v>
      </c>
      <c r="AJ77">
        <v>301</v>
      </c>
      <c r="AK77">
        <v>2177</v>
      </c>
      <c r="AL77">
        <v>1790</v>
      </c>
      <c r="AM77">
        <v>900</v>
      </c>
      <c r="AN77">
        <v>710</v>
      </c>
      <c r="AO77">
        <v>102</v>
      </c>
      <c r="AR77">
        <v>102</v>
      </c>
      <c r="AT77">
        <v>782</v>
      </c>
    </row>
    <row r="78" spans="2:51">
      <c r="B78" t="s">
        <v>45</v>
      </c>
      <c r="Y78">
        <v>4028</v>
      </c>
      <c r="Z78">
        <v>2440</v>
      </c>
      <c r="AA78">
        <v>1394</v>
      </c>
      <c r="AB78">
        <v>1525</v>
      </c>
      <c r="AC78">
        <v>1785</v>
      </c>
      <c r="AD78">
        <v>1584</v>
      </c>
      <c r="AE78">
        <v>2235</v>
      </c>
      <c r="AF78">
        <v>2065</v>
      </c>
      <c r="AG78">
        <v>3215</v>
      </c>
      <c r="AH78">
        <v>2687</v>
      </c>
      <c r="AI78">
        <v>1335</v>
      </c>
      <c r="AJ78">
        <v>677</v>
      </c>
      <c r="AK78">
        <v>38</v>
      </c>
      <c r="AL78">
        <v>39</v>
      </c>
      <c r="AM78">
        <v>109</v>
      </c>
      <c r="AN78">
        <v>274</v>
      </c>
      <c r="AO78">
        <v>463</v>
      </c>
      <c r="AP78">
        <v>2684</v>
      </c>
      <c r="AQ78">
        <v>9776</v>
      </c>
      <c r="AR78">
        <v>10516</v>
      </c>
      <c r="AS78">
        <v>72</v>
      </c>
      <c r="AT78">
        <v>1377</v>
      </c>
      <c r="AV78">
        <v>28</v>
      </c>
      <c r="AW78">
        <v>1</v>
      </c>
      <c r="AX78">
        <v>47</v>
      </c>
      <c r="AY78">
        <v>288</v>
      </c>
    </row>
    <row r="79" spans="2:51">
      <c r="B79" t="s">
        <v>46</v>
      </c>
      <c r="Y79">
        <v>3574</v>
      </c>
      <c r="Z79">
        <v>2627</v>
      </c>
      <c r="AA79">
        <v>2318</v>
      </c>
      <c r="AB79">
        <v>2896</v>
      </c>
      <c r="AC79">
        <v>2650</v>
      </c>
      <c r="AD79">
        <v>3045</v>
      </c>
      <c r="AE79">
        <v>2738</v>
      </c>
      <c r="AF79">
        <v>2680</v>
      </c>
      <c r="AG79">
        <v>4280</v>
      </c>
      <c r="AH79">
        <v>2441</v>
      </c>
      <c r="AI79">
        <v>2102</v>
      </c>
      <c r="AJ79">
        <v>1056</v>
      </c>
      <c r="AK79">
        <v>627</v>
      </c>
      <c r="AL79">
        <v>674</v>
      </c>
      <c r="AM79">
        <v>762</v>
      </c>
      <c r="AN79">
        <v>621</v>
      </c>
      <c r="AO79">
        <v>842</v>
      </c>
      <c r="AP79">
        <v>808</v>
      </c>
      <c r="AQ79">
        <v>757</v>
      </c>
      <c r="AR79">
        <v>3801</v>
      </c>
      <c r="AS79">
        <v>1245</v>
      </c>
      <c r="AT79">
        <v>1274</v>
      </c>
      <c r="AV79">
        <v>602</v>
      </c>
      <c r="AW79">
        <v>789</v>
      </c>
      <c r="AX79">
        <v>1282</v>
      </c>
      <c r="AY79">
        <v>783</v>
      </c>
    </row>
    <row r="80" spans="2:51">
      <c r="B80" t="s">
        <v>47</v>
      </c>
      <c r="Y80">
        <v>15000</v>
      </c>
      <c r="Z80">
        <v>4801</v>
      </c>
      <c r="AA80">
        <v>5052</v>
      </c>
      <c r="AB80">
        <v>31311</v>
      </c>
      <c r="AC80">
        <v>9233</v>
      </c>
      <c r="AD80">
        <v>60502</v>
      </c>
      <c r="AE80">
        <v>1176</v>
      </c>
      <c r="AF80">
        <v>9965</v>
      </c>
      <c r="AG80">
        <v>3559</v>
      </c>
      <c r="AH80">
        <v>3563</v>
      </c>
      <c r="AI80">
        <v>356</v>
      </c>
      <c r="AJ80">
        <v>141</v>
      </c>
      <c r="AK80">
        <v>301</v>
      </c>
      <c r="AL80">
        <v>161</v>
      </c>
      <c r="AM80">
        <v>301</v>
      </c>
      <c r="AN80">
        <v>172</v>
      </c>
      <c r="AO80">
        <v>1245</v>
      </c>
      <c r="AP80">
        <v>4554</v>
      </c>
      <c r="AQ80">
        <v>383</v>
      </c>
      <c r="AR80">
        <v>423</v>
      </c>
      <c r="AS80">
        <v>596</v>
      </c>
      <c r="AT80">
        <v>905</v>
      </c>
      <c r="AV80">
        <v>37435</v>
      </c>
      <c r="AW80">
        <v>4045</v>
      </c>
      <c r="AX80">
        <v>977</v>
      </c>
      <c r="AY80">
        <v>1091</v>
      </c>
    </row>
    <row r="81" spans="2:51">
      <c r="B81" t="s">
        <v>48</v>
      </c>
      <c r="AY81">
        <v>3485</v>
      </c>
    </row>
    <row r="82" spans="2:51">
      <c r="B82" t="s">
        <v>160</v>
      </c>
      <c r="Y82">
        <v>951</v>
      </c>
    </row>
    <row r="83" spans="2:51">
      <c r="B83" t="s">
        <v>161</v>
      </c>
      <c r="Y83">
        <v>907</v>
      </c>
    </row>
    <row r="84" spans="2:51">
      <c r="B84" t="s">
        <v>244</v>
      </c>
      <c r="AN84">
        <v>225</v>
      </c>
      <c r="AP84">
        <v>444</v>
      </c>
      <c r="AQ84">
        <v>374</v>
      </c>
    </row>
    <row r="85" spans="2:51">
      <c r="B85" t="s">
        <v>49</v>
      </c>
      <c r="Y85">
        <v>7229</v>
      </c>
      <c r="Z85">
        <v>962</v>
      </c>
      <c r="AA85">
        <v>1734</v>
      </c>
      <c r="AB85">
        <v>3076</v>
      </c>
      <c r="AC85">
        <v>17024</v>
      </c>
      <c r="AD85">
        <v>16771</v>
      </c>
      <c r="AE85">
        <v>8556</v>
      </c>
      <c r="AF85">
        <v>8613</v>
      </c>
      <c r="AG85">
        <v>13085</v>
      </c>
      <c r="AH85">
        <v>6099</v>
      </c>
      <c r="AI85">
        <v>4232</v>
      </c>
      <c r="AJ85">
        <v>3648</v>
      </c>
      <c r="AK85">
        <v>1910</v>
      </c>
      <c r="AL85">
        <v>2543</v>
      </c>
      <c r="AM85">
        <v>3077</v>
      </c>
      <c r="AN85">
        <v>3337</v>
      </c>
      <c r="AO85">
        <v>2212</v>
      </c>
      <c r="AP85">
        <v>4166</v>
      </c>
      <c r="AQ85">
        <v>3232</v>
      </c>
      <c r="AR85">
        <v>3597</v>
      </c>
      <c r="AS85">
        <v>1635</v>
      </c>
      <c r="AX85">
        <v>2517</v>
      </c>
      <c r="AY85">
        <v>4106</v>
      </c>
    </row>
    <row r="86" spans="2:51">
      <c r="B86" t="s">
        <v>50</v>
      </c>
      <c r="Y86">
        <v>140</v>
      </c>
      <c r="AS86">
        <v>37</v>
      </c>
      <c r="AT86">
        <v>224</v>
      </c>
      <c r="AV86">
        <v>2</v>
      </c>
      <c r="AW86">
        <v>605</v>
      </c>
      <c r="AX86">
        <v>81</v>
      </c>
    </row>
    <row r="87" spans="2:51">
      <c r="B87" t="s">
        <v>51</v>
      </c>
      <c r="AT87">
        <v>69</v>
      </c>
    </row>
    <row r="88" spans="2:51">
      <c r="B88" t="s">
        <v>52</v>
      </c>
      <c r="Y88">
        <v>194</v>
      </c>
      <c r="Z88">
        <v>43</v>
      </c>
      <c r="AN88">
        <v>135</v>
      </c>
      <c r="AO88">
        <v>319</v>
      </c>
      <c r="AP88">
        <v>273</v>
      </c>
      <c r="AQ88">
        <v>80</v>
      </c>
      <c r="AR88">
        <v>622</v>
      </c>
      <c r="AT88">
        <v>120</v>
      </c>
      <c r="AW88">
        <v>2</v>
      </c>
      <c r="AX88">
        <v>325</v>
      </c>
      <c r="AY88">
        <v>41</v>
      </c>
    </row>
    <row r="89" spans="2:51">
      <c r="B89" t="s">
        <v>53</v>
      </c>
      <c r="Y89">
        <v>788</v>
      </c>
      <c r="AB89">
        <v>600</v>
      </c>
      <c r="AC89">
        <v>893</v>
      </c>
      <c r="AD89">
        <v>2156</v>
      </c>
      <c r="AE89">
        <v>842</v>
      </c>
      <c r="AF89">
        <v>2727</v>
      </c>
      <c r="AH89">
        <v>1135</v>
      </c>
      <c r="AI89">
        <v>2042</v>
      </c>
      <c r="AJ89">
        <v>1470</v>
      </c>
      <c r="AK89">
        <v>92</v>
      </c>
      <c r="AL89">
        <v>191</v>
      </c>
      <c r="AM89">
        <v>1318</v>
      </c>
      <c r="AN89">
        <v>179</v>
      </c>
      <c r="AO89">
        <v>219</v>
      </c>
      <c r="AP89">
        <v>1968</v>
      </c>
      <c r="AQ89">
        <v>958</v>
      </c>
      <c r="AR89">
        <v>1059</v>
      </c>
      <c r="AT89">
        <v>7941</v>
      </c>
      <c r="AV89">
        <v>8</v>
      </c>
      <c r="AW89">
        <v>1407</v>
      </c>
      <c r="AX89">
        <v>9616</v>
      </c>
      <c r="AY89">
        <v>998</v>
      </c>
    </row>
    <row r="90" spans="2:51">
      <c r="B90" t="s">
        <v>271</v>
      </c>
      <c r="AY90">
        <v>1</v>
      </c>
    </row>
    <row r="91" spans="2:51">
      <c r="B91" t="s">
        <v>54</v>
      </c>
    </row>
    <row r="92" spans="2:51">
      <c r="B92" t="s">
        <v>55</v>
      </c>
      <c r="AF92">
        <v>1061</v>
      </c>
      <c r="AG92">
        <v>1089</v>
      </c>
      <c r="AH92">
        <v>3034</v>
      </c>
      <c r="AI92">
        <v>459</v>
      </c>
      <c r="AJ92">
        <v>441</v>
      </c>
      <c r="AK92">
        <v>336</v>
      </c>
      <c r="AL92">
        <v>632</v>
      </c>
      <c r="AM92">
        <v>982</v>
      </c>
      <c r="AN92">
        <v>672</v>
      </c>
      <c r="AO92">
        <v>2522</v>
      </c>
      <c r="AP92">
        <v>2861</v>
      </c>
      <c r="AQ92">
        <v>3568</v>
      </c>
      <c r="AR92">
        <v>2978</v>
      </c>
    </row>
    <row r="93" spans="2:51">
      <c r="B93" t="s">
        <v>87</v>
      </c>
    </row>
    <row r="94" spans="2:51">
      <c r="B94" t="s">
        <v>56</v>
      </c>
      <c r="Y94">
        <v>167639</v>
      </c>
      <c r="Z94">
        <v>90003</v>
      </c>
      <c r="AA94">
        <v>78156</v>
      </c>
      <c r="AB94">
        <v>75236</v>
      </c>
      <c r="AC94">
        <v>88820</v>
      </c>
      <c r="AD94">
        <v>85645</v>
      </c>
      <c r="AE94">
        <v>135398</v>
      </c>
      <c r="AF94">
        <v>149689</v>
      </c>
      <c r="AG94">
        <v>126417</v>
      </c>
      <c r="AH94">
        <v>224837</v>
      </c>
      <c r="AI94">
        <v>153482</v>
      </c>
      <c r="AJ94">
        <v>86626</v>
      </c>
      <c r="AK94">
        <v>60155</v>
      </c>
      <c r="AL94">
        <v>58856</v>
      </c>
      <c r="AM94">
        <v>62974</v>
      </c>
      <c r="AN94">
        <v>52353</v>
      </c>
      <c r="AO94">
        <v>49883</v>
      </c>
      <c r="AP94">
        <v>87674</v>
      </c>
      <c r="AQ94">
        <v>54318</v>
      </c>
      <c r="AR94">
        <v>15182</v>
      </c>
      <c r="AS94">
        <v>14592</v>
      </c>
      <c r="AX94">
        <v>54</v>
      </c>
      <c r="AY94">
        <v>937</v>
      </c>
    </row>
    <row r="95" spans="2:51">
      <c r="B95" t="s">
        <v>245</v>
      </c>
      <c r="AN95">
        <v>14</v>
      </c>
    </row>
    <row r="96" spans="2:51">
      <c r="B96" t="s">
        <v>264</v>
      </c>
      <c r="AV96">
        <v>53</v>
      </c>
      <c r="AX96">
        <v>4010</v>
      </c>
    </row>
    <row r="97" spans="2:51">
      <c r="B97" t="s">
        <v>97</v>
      </c>
      <c r="AC97">
        <v>37</v>
      </c>
    </row>
    <row r="98" spans="2:51">
      <c r="B98" t="s">
        <v>98</v>
      </c>
    </row>
    <row r="99" spans="2:51">
      <c r="B99" t="s">
        <v>57</v>
      </c>
      <c r="Y99">
        <v>4234</v>
      </c>
      <c r="Z99">
        <v>37478</v>
      </c>
      <c r="AA99">
        <v>44621</v>
      </c>
      <c r="AB99">
        <v>28686</v>
      </c>
      <c r="AC99">
        <v>53282</v>
      </c>
      <c r="AD99">
        <v>112450</v>
      </c>
      <c r="AE99">
        <v>294289</v>
      </c>
      <c r="AF99">
        <v>594863</v>
      </c>
      <c r="AG99">
        <v>411084</v>
      </c>
      <c r="AH99">
        <v>540327</v>
      </c>
      <c r="AI99">
        <v>216094</v>
      </c>
      <c r="AJ99">
        <v>56993</v>
      </c>
      <c r="AK99">
        <v>31098</v>
      </c>
      <c r="AL99">
        <v>30547</v>
      </c>
      <c r="AM99">
        <v>34507</v>
      </c>
      <c r="AN99">
        <v>28718</v>
      </c>
      <c r="AO99">
        <v>102309</v>
      </c>
      <c r="AP99">
        <v>134268</v>
      </c>
      <c r="AQ99">
        <v>206897</v>
      </c>
      <c r="AR99">
        <v>95320</v>
      </c>
    </row>
    <row r="100" spans="2:51">
      <c r="B100" t="s">
        <v>58</v>
      </c>
      <c r="AD100">
        <v>70</v>
      </c>
      <c r="AE100">
        <v>126</v>
      </c>
      <c r="AI100">
        <v>45</v>
      </c>
      <c r="AJ100">
        <v>209</v>
      </c>
      <c r="AK100">
        <v>52</v>
      </c>
      <c r="AL100">
        <v>113</v>
      </c>
      <c r="AM100">
        <v>150</v>
      </c>
      <c r="AN100">
        <v>102</v>
      </c>
      <c r="AO100">
        <v>168</v>
      </c>
      <c r="AP100">
        <v>876</v>
      </c>
      <c r="AQ100">
        <v>666</v>
      </c>
    </row>
    <row r="101" spans="2:51">
      <c r="B101" t="s">
        <v>265</v>
      </c>
      <c r="AV101">
        <v>1077</v>
      </c>
      <c r="AX101">
        <v>648</v>
      </c>
      <c r="AY101">
        <v>335</v>
      </c>
    </row>
    <row r="102" spans="2:51">
      <c r="B102" t="s">
        <v>118</v>
      </c>
      <c r="AB102">
        <v>24</v>
      </c>
      <c r="AX102">
        <v>750</v>
      </c>
    </row>
    <row r="103" spans="2:51">
      <c r="B103" t="s">
        <v>59</v>
      </c>
      <c r="Y103">
        <v>2308</v>
      </c>
      <c r="Z103">
        <v>44</v>
      </c>
      <c r="AA103">
        <v>156</v>
      </c>
      <c r="AB103">
        <v>527</v>
      </c>
      <c r="AC103">
        <v>779</v>
      </c>
      <c r="AD103">
        <v>386</v>
      </c>
      <c r="AE103">
        <v>90</v>
      </c>
      <c r="AH103">
        <v>12</v>
      </c>
      <c r="AI103">
        <v>362</v>
      </c>
      <c r="AJ103">
        <v>386</v>
      </c>
      <c r="AK103">
        <v>431</v>
      </c>
      <c r="AL103">
        <v>175</v>
      </c>
      <c r="AM103">
        <v>248</v>
      </c>
      <c r="AN103">
        <v>1177</v>
      </c>
      <c r="AO103">
        <v>207</v>
      </c>
      <c r="AP103">
        <v>214</v>
      </c>
      <c r="AQ103">
        <v>566</v>
      </c>
      <c r="AR103">
        <v>398</v>
      </c>
      <c r="AS103">
        <v>69</v>
      </c>
      <c r="AT103">
        <v>322</v>
      </c>
      <c r="AX103">
        <v>66</v>
      </c>
      <c r="AY103">
        <v>1052</v>
      </c>
    </row>
    <row r="104" spans="2:51">
      <c r="B104" t="s">
        <v>60</v>
      </c>
      <c r="Y104">
        <v>1241</v>
      </c>
      <c r="Z104">
        <v>1020</v>
      </c>
      <c r="AA104">
        <v>856</v>
      </c>
      <c r="AB104">
        <v>658</v>
      </c>
      <c r="AC104">
        <v>188</v>
      </c>
      <c r="AD104">
        <v>1970</v>
      </c>
      <c r="AE104">
        <v>658</v>
      </c>
      <c r="AF104">
        <v>129</v>
      </c>
      <c r="AG104">
        <v>176</v>
      </c>
      <c r="AH104">
        <v>1</v>
      </c>
      <c r="AI104">
        <v>20</v>
      </c>
      <c r="AJ104">
        <v>3</v>
      </c>
      <c r="AL104">
        <v>171</v>
      </c>
      <c r="AM104">
        <v>26</v>
      </c>
      <c r="AN104">
        <v>48</v>
      </c>
      <c r="AO104">
        <v>1366</v>
      </c>
      <c r="AP104">
        <v>1507</v>
      </c>
      <c r="AQ104">
        <v>203</v>
      </c>
      <c r="AR104">
        <v>2</v>
      </c>
      <c r="AS104">
        <v>602</v>
      </c>
      <c r="AT104">
        <v>366</v>
      </c>
      <c r="AV104">
        <v>12</v>
      </c>
      <c r="AW104">
        <v>6</v>
      </c>
      <c r="AY104">
        <v>199</v>
      </c>
    </row>
    <row r="105" spans="2:51">
      <c r="B105" t="s">
        <v>198</v>
      </c>
      <c r="AM105">
        <v>101</v>
      </c>
      <c r="AN105">
        <v>488</v>
      </c>
      <c r="AO105">
        <v>448</v>
      </c>
      <c r="AP105">
        <v>345</v>
      </c>
      <c r="AQ105">
        <v>347</v>
      </c>
      <c r="AR105">
        <v>407</v>
      </c>
      <c r="AS105">
        <v>949</v>
      </c>
      <c r="AT105">
        <v>1397</v>
      </c>
    </row>
    <row r="106" spans="2:51">
      <c r="B106" t="s">
        <v>61</v>
      </c>
      <c r="Y106">
        <v>28957</v>
      </c>
      <c r="Z106">
        <v>12382</v>
      </c>
      <c r="AA106">
        <v>3163</v>
      </c>
      <c r="AB106">
        <v>7025</v>
      </c>
      <c r="AC106">
        <v>25697</v>
      </c>
      <c r="AD106">
        <v>33118</v>
      </c>
      <c r="AE106">
        <v>73591</v>
      </c>
      <c r="AF106">
        <v>149847</v>
      </c>
      <c r="AG106">
        <v>96319</v>
      </c>
      <c r="AH106">
        <v>176626</v>
      </c>
      <c r="AI106">
        <v>39783</v>
      </c>
      <c r="AJ106">
        <v>72572</v>
      </c>
      <c r="AK106">
        <v>14679</v>
      </c>
      <c r="AL106">
        <v>2959</v>
      </c>
      <c r="AM106">
        <v>11890</v>
      </c>
      <c r="AN106">
        <v>89535</v>
      </c>
      <c r="AO106">
        <v>80440</v>
      </c>
      <c r="AP106">
        <v>375081</v>
      </c>
      <c r="AQ106">
        <v>137691</v>
      </c>
      <c r="AR106">
        <v>89653</v>
      </c>
      <c r="AS106">
        <v>293</v>
      </c>
      <c r="AY106">
        <v>42930</v>
      </c>
    </row>
    <row r="107" spans="2:51">
      <c r="B107" t="s">
        <v>62</v>
      </c>
      <c r="Y107">
        <v>3137</v>
      </c>
      <c r="Z107">
        <v>1257</v>
      </c>
      <c r="AA107">
        <v>2173</v>
      </c>
      <c r="AB107">
        <v>4027</v>
      </c>
      <c r="AC107">
        <v>1423</v>
      </c>
      <c r="AD107">
        <v>433</v>
      </c>
      <c r="AE107">
        <v>1223</v>
      </c>
      <c r="AF107">
        <v>155</v>
      </c>
      <c r="AG107">
        <v>840</v>
      </c>
      <c r="AH107">
        <v>2213</v>
      </c>
      <c r="AI107">
        <v>639</v>
      </c>
      <c r="AJ107">
        <v>255</v>
      </c>
      <c r="AK107">
        <v>124</v>
      </c>
      <c r="AL107">
        <v>225</v>
      </c>
      <c r="AM107">
        <v>1928</v>
      </c>
      <c r="AN107">
        <v>236</v>
      </c>
      <c r="AO107">
        <v>190</v>
      </c>
      <c r="AP107">
        <v>27</v>
      </c>
      <c r="AQ107">
        <v>51</v>
      </c>
      <c r="AR107">
        <v>1160</v>
      </c>
      <c r="AS107">
        <v>2789</v>
      </c>
      <c r="AT107">
        <v>4228</v>
      </c>
      <c r="AV107">
        <v>1</v>
      </c>
      <c r="AY107">
        <v>16</v>
      </c>
    </row>
    <row r="108" spans="2:51">
      <c r="B108" t="s">
        <v>88</v>
      </c>
      <c r="AP108">
        <v>66</v>
      </c>
    </row>
    <row r="109" spans="2:51">
      <c r="B109" t="s">
        <v>108</v>
      </c>
      <c r="AT109">
        <v>225</v>
      </c>
      <c r="AV109">
        <v>10672</v>
      </c>
      <c r="AW109">
        <v>2438</v>
      </c>
      <c r="AX109">
        <v>5610</v>
      </c>
      <c r="AY109">
        <v>2943</v>
      </c>
    </row>
    <row r="110" spans="2:51">
      <c r="B110" t="s">
        <v>63</v>
      </c>
    </row>
    <row r="111" spans="2:51">
      <c r="B111" t="s">
        <v>64</v>
      </c>
      <c r="AJ111">
        <v>20</v>
      </c>
      <c r="AT111">
        <v>225</v>
      </c>
      <c r="AX111">
        <v>352</v>
      </c>
      <c r="AY111">
        <v>176</v>
      </c>
    </row>
    <row r="112" spans="2:51">
      <c r="B112" t="s">
        <v>65</v>
      </c>
      <c r="Y112">
        <v>10558</v>
      </c>
      <c r="Z112">
        <v>3798</v>
      </c>
      <c r="AA112">
        <v>7646</v>
      </c>
      <c r="AB112">
        <v>22524</v>
      </c>
      <c r="AC112">
        <v>13896</v>
      </c>
      <c r="AD112">
        <v>9339</v>
      </c>
      <c r="AE112">
        <v>6744</v>
      </c>
      <c r="AF112">
        <v>9110</v>
      </c>
      <c r="AG112">
        <v>7758</v>
      </c>
      <c r="AH112">
        <v>17596</v>
      </c>
      <c r="AI112">
        <v>10389</v>
      </c>
      <c r="AJ112">
        <v>10988</v>
      </c>
      <c r="AK112">
        <v>4901</v>
      </c>
      <c r="AL112">
        <v>8435</v>
      </c>
      <c r="AM112">
        <v>6143</v>
      </c>
      <c r="AN112">
        <v>3798</v>
      </c>
      <c r="AO112">
        <v>1069</v>
      </c>
      <c r="AP112">
        <v>3790</v>
      </c>
      <c r="AQ112">
        <v>1277</v>
      </c>
      <c r="AR112">
        <v>1247</v>
      </c>
      <c r="AS112">
        <v>1351</v>
      </c>
      <c r="AY112">
        <v>184</v>
      </c>
    </row>
    <row r="113" spans="2:51">
      <c r="B113" t="s">
        <v>66</v>
      </c>
      <c r="AA113">
        <v>1</v>
      </c>
      <c r="AI113">
        <v>225</v>
      </c>
      <c r="AL113">
        <v>82</v>
      </c>
      <c r="AM113">
        <v>27</v>
      </c>
      <c r="AN113">
        <v>39</v>
      </c>
      <c r="AO113">
        <v>658</v>
      </c>
      <c r="AP113">
        <v>813</v>
      </c>
      <c r="AQ113">
        <v>390</v>
      </c>
      <c r="AR113">
        <v>225</v>
      </c>
    </row>
    <row r="114" spans="2:51">
      <c r="B114" t="s">
        <v>251</v>
      </c>
      <c r="AP114">
        <v>220</v>
      </c>
      <c r="AQ114">
        <v>110</v>
      </c>
    </row>
    <row r="115" spans="2:51">
      <c r="B115" t="s">
        <v>208</v>
      </c>
      <c r="AP115">
        <v>90</v>
      </c>
    </row>
    <row r="116" spans="2:51">
      <c r="B116" t="s">
        <v>103</v>
      </c>
    </row>
    <row r="117" spans="2:51">
      <c r="B117" t="s">
        <v>219</v>
      </c>
      <c r="AM117">
        <v>54</v>
      </c>
      <c r="AN117">
        <v>42</v>
      </c>
      <c r="AQ117">
        <v>163</v>
      </c>
      <c r="AR117">
        <v>295</v>
      </c>
    </row>
    <row r="118" spans="2:51">
      <c r="B118" t="s">
        <v>89</v>
      </c>
    </row>
    <row r="119" spans="2:51">
      <c r="B119" t="s">
        <v>231</v>
      </c>
      <c r="AL119">
        <v>204</v>
      </c>
      <c r="AM119">
        <v>102</v>
      </c>
      <c r="AN119">
        <v>408</v>
      </c>
    </row>
    <row r="120" spans="2:51">
      <c r="B120" t="s">
        <v>110</v>
      </c>
      <c r="Y120">
        <v>15</v>
      </c>
      <c r="Z120">
        <v>125</v>
      </c>
      <c r="AC120">
        <v>17</v>
      </c>
      <c r="AW120">
        <v>3121</v>
      </c>
      <c r="AX120">
        <v>350</v>
      </c>
      <c r="AY120">
        <v>3</v>
      </c>
    </row>
    <row r="121" spans="2:51">
      <c r="B121" t="s">
        <v>67</v>
      </c>
      <c r="Y121">
        <v>120</v>
      </c>
      <c r="Z121">
        <v>100</v>
      </c>
      <c r="AA121">
        <v>4</v>
      </c>
      <c r="AB121">
        <v>17</v>
      </c>
      <c r="AD121">
        <v>14</v>
      </c>
      <c r="AE121">
        <v>2</v>
      </c>
      <c r="AF121">
        <v>3</v>
      </c>
      <c r="AI121">
        <v>31</v>
      </c>
      <c r="AM121">
        <v>19</v>
      </c>
      <c r="AQ121">
        <v>242</v>
      </c>
      <c r="AR121">
        <v>539</v>
      </c>
      <c r="AS121">
        <v>286</v>
      </c>
      <c r="AT121">
        <v>694</v>
      </c>
      <c r="AW121">
        <v>764</v>
      </c>
      <c r="AX121">
        <v>930</v>
      </c>
      <c r="AY121">
        <v>1505</v>
      </c>
    </row>
    <row r="122" spans="2:51">
      <c r="B122" t="s">
        <v>150</v>
      </c>
      <c r="AB122">
        <v>189</v>
      </c>
    </row>
    <row r="123" spans="2:51">
      <c r="B123" t="s">
        <v>200</v>
      </c>
      <c r="AI123">
        <v>10</v>
      </c>
    </row>
    <row r="124" spans="2:51">
      <c r="B124" t="s">
        <v>100</v>
      </c>
      <c r="AC124">
        <v>36</v>
      </c>
      <c r="AH124">
        <v>170</v>
      </c>
      <c r="AL124">
        <v>17</v>
      </c>
      <c r="AM124">
        <v>20</v>
      </c>
      <c r="AP124">
        <v>34</v>
      </c>
    </row>
    <row r="125" spans="2:51">
      <c r="B125" t="s">
        <v>99</v>
      </c>
    </row>
    <row r="126" spans="2:51">
      <c r="B126" t="s">
        <v>104</v>
      </c>
      <c r="Y126">
        <v>3066</v>
      </c>
      <c r="Z126">
        <v>551</v>
      </c>
      <c r="AA126">
        <v>208</v>
      </c>
      <c r="AB126">
        <v>999</v>
      </c>
      <c r="AC126">
        <v>712</v>
      </c>
      <c r="AD126">
        <v>682</v>
      </c>
      <c r="AE126">
        <v>657</v>
      </c>
      <c r="AF126">
        <v>890</v>
      </c>
      <c r="AG126">
        <v>530</v>
      </c>
      <c r="AH126">
        <v>707</v>
      </c>
      <c r="AI126">
        <v>335</v>
      </c>
      <c r="AJ126">
        <v>33</v>
      </c>
      <c r="AK126">
        <v>56</v>
      </c>
      <c r="AL126">
        <v>32</v>
      </c>
      <c r="AM126">
        <v>27</v>
      </c>
      <c r="AN126">
        <v>122</v>
      </c>
      <c r="AO126">
        <v>6</v>
      </c>
      <c r="AP126">
        <v>5</v>
      </c>
      <c r="AQ126">
        <v>10</v>
      </c>
      <c r="AR126">
        <v>378</v>
      </c>
      <c r="AS126">
        <v>15</v>
      </c>
      <c r="AT126">
        <v>1</v>
      </c>
      <c r="AX126">
        <v>91</v>
      </c>
      <c r="AY126">
        <v>49</v>
      </c>
    </row>
    <row r="127" spans="2:51">
      <c r="B127" t="s">
        <v>68</v>
      </c>
      <c r="Y127">
        <v>3267</v>
      </c>
      <c r="AB127">
        <v>79</v>
      </c>
      <c r="AC127">
        <v>58</v>
      </c>
      <c r="AD127">
        <v>42</v>
      </c>
      <c r="AE127">
        <v>77</v>
      </c>
      <c r="AF127">
        <v>17</v>
      </c>
      <c r="AG127">
        <v>137</v>
      </c>
      <c r="AH127">
        <v>62</v>
      </c>
      <c r="AI127">
        <v>23</v>
      </c>
      <c r="AK127">
        <v>164</v>
      </c>
      <c r="AL127">
        <v>176</v>
      </c>
      <c r="AM127">
        <v>192</v>
      </c>
      <c r="AN127">
        <v>75</v>
      </c>
      <c r="AO127">
        <v>136</v>
      </c>
      <c r="AP127">
        <v>428</v>
      </c>
      <c r="AQ127">
        <v>91</v>
      </c>
      <c r="AR127">
        <v>37</v>
      </c>
      <c r="AY127">
        <v>540</v>
      </c>
    </row>
    <row r="128" spans="2:51">
      <c r="B128" t="s">
        <v>69</v>
      </c>
      <c r="Y128">
        <v>37990</v>
      </c>
      <c r="Z128">
        <v>42173</v>
      </c>
      <c r="AA128">
        <v>26439</v>
      </c>
      <c r="AB128">
        <v>28037</v>
      </c>
      <c r="AC128">
        <v>23126</v>
      </c>
      <c r="AD128">
        <v>23831</v>
      </c>
      <c r="AE128">
        <v>22799</v>
      </c>
      <c r="AF128">
        <v>21817</v>
      </c>
      <c r="AG128">
        <v>17720</v>
      </c>
      <c r="AH128">
        <v>19643</v>
      </c>
      <c r="AI128">
        <v>24608</v>
      </c>
      <c r="AJ128">
        <v>20913</v>
      </c>
      <c r="AK128">
        <v>14791</v>
      </c>
      <c r="AL128">
        <v>10951</v>
      </c>
      <c r="AM128">
        <v>8818</v>
      </c>
      <c r="AN128">
        <v>11775</v>
      </c>
      <c r="AO128">
        <v>9692</v>
      </c>
      <c r="AP128">
        <v>8656</v>
      </c>
      <c r="AQ128">
        <v>8255</v>
      </c>
      <c r="AR128">
        <v>9288</v>
      </c>
      <c r="AS128">
        <v>12045</v>
      </c>
      <c r="AT128">
        <v>17874</v>
      </c>
      <c r="AV128">
        <v>30354</v>
      </c>
      <c r="AW128">
        <v>24517</v>
      </c>
      <c r="AX128">
        <v>35773</v>
      </c>
      <c r="AY128">
        <v>30210</v>
      </c>
    </row>
    <row r="129" spans="2:51">
      <c r="B129" t="s">
        <v>70</v>
      </c>
      <c r="AX129">
        <v>90</v>
      </c>
    </row>
    <row r="130" spans="2:51">
      <c r="B130" t="s">
        <v>71</v>
      </c>
      <c r="AD130">
        <v>7</v>
      </c>
      <c r="AF130">
        <v>59</v>
      </c>
      <c r="AI130">
        <v>60</v>
      </c>
      <c r="AO130">
        <v>104</v>
      </c>
      <c r="AP130">
        <v>464</v>
      </c>
      <c r="AQ130">
        <v>546</v>
      </c>
      <c r="AR130">
        <v>413</v>
      </c>
      <c r="AS130">
        <v>269</v>
      </c>
      <c r="AT130">
        <v>652</v>
      </c>
      <c r="AV130">
        <v>93</v>
      </c>
      <c r="AX130">
        <v>88</v>
      </c>
      <c r="AY130">
        <v>7</v>
      </c>
    </row>
    <row r="131" spans="2:51">
      <c r="B131" t="s">
        <v>101</v>
      </c>
      <c r="AT131">
        <v>280</v>
      </c>
    </row>
    <row r="132" spans="2:51">
      <c r="B132" t="s">
        <v>72</v>
      </c>
      <c r="AK132">
        <v>30</v>
      </c>
      <c r="AL132">
        <v>962</v>
      </c>
      <c r="AM132">
        <v>390</v>
      </c>
      <c r="AN132">
        <v>110</v>
      </c>
      <c r="AO132">
        <v>15</v>
      </c>
      <c r="AP132">
        <v>417</v>
      </c>
      <c r="AQ132">
        <v>596</v>
      </c>
      <c r="AR132">
        <v>1327</v>
      </c>
    </row>
    <row r="133" spans="2:51">
      <c r="B133" t="s">
        <v>73</v>
      </c>
      <c r="AC133">
        <v>149</v>
      </c>
      <c r="AL133">
        <v>8</v>
      </c>
      <c r="AM133">
        <v>40</v>
      </c>
      <c r="AP133">
        <v>3</v>
      </c>
      <c r="AQ133">
        <v>120</v>
      </c>
      <c r="AR133">
        <v>3</v>
      </c>
      <c r="AX133">
        <v>75</v>
      </c>
    </row>
    <row r="134" spans="2:51">
      <c r="B134" t="s">
        <v>223</v>
      </c>
      <c r="AR134">
        <v>75</v>
      </c>
    </row>
    <row r="135" spans="2:51">
      <c r="B135" t="s">
        <v>74</v>
      </c>
      <c r="Z135">
        <v>1</v>
      </c>
      <c r="AD135">
        <v>1</v>
      </c>
      <c r="AH135">
        <v>575</v>
      </c>
      <c r="AM135">
        <v>335</v>
      </c>
      <c r="AN135">
        <v>181</v>
      </c>
      <c r="AO135">
        <v>170</v>
      </c>
      <c r="AP135">
        <v>35</v>
      </c>
      <c r="AQ135">
        <v>38</v>
      </c>
      <c r="AR135">
        <v>388</v>
      </c>
      <c r="AT135">
        <v>102</v>
      </c>
      <c r="AV135">
        <v>2076</v>
      </c>
      <c r="AW135">
        <f>511+21892</f>
        <v>22403</v>
      </c>
      <c r="AX135">
        <v>10</v>
      </c>
      <c r="AY135">
        <v>31</v>
      </c>
    </row>
    <row r="136" spans="2:51">
      <c r="B136" t="s">
        <v>176</v>
      </c>
      <c r="AD136">
        <v>2077</v>
      </c>
      <c r="AJ136">
        <v>178</v>
      </c>
      <c r="AK136">
        <v>78</v>
      </c>
      <c r="AL136">
        <v>432</v>
      </c>
      <c r="AM136">
        <v>939</v>
      </c>
      <c r="AN136">
        <v>51</v>
      </c>
      <c r="AP136">
        <v>2366</v>
      </c>
      <c r="AQ136">
        <v>3083</v>
      </c>
      <c r="AR136">
        <v>1022</v>
      </c>
    </row>
    <row r="137" spans="2:51">
      <c r="B137" t="s">
        <v>131</v>
      </c>
      <c r="Z137">
        <v>252</v>
      </c>
      <c r="AD137">
        <v>235</v>
      </c>
      <c r="AV137">
        <v>111918</v>
      </c>
    </row>
    <row r="138" spans="2:51">
      <c r="B138" t="s">
        <v>90</v>
      </c>
      <c r="Y138">
        <v>229</v>
      </c>
      <c r="AH138">
        <v>194</v>
      </c>
      <c r="AI138">
        <v>48</v>
      </c>
      <c r="AJ138">
        <v>30</v>
      </c>
      <c r="AP138">
        <v>41</v>
      </c>
      <c r="AV138">
        <v>38</v>
      </c>
      <c r="AX138">
        <v>38</v>
      </c>
      <c r="AY138">
        <v>1</v>
      </c>
    </row>
    <row r="139" spans="2:51">
      <c r="B139" t="s">
        <v>91</v>
      </c>
      <c r="Y139">
        <v>19</v>
      </c>
      <c r="Z139">
        <v>1</v>
      </c>
      <c r="AA139">
        <v>6</v>
      </c>
      <c r="AB139">
        <v>31</v>
      </c>
      <c r="AD139">
        <v>6</v>
      </c>
      <c r="AE139">
        <v>13</v>
      </c>
      <c r="AF139">
        <v>163</v>
      </c>
      <c r="AH139">
        <v>530</v>
      </c>
      <c r="AI139">
        <v>83</v>
      </c>
      <c r="AJ139">
        <v>279</v>
      </c>
      <c r="AL139">
        <v>128</v>
      </c>
      <c r="AM139">
        <v>262</v>
      </c>
      <c r="AN139">
        <v>117</v>
      </c>
      <c r="AO139">
        <v>584</v>
      </c>
      <c r="AP139">
        <v>1280</v>
      </c>
      <c r="AQ139">
        <v>1034</v>
      </c>
      <c r="AR139">
        <v>1701</v>
      </c>
      <c r="AS139">
        <v>136</v>
      </c>
      <c r="AV139">
        <v>650</v>
      </c>
      <c r="AW139">
        <v>3352</v>
      </c>
      <c r="AX139">
        <v>2</v>
      </c>
      <c r="AY139">
        <v>153</v>
      </c>
    </row>
    <row r="140" spans="2:51">
      <c r="B140" t="s">
        <v>102</v>
      </c>
    </row>
    <row r="141" spans="2:51">
      <c r="B141" t="s">
        <v>142</v>
      </c>
      <c r="AB141">
        <v>93</v>
      </c>
      <c r="AC141">
        <v>83</v>
      </c>
      <c r="AD141">
        <v>272</v>
      </c>
      <c r="AE141">
        <v>136</v>
      </c>
      <c r="AH141">
        <v>36</v>
      </c>
      <c r="AI141">
        <v>72</v>
      </c>
      <c r="AJ141">
        <v>60</v>
      </c>
    </row>
    <row r="142" spans="2:51">
      <c r="B142" t="s">
        <v>92</v>
      </c>
    </row>
    <row r="143" spans="2:51">
      <c r="B143" t="s">
        <v>229</v>
      </c>
      <c r="AY143">
        <v>26</v>
      </c>
    </row>
    <row r="144" spans="2:51">
      <c r="B144" t="s">
        <v>93</v>
      </c>
    </row>
    <row r="145" spans="2:51">
      <c r="B145" t="s">
        <v>75</v>
      </c>
      <c r="AA145">
        <v>206</v>
      </c>
      <c r="AC145">
        <v>1289</v>
      </c>
      <c r="AD145">
        <v>825</v>
      </c>
      <c r="AE145">
        <v>275</v>
      </c>
      <c r="AF145">
        <v>893</v>
      </c>
      <c r="AH145">
        <v>1907</v>
      </c>
      <c r="AI145">
        <v>961</v>
      </c>
      <c r="AJ145">
        <v>513</v>
      </c>
      <c r="AK145">
        <v>498</v>
      </c>
      <c r="AL145">
        <v>454</v>
      </c>
      <c r="AM145">
        <v>288</v>
      </c>
      <c r="AN145">
        <v>160</v>
      </c>
      <c r="AR145">
        <v>140</v>
      </c>
      <c r="AT145">
        <v>2244</v>
      </c>
      <c r="AV145">
        <v>30240</v>
      </c>
    </row>
    <row r="146" spans="2:51">
      <c r="B146" t="s">
        <v>76</v>
      </c>
      <c r="Y146">
        <v>1729</v>
      </c>
      <c r="Z146">
        <v>111</v>
      </c>
      <c r="AA146">
        <v>427</v>
      </c>
      <c r="AB146">
        <v>587</v>
      </c>
      <c r="AC146">
        <v>1572</v>
      </c>
      <c r="AD146">
        <v>763</v>
      </c>
      <c r="AE146">
        <v>174</v>
      </c>
      <c r="AF146">
        <v>542</v>
      </c>
      <c r="AG146">
        <v>229</v>
      </c>
      <c r="AH146">
        <v>1581</v>
      </c>
      <c r="AI146">
        <v>1184</v>
      </c>
      <c r="AJ146">
        <v>568</v>
      </c>
      <c r="AK146">
        <v>973</v>
      </c>
      <c r="AL146">
        <v>675</v>
      </c>
      <c r="AM146">
        <v>1819</v>
      </c>
      <c r="AN146">
        <v>1560</v>
      </c>
      <c r="AO146">
        <v>1054</v>
      </c>
      <c r="AP146">
        <v>1941</v>
      </c>
      <c r="AQ146">
        <v>5176</v>
      </c>
      <c r="AR146">
        <v>10639</v>
      </c>
      <c r="AS146">
        <v>2567</v>
      </c>
      <c r="AV146">
        <v>10449</v>
      </c>
      <c r="AW146">
        <v>10446</v>
      </c>
      <c r="AX146">
        <v>20904</v>
      </c>
      <c r="AY146">
        <v>12910</v>
      </c>
    </row>
    <row r="147" spans="2:51">
      <c r="B147" t="s">
        <v>77</v>
      </c>
      <c r="Y147">
        <v>561</v>
      </c>
      <c r="Z147">
        <v>331</v>
      </c>
      <c r="AB147">
        <v>197</v>
      </c>
      <c r="AJ147">
        <v>115</v>
      </c>
      <c r="AK147">
        <v>57</v>
      </c>
      <c r="AL147">
        <v>502</v>
      </c>
      <c r="AM147">
        <v>45</v>
      </c>
      <c r="AN147">
        <v>2</v>
      </c>
      <c r="AO147">
        <v>4</v>
      </c>
      <c r="AP147">
        <v>74</v>
      </c>
      <c r="AQ147">
        <v>570</v>
      </c>
      <c r="AR147">
        <v>1336</v>
      </c>
      <c r="AS147">
        <v>5939</v>
      </c>
      <c r="AT147">
        <v>2780</v>
      </c>
      <c r="AW147">
        <v>663</v>
      </c>
      <c r="AX147">
        <v>12007</v>
      </c>
      <c r="AY147">
        <v>6622</v>
      </c>
    </row>
    <row r="148" spans="2:51">
      <c r="B148" t="s">
        <v>78</v>
      </c>
      <c r="Z148">
        <v>1072</v>
      </c>
      <c r="AA148">
        <v>900</v>
      </c>
      <c r="AB148">
        <v>563</v>
      </c>
      <c r="AC148">
        <v>670</v>
      </c>
      <c r="AD148">
        <v>1743</v>
      </c>
      <c r="AE148">
        <v>977</v>
      </c>
      <c r="AF148">
        <v>6949</v>
      </c>
      <c r="AG148">
        <v>2077</v>
      </c>
      <c r="AH148">
        <v>1120</v>
      </c>
      <c r="AI148">
        <v>2654</v>
      </c>
      <c r="AJ148">
        <v>2465</v>
      </c>
      <c r="AK148">
        <v>1246</v>
      </c>
      <c r="AL148">
        <v>440</v>
      </c>
      <c r="AM148">
        <v>2818</v>
      </c>
      <c r="AN148">
        <v>226</v>
      </c>
      <c r="AP148">
        <v>1365</v>
      </c>
      <c r="AQ148">
        <v>2536</v>
      </c>
      <c r="AR148">
        <v>2569</v>
      </c>
      <c r="AX148">
        <v>12174</v>
      </c>
      <c r="AY148">
        <v>10104</v>
      </c>
    </row>
    <row r="149" spans="2:51">
      <c r="B149" t="s">
        <v>269</v>
      </c>
      <c r="AX149">
        <v>28</v>
      </c>
    </row>
    <row r="150" spans="2:51">
      <c r="B150" t="s">
        <v>79</v>
      </c>
      <c r="AC150">
        <v>275</v>
      </c>
      <c r="AD150">
        <v>116</v>
      </c>
      <c r="AF150">
        <v>294</v>
      </c>
      <c r="AG150">
        <v>467</v>
      </c>
      <c r="AH150">
        <v>2041</v>
      </c>
      <c r="AI150">
        <v>608</v>
      </c>
      <c r="AJ150">
        <v>169</v>
      </c>
      <c r="AK150">
        <v>82</v>
      </c>
      <c r="AL150">
        <v>31</v>
      </c>
      <c r="AM150">
        <v>433</v>
      </c>
      <c r="AN150">
        <v>96</v>
      </c>
      <c r="AP150">
        <v>51</v>
      </c>
      <c r="AQ150">
        <v>687</v>
      </c>
      <c r="AR150">
        <v>96</v>
      </c>
      <c r="AX150">
        <v>2958</v>
      </c>
    </row>
    <row r="151" spans="2:51">
      <c r="B151" t="s">
        <v>116</v>
      </c>
      <c r="AN151">
        <v>25</v>
      </c>
      <c r="AT151">
        <v>136</v>
      </c>
    </row>
    <row r="152" spans="2:51">
      <c r="B152" t="s">
        <v>80</v>
      </c>
      <c r="AF152">
        <v>1</v>
      </c>
      <c r="AH152">
        <v>8</v>
      </c>
      <c r="AK152">
        <v>205</v>
      </c>
      <c r="AO152">
        <v>25</v>
      </c>
      <c r="AV152">
        <v>15</v>
      </c>
      <c r="AX152">
        <v>64</v>
      </c>
      <c r="AY152">
        <v>1160</v>
      </c>
    </row>
    <row r="153" spans="2:51">
      <c r="B153" t="s">
        <v>122</v>
      </c>
      <c r="Y153">
        <v>828</v>
      </c>
      <c r="Z153">
        <v>58</v>
      </c>
      <c r="AB153">
        <v>190</v>
      </c>
      <c r="AC153">
        <v>124</v>
      </c>
      <c r="AF153">
        <v>2</v>
      </c>
      <c r="AM153">
        <v>23</v>
      </c>
      <c r="AN153">
        <v>179</v>
      </c>
      <c r="AO153">
        <v>345</v>
      </c>
      <c r="AP153">
        <v>32</v>
      </c>
      <c r="AQ153">
        <v>302</v>
      </c>
      <c r="AR153">
        <v>227</v>
      </c>
      <c r="AS153">
        <v>318</v>
      </c>
      <c r="AT153">
        <v>707</v>
      </c>
      <c r="AV153">
        <v>17</v>
      </c>
      <c r="AW153">
        <v>225</v>
      </c>
      <c r="AX153">
        <v>260</v>
      </c>
      <c r="AY153">
        <v>378</v>
      </c>
    </row>
    <row r="154" spans="2:51">
      <c r="B154" t="s">
        <v>81</v>
      </c>
      <c r="AA154">
        <v>12</v>
      </c>
      <c r="AB154">
        <v>130</v>
      </c>
      <c r="AD154">
        <v>16</v>
      </c>
      <c r="AE154">
        <v>132</v>
      </c>
      <c r="AG154">
        <v>122</v>
      </c>
      <c r="AH154">
        <v>127</v>
      </c>
      <c r="AI154">
        <v>123</v>
      </c>
      <c r="AJ154">
        <v>116</v>
      </c>
      <c r="AK154">
        <v>141</v>
      </c>
      <c r="AL154">
        <v>46</v>
      </c>
      <c r="AM154">
        <v>267</v>
      </c>
      <c r="AN154">
        <v>74</v>
      </c>
      <c r="AO154">
        <v>733</v>
      </c>
      <c r="AP154">
        <v>1740</v>
      </c>
      <c r="AQ154">
        <v>1245</v>
      </c>
      <c r="AR154">
        <v>620</v>
      </c>
      <c r="AS154">
        <v>139</v>
      </c>
      <c r="AT154">
        <v>2198</v>
      </c>
      <c r="AV154">
        <v>8331</v>
      </c>
      <c r="AW154">
        <v>5964</v>
      </c>
      <c r="AX154">
        <v>13072</v>
      </c>
      <c r="AY154">
        <v>7927</v>
      </c>
    </row>
    <row r="155" spans="2:51">
      <c r="B155" t="s">
        <v>270</v>
      </c>
      <c r="AX155">
        <v>241</v>
      </c>
    </row>
    <row r="156" spans="2:51">
      <c r="B156" t="s">
        <v>249</v>
      </c>
      <c r="AO156">
        <v>138</v>
      </c>
      <c r="AP156">
        <v>48</v>
      </c>
      <c r="AQ156">
        <v>141</v>
      </c>
    </row>
    <row r="157" spans="2:51">
      <c r="B157" t="s">
        <v>82</v>
      </c>
    </row>
    <row r="158" spans="2:51">
      <c r="B158" t="s">
        <v>192</v>
      </c>
      <c r="AG158">
        <v>158</v>
      </c>
      <c r="AH158">
        <v>225</v>
      </c>
      <c r="AI158">
        <v>201</v>
      </c>
      <c r="AJ158">
        <v>180</v>
      </c>
      <c r="AK158">
        <v>402</v>
      </c>
    </row>
    <row r="159" spans="2:51">
      <c r="B159" t="s">
        <v>138</v>
      </c>
      <c r="AA159">
        <v>20263</v>
      </c>
      <c r="AB159">
        <v>25256</v>
      </c>
      <c r="AC159">
        <v>22649</v>
      </c>
      <c r="AD159">
        <v>20059</v>
      </c>
      <c r="AE159">
        <v>22136</v>
      </c>
      <c r="AF159">
        <v>22660</v>
      </c>
      <c r="AG159">
        <v>22578</v>
      </c>
      <c r="AH159">
        <v>20043</v>
      </c>
      <c r="AI159">
        <v>16100</v>
      </c>
      <c r="AJ159">
        <v>20858</v>
      </c>
      <c r="AK159">
        <v>16691</v>
      </c>
      <c r="AL159">
        <v>14793</v>
      </c>
      <c r="AM159">
        <v>13801</v>
      </c>
      <c r="AN159">
        <v>10921</v>
      </c>
      <c r="AO159">
        <v>14042</v>
      </c>
      <c r="AP159">
        <v>14580</v>
      </c>
      <c r="AQ159">
        <v>17416</v>
      </c>
      <c r="AR159">
        <v>16562</v>
      </c>
      <c r="AS159">
        <v>16115</v>
      </c>
      <c r="AT159">
        <v>21133</v>
      </c>
      <c r="AV159">
        <v>22955</v>
      </c>
      <c r="AW159">
        <v>33837</v>
      </c>
      <c r="AX159">
        <v>56757</v>
      </c>
      <c r="AY159">
        <v>51501</v>
      </c>
    </row>
    <row r="161" spans="25:54">
      <c r="Y161">
        <f t="shared" ref="Y161:AF161" si="0">SUM(Y3:Y160)</f>
        <v>7022195</v>
      </c>
      <c r="Z161">
        <f t="shared" si="0"/>
        <v>3176298</v>
      </c>
      <c r="AA161">
        <f t="shared" si="0"/>
        <v>4354341</v>
      </c>
      <c r="AB161">
        <f t="shared" si="0"/>
        <v>4220629</v>
      </c>
      <c r="AC161">
        <f t="shared" si="0"/>
        <v>3096691</v>
      </c>
      <c r="AD161">
        <f t="shared" si="0"/>
        <v>3897220</v>
      </c>
      <c r="AE161">
        <f t="shared" si="0"/>
        <v>4198357</v>
      </c>
      <c r="AF161">
        <f t="shared" si="0"/>
        <v>4785660</v>
      </c>
      <c r="AG161">
        <f t="shared" ref="AG161" si="1">SUM(AG3:AG160)</f>
        <v>4143151</v>
      </c>
      <c r="AH161">
        <f t="shared" ref="AH161" si="2">SUM(AH3:AH160)</f>
        <v>4605307</v>
      </c>
      <c r="AI161">
        <f t="shared" ref="AI161" si="3">SUM(AI3:AI160)</f>
        <v>4039075</v>
      </c>
      <c r="AJ161">
        <f t="shared" ref="AJ161" si="4">SUM(AJ3:AJ160)</f>
        <v>3286128</v>
      </c>
      <c r="AK161">
        <f t="shared" ref="AK161" si="5">SUM(AK3:AK160)</f>
        <v>3137111</v>
      </c>
      <c r="AL161">
        <f t="shared" ref="AL161" si="6">SUM(AL3:AL160)</f>
        <v>2396569</v>
      </c>
      <c r="AM161">
        <f t="shared" ref="AM161" si="7">SUM(AM3:AM160)</f>
        <v>3068033</v>
      </c>
      <c r="AN161">
        <f t="shared" ref="AN161" si="8">SUM(AN3:AN160)</f>
        <v>3691494</v>
      </c>
      <c r="AO161">
        <f t="shared" ref="AO161" si="9">SUM(AO3:AO160)</f>
        <v>3697608</v>
      </c>
      <c r="AP161">
        <f t="shared" ref="AP161" si="10">SUM(AP3:AP160)</f>
        <v>4816872</v>
      </c>
      <c r="AQ161">
        <f t="shared" ref="AQ161" si="11">SUM(AQ3:AQ160)</f>
        <v>4925910</v>
      </c>
      <c r="AR161">
        <f t="shared" ref="AR161" si="12">SUM(AR3:AR160)</f>
        <v>4646123</v>
      </c>
      <c r="AS161">
        <f t="shared" ref="AS161" si="13">SUM(AS3:AS160)</f>
        <v>3053962</v>
      </c>
      <c r="AT161">
        <f t="shared" ref="AT161" si="14">SUM(AT3:AT160)</f>
        <v>3801092</v>
      </c>
      <c r="AU161">
        <f t="shared" ref="AU161" si="15">SUM(AU3:AU160)</f>
        <v>0</v>
      </c>
      <c r="AV161">
        <f t="shared" ref="AV161" si="16">SUM(AV3:AV160)</f>
        <v>4040361</v>
      </c>
      <c r="AW161">
        <f t="shared" ref="AW161" si="17">SUM(AW3:AW160)</f>
        <v>4342039</v>
      </c>
      <c r="AX161">
        <f t="shared" ref="AX161" si="18">SUM(AX3:AX160)</f>
        <v>4785997</v>
      </c>
      <c r="AY161">
        <f t="shared" ref="AY161" si="19">SUM(AY3:AY160)</f>
        <v>8575484</v>
      </c>
      <c r="AZ161">
        <f>SUM(AZ3:AZ160)</f>
        <v>0</v>
      </c>
      <c r="BA161">
        <f>SUM(BA3:BA160)</f>
        <v>0</v>
      </c>
      <c r="BB161">
        <f>SUM(BB3:BB160)</f>
        <v>0</v>
      </c>
    </row>
    <row r="163" spans="25:54">
      <c r="Y163">
        <f>7022195-Y161</f>
        <v>0</v>
      </c>
      <c r="Z163">
        <f>3176298-Z161</f>
        <v>0</v>
      </c>
      <c r="AA163">
        <f>4354341-AA161</f>
        <v>0</v>
      </c>
      <c r="AB163">
        <f>4220629-AB161</f>
        <v>0</v>
      </c>
      <c r="AC163">
        <f>3096691-AC161</f>
        <v>0</v>
      </c>
      <c r="AD163">
        <f>3897220-AD161</f>
        <v>0</v>
      </c>
      <c r="AE163">
        <f>4198357-AE161</f>
        <v>0</v>
      </c>
      <c r="AF163">
        <f>4785660-AF161</f>
        <v>0</v>
      </c>
      <c r="AG163">
        <f>4143151-AG161</f>
        <v>0</v>
      </c>
      <c r="AH163">
        <f>4605307-AH161</f>
        <v>0</v>
      </c>
      <c r="AI163">
        <f>4039075-AI161</f>
        <v>0</v>
      </c>
      <c r="AJ163">
        <f>3286128-AJ161</f>
        <v>0</v>
      </c>
      <c r="AK163">
        <f>3137111-AK161</f>
        <v>0</v>
      </c>
      <c r="AL163">
        <f>2381776+14793-AL161</f>
        <v>0</v>
      </c>
      <c r="AM163">
        <f>3068033-AM161</f>
        <v>0</v>
      </c>
      <c r="AN163">
        <f>3691494-AN161</f>
        <v>0</v>
      </c>
      <c r="AO163">
        <f>3697608-AO161</f>
        <v>0</v>
      </c>
      <c r="AP163">
        <f>4802292+14580-AP161</f>
        <v>0</v>
      </c>
      <c r="AQ163">
        <f>4925910-AQ161</f>
        <v>0</v>
      </c>
      <c r="AR163">
        <f>4646123-AR161</f>
        <v>0</v>
      </c>
      <c r="AS163">
        <f>3053962-AS161</f>
        <v>0</v>
      </c>
      <c r="AT163">
        <f>3801092-AT161</f>
        <v>0</v>
      </c>
      <c r="AV163">
        <f>4040421-AV161</f>
        <v>60</v>
      </c>
      <c r="AW163">
        <f>4342039-AW161</f>
        <v>0</v>
      </c>
      <c r="AX163">
        <f>4785997-AX161</f>
        <v>0</v>
      </c>
      <c r="AY163">
        <f>8575484-AY161</f>
        <v>0</v>
      </c>
    </row>
    <row r="165" spans="25:54"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  <c r="AD165" t="s">
        <v>126</v>
      </c>
      <c r="AE165" t="s">
        <v>126</v>
      </c>
      <c r="AF165" t="s">
        <v>126</v>
      </c>
      <c r="AG165" t="s">
        <v>126</v>
      </c>
      <c r="AH165" t="s">
        <v>126</v>
      </c>
      <c r="AI165" t="s">
        <v>126</v>
      </c>
      <c r="AJ165" t="s">
        <v>126</v>
      </c>
      <c r="AK165" t="s">
        <v>126</v>
      </c>
      <c r="AL165" t="s">
        <v>126</v>
      </c>
      <c r="AM165" t="s">
        <v>126</v>
      </c>
      <c r="AN165" t="s">
        <v>126</v>
      </c>
      <c r="AO165" t="s">
        <v>126</v>
      </c>
      <c r="AP165" t="s">
        <v>126</v>
      </c>
      <c r="AQ165" t="s">
        <v>126</v>
      </c>
      <c r="AR165" t="s">
        <v>126</v>
      </c>
      <c r="AS165" t="s">
        <v>126</v>
      </c>
      <c r="AT165" t="s">
        <v>126</v>
      </c>
      <c r="AV165" t="s">
        <v>126</v>
      </c>
      <c r="AW165" t="s">
        <v>126</v>
      </c>
      <c r="AX165" t="s">
        <v>126</v>
      </c>
      <c r="AY165" t="s">
        <v>126</v>
      </c>
    </row>
    <row r="167" spans="25:54">
      <c r="Y167" t="s">
        <v>127</v>
      </c>
      <c r="Z167" t="s">
        <v>127</v>
      </c>
      <c r="AA167" t="s">
        <v>127</v>
      </c>
      <c r="AB167" t="s">
        <v>127</v>
      </c>
      <c r="AC167" t="s">
        <v>127</v>
      </c>
      <c r="AD167" t="s">
        <v>127</v>
      </c>
      <c r="AE167" t="s">
        <v>127</v>
      </c>
      <c r="AF167" t="s">
        <v>127</v>
      </c>
      <c r="AG167" t="s">
        <v>127</v>
      </c>
      <c r="AH167" t="s">
        <v>127</v>
      </c>
      <c r="AI167" t="s">
        <v>127</v>
      </c>
      <c r="AJ167" t="s">
        <v>127</v>
      </c>
      <c r="AK167" t="s">
        <v>127</v>
      </c>
      <c r="AL167" t="s">
        <v>127</v>
      </c>
      <c r="AM167" t="s">
        <v>127</v>
      </c>
      <c r="AN167" t="s">
        <v>127</v>
      </c>
      <c r="AO167" t="s">
        <v>127</v>
      </c>
      <c r="AP167" t="s">
        <v>127</v>
      </c>
      <c r="AQ167" t="s">
        <v>127</v>
      </c>
      <c r="AR167" t="s">
        <v>236</v>
      </c>
      <c r="AS167" t="s">
        <v>127</v>
      </c>
      <c r="AT167" t="s">
        <v>127</v>
      </c>
      <c r="AV167" t="s">
        <v>127</v>
      </c>
      <c r="AW167" t="s">
        <v>127</v>
      </c>
      <c r="AX167" t="s">
        <v>127</v>
      </c>
      <c r="AY167" t="s">
        <v>127</v>
      </c>
    </row>
    <row r="169" spans="25:54">
      <c r="Y169" t="s">
        <v>124</v>
      </c>
      <c r="Z169" t="s">
        <v>124</v>
      </c>
      <c r="AA169" t="s">
        <v>124</v>
      </c>
      <c r="AB169" t="s">
        <v>124</v>
      </c>
      <c r="AC169" t="s">
        <v>124</v>
      </c>
      <c r="AD169" t="s">
        <v>124</v>
      </c>
      <c r="AE169" t="s">
        <v>124</v>
      </c>
      <c r="AF169" t="s">
        <v>124</v>
      </c>
      <c r="AG169" t="s">
        <v>124</v>
      </c>
      <c r="AH169" t="s">
        <v>124</v>
      </c>
      <c r="AI169" t="s">
        <v>124</v>
      </c>
      <c r="AJ169" t="s">
        <v>124</v>
      </c>
      <c r="AK169" t="s">
        <v>124</v>
      </c>
      <c r="AL169" t="s">
        <v>124</v>
      </c>
      <c r="AM169" t="s">
        <v>124</v>
      </c>
      <c r="AN169" t="s">
        <v>124</v>
      </c>
      <c r="AO169" t="s">
        <v>124</v>
      </c>
      <c r="AP169" t="s">
        <v>124</v>
      </c>
      <c r="AQ169" t="s">
        <v>124</v>
      </c>
      <c r="AR169" t="s">
        <v>214</v>
      </c>
      <c r="AS169" t="s">
        <v>214</v>
      </c>
      <c r="AT169" t="s">
        <v>214</v>
      </c>
      <c r="AV169" t="s">
        <v>124</v>
      </c>
      <c r="AW169" t="s">
        <v>124</v>
      </c>
      <c r="AX169" t="s">
        <v>124</v>
      </c>
      <c r="AY169" t="s">
        <v>124</v>
      </c>
    </row>
    <row r="171" spans="25:54">
      <c r="AQ171">
        <f>SUM(AQ65:AQ158)</f>
        <v>632814</v>
      </c>
    </row>
  </sheetData>
  <sortState ref="B47:B108">
    <sortCondition ref="B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B131"/>
  <sheetViews>
    <sheetView workbookViewId="0">
      <pane xSplit="3" ySplit="2" topLeftCell="AK95" activePane="bottomRight" state="frozen"/>
      <selection activeCell="D3" sqref="D3"/>
      <selection pane="topRight" activeCell="D3" sqref="D3"/>
      <selection pane="bottomLeft" activeCell="D3" sqref="D3"/>
      <selection pane="bottomRight" activeCell="B123" sqref="B123"/>
    </sheetView>
  </sheetViews>
  <sheetFormatPr defaultRowHeight="15"/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 t="s">
        <v>105</v>
      </c>
      <c r="Z2" t="s">
        <v>105</v>
      </c>
      <c r="AA2" t="s">
        <v>105</v>
      </c>
      <c r="AB2" t="s">
        <v>105</v>
      </c>
      <c r="AC2" t="s">
        <v>105</v>
      </c>
      <c r="AD2" t="s">
        <v>105</v>
      </c>
      <c r="AE2" t="s">
        <v>105</v>
      </c>
      <c r="AF2" t="s">
        <v>105</v>
      </c>
      <c r="AG2" t="s">
        <v>105</v>
      </c>
      <c r="AH2" t="s">
        <v>105</v>
      </c>
      <c r="AI2" t="s">
        <v>105</v>
      </c>
      <c r="AJ2" t="s">
        <v>105</v>
      </c>
      <c r="AK2" t="s">
        <v>105</v>
      </c>
      <c r="AL2" t="s">
        <v>105</v>
      </c>
      <c r="AM2" t="s">
        <v>105</v>
      </c>
      <c r="AN2" t="s">
        <v>105</v>
      </c>
      <c r="AO2" t="s">
        <v>105</v>
      </c>
      <c r="AP2" t="s">
        <v>105</v>
      </c>
      <c r="AQ2" t="s">
        <v>105</v>
      </c>
      <c r="AR2" t="s">
        <v>105</v>
      </c>
      <c r="AS2" t="s">
        <v>105</v>
      </c>
      <c r="AT2" t="s">
        <v>105</v>
      </c>
      <c r="AV2" t="s">
        <v>105</v>
      </c>
      <c r="AW2" t="s">
        <v>105</v>
      </c>
      <c r="AX2" t="s">
        <v>105</v>
      </c>
      <c r="AY2" t="s">
        <v>105</v>
      </c>
    </row>
    <row r="3" spans="1:54">
      <c r="A3" t="s">
        <v>2</v>
      </c>
      <c r="B3" t="s">
        <v>3</v>
      </c>
      <c r="Y3">
        <v>9816</v>
      </c>
      <c r="Z3">
        <v>85761</v>
      </c>
      <c r="AA3">
        <v>68144</v>
      </c>
      <c r="AB3">
        <v>22247</v>
      </c>
      <c r="AC3">
        <v>18223</v>
      </c>
      <c r="AD3">
        <v>10687</v>
      </c>
      <c r="AE3">
        <v>22034</v>
      </c>
      <c r="AF3">
        <v>39220</v>
      </c>
      <c r="AG3">
        <v>17684</v>
      </c>
      <c r="AH3">
        <v>25583</v>
      </c>
      <c r="AI3">
        <v>24993</v>
      </c>
      <c r="AJ3">
        <v>77070</v>
      </c>
      <c r="AK3">
        <v>26966</v>
      </c>
      <c r="AL3">
        <v>262168</v>
      </c>
      <c r="AM3">
        <v>18812</v>
      </c>
      <c r="AN3">
        <v>37487</v>
      </c>
      <c r="AO3">
        <v>31080</v>
      </c>
      <c r="AP3">
        <v>73093</v>
      </c>
      <c r="AQ3">
        <v>26042</v>
      </c>
      <c r="AR3">
        <v>27427</v>
      </c>
      <c r="AS3">
        <v>17395</v>
      </c>
      <c r="AT3">
        <v>11491</v>
      </c>
      <c r="AV3">
        <v>23826</v>
      </c>
      <c r="AW3">
        <v>8626</v>
      </c>
      <c r="AX3">
        <v>22952</v>
      </c>
      <c r="AY3">
        <v>12311</v>
      </c>
    </row>
    <row r="4" spans="1:54">
      <c r="B4" t="s">
        <v>5</v>
      </c>
    </row>
    <row r="5" spans="1:54">
      <c r="B5" t="s">
        <v>33</v>
      </c>
      <c r="Z5">
        <v>18</v>
      </c>
      <c r="AR5">
        <v>2</v>
      </c>
      <c r="AS5">
        <v>120</v>
      </c>
      <c r="AT5">
        <v>2001</v>
      </c>
      <c r="AV5">
        <v>103</v>
      </c>
      <c r="AW5">
        <v>48</v>
      </c>
      <c r="AX5">
        <v>167</v>
      </c>
      <c r="AY5">
        <v>171</v>
      </c>
    </row>
    <row r="6" spans="1:54">
      <c r="B6" t="s">
        <v>6</v>
      </c>
      <c r="AB6">
        <v>6</v>
      </c>
      <c r="AO6">
        <v>17</v>
      </c>
      <c r="AQ6">
        <v>50</v>
      </c>
      <c r="AS6">
        <v>6</v>
      </c>
    </row>
    <row r="7" spans="1:54">
      <c r="B7" t="s">
        <v>7</v>
      </c>
      <c r="Y7">
        <v>22223</v>
      </c>
      <c r="Z7">
        <v>30475</v>
      </c>
      <c r="AA7">
        <v>9247</v>
      </c>
      <c r="AB7">
        <v>862</v>
      </c>
      <c r="AC7">
        <v>648</v>
      </c>
      <c r="AD7">
        <v>264</v>
      </c>
      <c r="AE7">
        <v>4051</v>
      </c>
      <c r="AF7">
        <v>871</v>
      </c>
      <c r="AG7">
        <v>335</v>
      </c>
      <c r="AH7">
        <v>6794</v>
      </c>
      <c r="AI7">
        <v>1216</v>
      </c>
      <c r="AJ7">
        <v>1856</v>
      </c>
      <c r="AK7">
        <v>992</v>
      </c>
      <c r="AL7">
        <v>750</v>
      </c>
      <c r="AM7">
        <v>3129</v>
      </c>
      <c r="AN7">
        <v>7124</v>
      </c>
      <c r="AO7">
        <v>5076</v>
      </c>
      <c r="AP7">
        <v>5143</v>
      </c>
      <c r="AQ7">
        <v>2933</v>
      </c>
      <c r="AR7">
        <v>2930</v>
      </c>
      <c r="AS7">
        <v>8769</v>
      </c>
      <c r="AT7">
        <v>18370</v>
      </c>
      <c r="AV7">
        <v>4696</v>
      </c>
      <c r="AW7">
        <v>3218</v>
      </c>
      <c r="AX7">
        <v>1335</v>
      </c>
      <c r="AY7">
        <v>181</v>
      </c>
    </row>
    <row r="8" spans="1:54">
      <c r="B8" t="s">
        <v>27</v>
      </c>
      <c r="Z8">
        <v>200</v>
      </c>
      <c r="AA8">
        <v>1311</v>
      </c>
      <c r="AB8">
        <v>145</v>
      </c>
      <c r="AC8">
        <v>65</v>
      </c>
      <c r="AD8">
        <v>236</v>
      </c>
      <c r="AE8">
        <v>232</v>
      </c>
      <c r="AF8">
        <v>11</v>
      </c>
      <c r="AG8">
        <v>10</v>
      </c>
      <c r="AH8">
        <v>152</v>
      </c>
      <c r="AI8">
        <v>30</v>
      </c>
      <c r="AJ8">
        <v>300</v>
      </c>
      <c r="AK8">
        <v>89</v>
      </c>
      <c r="AL8">
        <v>140</v>
      </c>
      <c r="AM8">
        <v>2</v>
      </c>
      <c r="AN8">
        <v>406</v>
      </c>
      <c r="AO8">
        <v>192</v>
      </c>
      <c r="AP8">
        <v>493</v>
      </c>
      <c r="AQ8">
        <v>551</v>
      </c>
      <c r="AR8">
        <v>3638</v>
      </c>
      <c r="AS8">
        <v>3239</v>
      </c>
      <c r="AT8">
        <v>4099</v>
      </c>
      <c r="AV8">
        <v>8010</v>
      </c>
      <c r="AW8">
        <v>12828</v>
      </c>
      <c r="AX8">
        <v>178</v>
      </c>
      <c r="AY8">
        <v>525</v>
      </c>
    </row>
    <row r="9" spans="1:54">
      <c r="B9" t="s">
        <v>8</v>
      </c>
      <c r="Z9">
        <v>317</v>
      </c>
      <c r="AA9">
        <v>116</v>
      </c>
      <c r="AB9">
        <v>461</v>
      </c>
      <c r="AC9">
        <v>367</v>
      </c>
      <c r="AD9">
        <v>136</v>
      </c>
      <c r="AE9">
        <v>87</v>
      </c>
      <c r="AF9">
        <v>189</v>
      </c>
      <c r="AH9">
        <v>417</v>
      </c>
      <c r="AI9">
        <v>46</v>
      </c>
      <c r="AJ9">
        <v>305</v>
      </c>
      <c r="AK9">
        <v>135</v>
      </c>
      <c r="AL9">
        <v>593</v>
      </c>
      <c r="AM9">
        <v>229</v>
      </c>
      <c r="AN9">
        <v>212</v>
      </c>
      <c r="AO9">
        <v>468</v>
      </c>
      <c r="AP9">
        <v>296</v>
      </c>
      <c r="AQ9">
        <v>170</v>
      </c>
      <c r="AR9">
        <v>283</v>
      </c>
      <c r="AS9">
        <v>7996</v>
      </c>
      <c r="AT9">
        <v>9804</v>
      </c>
      <c r="AV9">
        <v>245</v>
      </c>
      <c r="AW9">
        <v>16</v>
      </c>
      <c r="AY9">
        <v>473</v>
      </c>
    </row>
    <row r="10" spans="1:54">
      <c r="B10" t="s">
        <v>149</v>
      </c>
      <c r="AB10">
        <v>2</v>
      </c>
    </row>
    <row r="11" spans="1:54">
      <c r="B11" t="s">
        <v>11</v>
      </c>
      <c r="AT11">
        <v>50</v>
      </c>
    </row>
    <row r="12" spans="1:54">
      <c r="B12" t="s">
        <v>9</v>
      </c>
      <c r="Z12">
        <v>270</v>
      </c>
      <c r="AA12">
        <v>42</v>
      </c>
      <c r="AC12">
        <v>87</v>
      </c>
      <c r="AD12">
        <v>42</v>
      </c>
      <c r="AG12">
        <v>8</v>
      </c>
      <c r="AI12">
        <v>60</v>
      </c>
      <c r="AK12">
        <v>30</v>
      </c>
      <c r="AL12">
        <v>1104</v>
      </c>
      <c r="AM12">
        <v>95</v>
      </c>
      <c r="AN12">
        <v>56</v>
      </c>
      <c r="AO12">
        <v>216</v>
      </c>
      <c r="AP12">
        <v>125</v>
      </c>
      <c r="AQ12">
        <v>125</v>
      </c>
      <c r="AR12">
        <v>674</v>
      </c>
      <c r="AS12">
        <v>1808</v>
      </c>
      <c r="AT12">
        <v>1154</v>
      </c>
      <c r="AV12">
        <v>41</v>
      </c>
      <c r="AW12">
        <v>4</v>
      </c>
      <c r="AX12">
        <v>11</v>
      </c>
      <c r="AY12">
        <v>605</v>
      </c>
    </row>
    <row r="13" spans="1:54">
      <c r="B13" t="s">
        <v>10</v>
      </c>
      <c r="Y13">
        <v>79</v>
      </c>
      <c r="Z13">
        <v>1501</v>
      </c>
      <c r="AA13">
        <v>4408</v>
      </c>
      <c r="AB13">
        <v>288</v>
      </c>
      <c r="AC13">
        <v>338</v>
      </c>
      <c r="AD13">
        <v>175</v>
      </c>
      <c r="AE13">
        <v>254</v>
      </c>
      <c r="AF13">
        <v>747</v>
      </c>
      <c r="AG13">
        <v>601</v>
      </c>
      <c r="AH13">
        <v>341</v>
      </c>
      <c r="AI13">
        <v>264</v>
      </c>
      <c r="AJ13">
        <v>793</v>
      </c>
      <c r="AK13">
        <v>646</v>
      </c>
      <c r="AL13">
        <v>962</v>
      </c>
      <c r="AM13">
        <v>328</v>
      </c>
      <c r="AN13">
        <v>951</v>
      </c>
      <c r="AO13">
        <v>1844</v>
      </c>
      <c r="AP13">
        <v>5936</v>
      </c>
      <c r="AQ13">
        <v>2061</v>
      </c>
      <c r="AR13">
        <v>1355</v>
      </c>
      <c r="AS13">
        <v>4083</v>
      </c>
      <c r="AT13">
        <v>2326</v>
      </c>
      <c r="AV13">
        <v>15680</v>
      </c>
      <c r="AW13">
        <v>1860</v>
      </c>
      <c r="AX13">
        <v>2827</v>
      </c>
      <c r="AY13">
        <v>3499</v>
      </c>
    </row>
    <row r="14" spans="1:54">
      <c r="B14" t="s">
        <v>13</v>
      </c>
      <c r="AM14">
        <v>18</v>
      </c>
      <c r="AT14">
        <v>10100</v>
      </c>
      <c r="AW14">
        <v>46</v>
      </c>
    </row>
    <row r="15" spans="1:54">
      <c r="B15" t="s">
        <v>12</v>
      </c>
      <c r="AP15">
        <v>62</v>
      </c>
    </row>
    <row r="16" spans="1:54">
      <c r="B16" t="s">
        <v>94</v>
      </c>
    </row>
    <row r="17" spans="2:51">
      <c r="B17" t="s">
        <v>95</v>
      </c>
    </row>
    <row r="18" spans="2:51">
      <c r="B18" t="s">
        <v>4</v>
      </c>
      <c r="Y18">
        <v>1659</v>
      </c>
      <c r="Z18">
        <v>1780</v>
      </c>
      <c r="AA18">
        <v>8832</v>
      </c>
      <c r="AB18">
        <v>1668</v>
      </c>
      <c r="AC18">
        <v>3873</v>
      </c>
      <c r="AD18">
        <v>4128</v>
      </c>
      <c r="AE18">
        <v>1212</v>
      </c>
      <c r="AF18">
        <v>825</v>
      </c>
      <c r="AG18">
        <v>1970</v>
      </c>
      <c r="AH18">
        <v>634</v>
      </c>
      <c r="AI18">
        <v>1865</v>
      </c>
      <c r="AJ18">
        <v>535</v>
      </c>
      <c r="AK18">
        <v>3231</v>
      </c>
      <c r="AL18">
        <v>7112</v>
      </c>
      <c r="AM18">
        <v>3932</v>
      </c>
      <c r="AN18">
        <v>5471</v>
      </c>
      <c r="AO18">
        <v>11811</v>
      </c>
      <c r="AP18">
        <v>8643</v>
      </c>
      <c r="AQ18">
        <v>7464</v>
      </c>
      <c r="AR18">
        <v>7653</v>
      </c>
      <c r="AS18">
        <v>23278</v>
      </c>
      <c r="AT18">
        <v>9563</v>
      </c>
      <c r="AV18">
        <v>24587</v>
      </c>
      <c r="AW18">
        <v>8557</v>
      </c>
      <c r="AX18">
        <v>13691</v>
      </c>
      <c r="AY18">
        <v>18537</v>
      </c>
    </row>
    <row r="19" spans="2:51">
      <c r="B19" t="s">
        <v>14</v>
      </c>
      <c r="Y19">
        <v>13107</v>
      </c>
      <c r="Z19">
        <v>11163</v>
      </c>
      <c r="AA19">
        <v>6854</v>
      </c>
      <c r="AB19">
        <v>6394</v>
      </c>
      <c r="AC19">
        <v>4039</v>
      </c>
      <c r="AD19">
        <v>4959</v>
      </c>
      <c r="AE19">
        <v>6562</v>
      </c>
      <c r="AF19">
        <v>5453</v>
      </c>
      <c r="AG19">
        <v>5462</v>
      </c>
      <c r="AH19">
        <v>5333</v>
      </c>
      <c r="AI19">
        <v>3979</v>
      </c>
      <c r="AJ19">
        <v>3553</v>
      </c>
      <c r="AK19">
        <v>5102</v>
      </c>
      <c r="AL19">
        <v>4544</v>
      </c>
      <c r="AM19">
        <v>3249</v>
      </c>
      <c r="AN19">
        <v>3853</v>
      </c>
      <c r="AO19">
        <v>5008</v>
      </c>
      <c r="AP19">
        <v>5454</v>
      </c>
      <c r="AQ19">
        <v>6131</v>
      </c>
      <c r="AR19">
        <v>6061</v>
      </c>
      <c r="AS19">
        <v>8837</v>
      </c>
      <c r="AT19">
        <v>5696</v>
      </c>
      <c r="AV19">
        <v>29724</v>
      </c>
      <c r="AW19">
        <v>30385</v>
      </c>
      <c r="AX19">
        <v>28016</v>
      </c>
      <c r="AY19">
        <v>28610</v>
      </c>
    </row>
    <row r="20" spans="2:51">
      <c r="B20" t="s">
        <v>15</v>
      </c>
      <c r="AG20">
        <v>126</v>
      </c>
    </row>
    <row r="21" spans="2:51">
      <c r="B21" t="s">
        <v>16</v>
      </c>
    </row>
    <row r="22" spans="2:51">
      <c r="B22" t="s">
        <v>32</v>
      </c>
      <c r="AB22">
        <v>6</v>
      </c>
      <c r="AE22">
        <v>143</v>
      </c>
      <c r="AV22">
        <v>19</v>
      </c>
      <c r="AW22">
        <v>172</v>
      </c>
      <c r="AX22">
        <v>50</v>
      </c>
      <c r="AY22">
        <v>5</v>
      </c>
    </row>
    <row r="23" spans="2:51">
      <c r="B23" t="s">
        <v>17</v>
      </c>
    </row>
    <row r="24" spans="2:51">
      <c r="B24" t="s">
        <v>235</v>
      </c>
      <c r="AS24">
        <v>6</v>
      </c>
    </row>
    <row r="25" spans="2:51">
      <c r="B25" t="s">
        <v>18</v>
      </c>
    </row>
    <row r="26" spans="2:51">
      <c r="B26" t="s">
        <v>112</v>
      </c>
      <c r="AF26">
        <v>19</v>
      </c>
    </row>
    <row r="27" spans="2:51">
      <c r="B27" t="s">
        <v>29</v>
      </c>
      <c r="AE27">
        <v>15</v>
      </c>
      <c r="AV27">
        <v>1</v>
      </c>
      <c r="AW27">
        <v>60</v>
      </c>
      <c r="AX27">
        <v>3</v>
      </c>
      <c r="AY27">
        <v>15</v>
      </c>
    </row>
    <row r="28" spans="2:51">
      <c r="B28" t="s">
        <v>19</v>
      </c>
      <c r="AC28">
        <v>87</v>
      </c>
      <c r="AD28">
        <v>8</v>
      </c>
      <c r="AH28">
        <v>6</v>
      </c>
      <c r="AK28">
        <v>492</v>
      </c>
      <c r="AL28">
        <v>8</v>
      </c>
      <c r="AS28">
        <v>4</v>
      </c>
      <c r="AT28">
        <v>11120</v>
      </c>
    </row>
    <row r="29" spans="2:51">
      <c r="B29" t="s">
        <v>20</v>
      </c>
      <c r="AB29">
        <v>342</v>
      </c>
      <c r="AC29">
        <v>168</v>
      </c>
      <c r="AD29">
        <v>118</v>
      </c>
      <c r="AE29">
        <v>122</v>
      </c>
      <c r="AF29">
        <v>5</v>
      </c>
      <c r="AQ29">
        <v>7</v>
      </c>
    </row>
    <row r="30" spans="2:51">
      <c r="B30" t="s">
        <v>2</v>
      </c>
    </row>
    <row r="31" spans="2:51">
      <c r="B31" t="s">
        <v>21</v>
      </c>
      <c r="Z31">
        <v>1</v>
      </c>
      <c r="AP31">
        <v>7</v>
      </c>
    </row>
    <row r="32" spans="2:51">
      <c r="B32" t="s">
        <v>35</v>
      </c>
      <c r="AN32">
        <v>65</v>
      </c>
      <c r="AV32">
        <v>2</v>
      </c>
      <c r="AX32">
        <v>58</v>
      </c>
    </row>
    <row r="33" spans="2:51">
      <c r="B33" t="s">
        <v>119</v>
      </c>
      <c r="Y33">
        <v>26</v>
      </c>
      <c r="Z33">
        <v>19</v>
      </c>
      <c r="AA33">
        <v>22</v>
      </c>
      <c r="AB33">
        <v>22</v>
      </c>
      <c r="AC33">
        <v>22</v>
      </c>
      <c r="AD33">
        <v>22</v>
      </c>
      <c r="AE33">
        <v>32</v>
      </c>
      <c r="AF33">
        <v>34</v>
      </c>
    </row>
    <row r="34" spans="2:51">
      <c r="B34" t="s">
        <v>84</v>
      </c>
    </row>
    <row r="35" spans="2:51">
      <c r="B35" t="s">
        <v>23</v>
      </c>
      <c r="Y35">
        <v>34</v>
      </c>
      <c r="Z35">
        <v>51</v>
      </c>
      <c r="AB35">
        <v>9</v>
      </c>
      <c r="AK35">
        <v>30</v>
      </c>
      <c r="AN35">
        <v>102</v>
      </c>
      <c r="AO35">
        <v>17</v>
      </c>
      <c r="AP35">
        <v>10</v>
      </c>
      <c r="AR35">
        <v>5</v>
      </c>
    </row>
    <row r="36" spans="2:51">
      <c r="B36" t="s">
        <v>22</v>
      </c>
      <c r="Y36">
        <v>3</v>
      </c>
      <c r="AA36">
        <v>10403</v>
      </c>
      <c r="AC36">
        <v>16</v>
      </c>
      <c r="AP36">
        <v>326</v>
      </c>
      <c r="AR36">
        <v>138</v>
      </c>
      <c r="AT36">
        <v>108</v>
      </c>
      <c r="AW36">
        <v>13</v>
      </c>
    </row>
    <row r="37" spans="2:51">
      <c r="B37" t="s">
        <v>24</v>
      </c>
      <c r="AK37">
        <v>126</v>
      </c>
      <c r="AX37">
        <v>175</v>
      </c>
    </row>
    <row r="38" spans="2:51">
      <c r="B38" t="s">
        <v>83</v>
      </c>
    </row>
    <row r="39" spans="2:51">
      <c r="B39" t="s">
        <v>120</v>
      </c>
      <c r="Y39">
        <v>3</v>
      </c>
      <c r="Z39">
        <v>2</v>
      </c>
      <c r="AA39">
        <v>14</v>
      </c>
      <c r="AB39">
        <v>4</v>
      </c>
      <c r="AE39">
        <v>31</v>
      </c>
      <c r="AF39">
        <v>7</v>
      </c>
    </row>
    <row r="40" spans="2:51">
      <c r="B40" t="s">
        <v>129</v>
      </c>
      <c r="Z40">
        <v>203</v>
      </c>
      <c r="AA40">
        <v>9</v>
      </c>
      <c r="AB40">
        <v>12</v>
      </c>
      <c r="AC40">
        <v>21</v>
      </c>
    </row>
    <row r="41" spans="2:51">
      <c r="B41" t="s">
        <v>85</v>
      </c>
    </row>
    <row r="42" spans="2:51">
      <c r="B42" t="s">
        <v>34</v>
      </c>
      <c r="AT42">
        <v>70</v>
      </c>
      <c r="AW42">
        <v>1</v>
      </c>
      <c r="AX42">
        <v>44</v>
      </c>
      <c r="AY42">
        <v>123</v>
      </c>
    </row>
    <row r="43" spans="2:51">
      <c r="B43" t="s">
        <v>30</v>
      </c>
      <c r="Z43">
        <v>20</v>
      </c>
      <c r="AA43">
        <v>4</v>
      </c>
      <c r="AT43">
        <v>2080</v>
      </c>
      <c r="AW43">
        <v>93</v>
      </c>
      <c r="AX43">
        <v>1</v>
      </c>
      <c r="AY43">
        <v>12</v>
      </c>
    </row>
    <row r="44" spans="2:51">
      <c r="B44" t="s">
        <v>31</v>
      </c>
      <c r="AG44">
        <v>70</v>
      </c>
      <c r="AO44">
        <v>90</v>
      </c>
      <c r="AV44">
        <v>3</v>
      </c>
      <c r="AW44">
        <v>4</v>
      </c>
      <c r="AX44">
        <v>10</v>
      </c>
      <c r="AY44">
        <v>5</v>
      </c>
    </row>
    <row r="45" spans="2:51">
      <c r="B45" t="s">
        <v>25</v>
      </c>
      <c r="AI45">
        <v>73</v>
      </c>
      <c r="AM45">
        <v>76</v>
      </c>
    </row>
    <row r="46" spans="2:51">
      <c r="B46" t="s">
        <v>28</v>
      </c>
      <c r="Z46">
        <v>1970</v>
      </c>
      <c r="AA46">
        <v>1697</v>
      </c>
      <c r="AB46">
        <v>737</v>
      </c>
      <c r="AC46">
        <v>12</v>
      </c>
      <c r="AD46">
        <v>41</v>
      </c>
      <c r="AE46">
        <v>240</v>
      </c>
      <c r="AF46">
        <v>165</v>
      </c>
      <c r="AG46">
        <v>550</v>
      </c>
      <c r="AH46">
        <v>100</v>
      </c>
      <c r="AI46">
        <v>47</v>
      </c>
      <c r="AJ46">
        <v>483</v>
      </c>
      <c r="AK46">
        <v>26572</v>
      </c>
      <c r="AL46">
        <v>15887</v>
      </c>
      <c r="AM46">
        <v>27236</v>
      </c>
      <c r="AN46">
        <v>26111</v>
      </c>
      <c r="AO46">
        <v>13126</v>
      </c>
      <c r="AP46">
        <v>16945</v>
      </c>
      <c r="AQ46">
        <v>19417</v>
      </c>
      <c r="AR46">
        <v>28199</v>
      </c>
      <c r="AS46">
        <v>28673</v>
      </c>
      <c r="AT46">
        <v>23569</v>
      </c>
      <c r="AV46">
        <v>7513</v>
      </c>
      <c r="AW46">
        <v>16106</v>
      </c>
      <c r="AX46">
        <v>7568</v>
      </c>
      <c r="AY46">
        <v>21821</v>
      </c>
    </row>
    <row r="47" spans="2:51">
      <c r="B47" t="s">
        <v>26</v>
      </c>
    </row>
    <row r="48" spans="2:51">
      <c r="B48" t="s">
        <v>121</v>
      </c>
      <c r="Y48">
        <v>114</v>
      </c>
      <c r="Z48">
        <v>191</v>
      </c>
      <c r="AA48">
        <v>334</v>
      </c>
      <c r="AB48">
        <v>388</v>
      </c>
      <c r="AC48">
        <v>532</v>
      </c>
      <c r="AD48">
        <v>283</v>
      </c>
      <c r="AE48">
        <v>2465</v>
      </c>
      <c r="AF48">
        <v>1365</v>
      </c>
      <c r="AG48">
        <v>1195</v>
      </c>
      <c r="AH48">
        <v>1078</v>
      </c>
      <c r="AI48">
        <v>230</v>
      </c>
      <c r="AJ48">
        <v>5978</v>
      </c>
      <c r="AK48">
        <v>1735</v>
      </c>
      <c r="AL48">
        <v>1357</v>
      </c>
      <c r="AM48">
        <v>730</v>
      </c>
      <c r="AN48">
        <v>582</v>
      </c>
      <c r="AO48">
        <v>1053</v>
      </c>
      <c r="AP48">
        <v>1558</v>
      </c>
      <c r="AQ48">
        <v>1223</v>
      </c>
      <c r="AR48">
        <v>1740</v>
      </c>
      <c r="AS48">
        <v>9798</v>
      </c>
      <c r="AT48">
        <v>14208</v>
      </c>
      <c r="AV48">
        <v>46632</v>
      </c>
      <c r="AW48">
        <v>28055</v>
      </c>
      <c r="AX48">
        <v>40614</v>
      </c>
      <c r="AY48">
        <v>28953</v>
      </c>
    </row>
    <row r="49" spans="2:51">
      <c r="B49" t="s">
        <v>36</v>
      </c>
    </row>
    <row r="50" spans="2:51">
      <c r="B50" t="s">
        <v>37</v>
      </c>
      <c r="Y50">
        <v>26470</v>
      </c>
      <c r="Z50">
        <v>25883</v>
      </c>
      <c r="AA50">
        <v>153230</v>
      </c>
      <c r="AB50">
        <v>7335</v>
      </c>
      <c r="AC50">
        <v>11353</v>
      </c>
      <c r="AD50">
        <v>7683</v>
      </c>
      <c r="AE50">
        <v>8232</v>
      </c>
      <c r="AF50">
        <v>14202</v>
      </c>
      <c r="AG50">
        <v>9991</v>
      </c>
      <c r="AH50">
        <v>8310</v>
      </c>
      <c r="AI50">
        <v>5682</v>
      </c>
      <c r="AJ50">
        <v>16967</v>
      </c>
      <c r="AK50">
        <v>33573</v>
      </c>
      <c r="AL50">
        <v>33464</v>
      </c>
      <c r="AM50">
        <v>45208</v>
      </c>
      <c r="AN50">
        <v>20485</v>
      </c>
      <c r="AO50">
        <v>31638</v>
      </c>
      <c r="AP50">
        <v>35068</v>
      </c>
      <c r="AQ50">
        <v>23211</v>
      </c>
      <c r="AR50">
        <v>25693</v>
      </c>
      <c r="AS50">
        <v>24978</v>
      </c>
      <c r="AT50">
        <f>788+27311+802</f>
        <v>28901</v>
      </c>
      <c r="AV50">
        <v>26691</v>
      </c>
      <c r="AW50">
        <v>20277</v>
      </c>
      <c r="AX50">
        <v>41726</v>
      </c>
      <c r="AY50">
        <v>49763</v>
      </c>
    </row>
    <row r="51" spans="2:51">
      <c r="B51" t="s">
        <v>38</v>
      </c>
    </row>
    <row r="52" spans="2:51">
      <c r="B52" t="s">
        <v>39</v>
      </c>
    </row>
    <row r="53" spans="2:51">
      <c r="B53" t="s">
        <v>40</v>
      </c>
      <c r="AB53">
        <v>14</v>
      </c>
      <c r="AC53">
        <v>200</v>
      </c>
      <c r="AD53">
        <v>29</v>
      </c>
      <c r="AF53">
        <v>40</v>
      </c>
      <c r="AI53">
        <v>19</v>
      </c>
      <c r="AJ53">
        <v>39</v>
      </c>
      <c r="AS53">
        <v>424</v>
      </c>
      <c r="AV53">
        <v>15</v>
      </c>
      <c r="AW53">
        <v>2</v>
      </c>
    </row>
    <row r="54" spans="2:51">
      <c r="B54" t="s">
        <v>86</v>
      </c>
    </row>
    <row r="55" spans="2:51">
      <c r="B55" t="s">
        <v>134</v>
      </c>
      <c r="Z55">
        <v>2</v>
      </c>
      <c r="AF55">
        <v>103</v>
      </c>
    </row>
    <row r="56" spans="2:51">
      <c r="B56" t="s">
        <v>41</v>
      </c>
      <c r="AC56">
        <v>5</v>
      </c>
      <c r="AF56">
        <v>8</v>
      </c>
      <c r="AG56">
        <v>142</v>
      </c>
      <c r="AH56">
        <v>100</v>
      </c>
      <c r="AI56">
        <v>152</v>
      </c>
      <c r="AJ56">
        <v>110</v>
      </c>
      <c r="AK56">
        <v>24</v>
      </c>
      <c r="AL56">
        <v>17</v>
      </c>
      <c r="AQ56">
        <v>48</v>
      </c>
    </row>
    <row r="57" spans="2:51">
      <c r="B57" t="s">
        <v>42</v>
      </c>
      <c r="AG57">
        <v>122</v>
      </c>
      <c r="AR57">
        <v>750</v>
      </c>
      <c r="AS57">
        <v>40</v>
      </c>
      <c r="AV57">
        <v>2</v>
      </c>
    </row>
    <row r="58" spans="2:51">
      <c r="B58" t="s">
        <v>96</v>
      </c>
    </row>
    <row r="59" spans="2:51">
      <c r="B59" t="s">
        <v>43</v>
      </c>
      <c r="AC59">
        <v>9</v>
      </c>
      <c r="AG59">
        <v>507</v>
      </c>
      <c r="AH59">
        <v>70</v>
      </c>
      <c r="AI59">
        <v>228</v>
      </c>
      <c r="AS59">
        <v>50</v>
      </c>
      <c r="AT59">
        <v>1</v>
      </c>
    </row>
    <row r="60" spans="2:51">
      <c r="B60" t="s">
        <v>44</v>
      </c>
      <c r="AQ60">
        <v>782</v>
      </c>
      <c r="AY60">
        <v>5</v>
      </c>
    </row>
    <row r="61" spans="2:51">
      <c r="B61" t="s">
        <v>45</v>
      </c>
      <c r="Y61">
        <v>3747</v>
      </c>
      <c r="Z61">
        <v>1850</v>
      </c>
      <c r="AA61">
        <v>5695</v>
      </c>
      <c r="AB61">
        <v>1559</v>
      </c>
      <c r="AC61">
        <v>195</v>
      </c>
      <c r="AD61">
        <v>735</v>
      </c>
      <c r="AE61">
        <v>97</v>
      </c>
      <c r="AF61">
        <v>715</v>
      </c>
      <c r="AG61">
        <v>39</v>
      </c>
      <c r="AH61">
        <v>48</v>
      </c>
      <c r="AI61">
        <v>12</v>
      </c>
      <c r="AJ61">
        <v>25</v>
      </c>
      <c r="AK61">
        <v>238</v>
      </c>
      <c r="AL61">
        <v>273</v>
      </c>
      <c r="AM61">
        <v>20194</v>
      </c>
      <c r="AN61">
        <v>54</v>
      </c>
      <c r="AO61">
        <v>3316</v>
      </c>
      <c r="AP61">
        <v>104</v>
      </c>
      <c r="AQ61">
        <v>162</v>
      </c>
      <c r="AR61">
        <v>186</v>
      </c>
      <c r="AS61">
        <v>433</v>
      </c>
      <c r="AT61">
        <v>102</v>
      </c>
      <c r="AV61">
        <v>89</v>
      </c>
      <c r="AW61">
        <v>112</v>
      </c>
      <c r="AX61">
        <v>10</v>
      </c>
      <c r="AY61">
        <v>23</v>
      </c>
    </row>
    <row r="62" spans="2:51">
      <c r="B62" t="s">
        <v>46</v>
      </c>
      <c r="Y62">
        <v>11</v>
      </c>
      <c r="Z62">
        <v>450</v>
      </c>
      <c r="AA62">
        <v>424</v>
      </c>
      <c r="AB62">
        <v>1639</v>
      </c>
      <c r="AC62">
        <v>690</v>
      </c>
      <c r="AD62">
        <v>452</v>
      </c>
      <c r="AE62">
        <v>42</v>
      </c>
      <c r="AF62">
        <v>125</v>
      </c>
      <c r="AG62">
        <v>27</v>
      </c>
      <c r="AH62">
        <v>992</v>
      </c>
      <c r="AI62">
        <v>6</v>
      </c>
      <c r="AJ62">
        <v>257</v>
      </c>
      <c r="AK62">
        <v>51</v>
      </c>
      <c r="AL62">
        <v>156</v>
      </c>
      <c r="AM62">
        <v>736</v>
      </c>
      <c r="AN62">
        <v>13</v>
      </c>
      <c r="AO62">
        <v>63</v>
      </c>
      <c r="AP62">
        <v>222</v>
      </c>
      <c r="AQ62">
        <v>344</v>
      </c>
      <c r="AR62">
        <v>1005</v>
      </c>
      <c r="AS62">
        <v>1852</v>
      </c>
      <c r="AT62">
        <v>2090</v>
      </c>
      <c r="AV62">
        <v>4</v>
      </c>
      <c r="AY62">
        <v>5</v>
      </c>
    </row>
    <row r="63" spans="2:51">
      <c r="B63" t="s">
        <v>47</v>
      </c>
      <c r="Y63">
        <v>36068</v>
      </c>
      <c r="Z63">
        <v>13825</v>
      </c>
      <c r="AA63">
        <v>5054</v>
      </c>
      <c r="AB63">
        <v>1868</v>
      </c>
      <c r="AC63">
        <v>3333</v>
      </c>
      <c r="AD63">
        <v>1608</v>
      </c>
      <c r="AE63">
        <v>1152</v>
      </c>
      <c r="AF63">
        <v>1927</v>
      </c>
      <c r="AG63">
        <v>46</v>
      </c>
      <c r="AH63">
        <v>82</v>
      </c>
      <c r="AJ63">
        <v>28</v>
      </c>
      <c r="AK63">
        <v>125</v>
      </c>
      <c r="AL63">
        <v>562</v>
      </c>
      <c r="AM63">
        <v>1178</v>
      </c>
      <c r="AN63">
        <v>1898</v>
      </c>
      <c r="AO63">
        <v>414</v>
      </c>
      <c r="AP63">
        <v>340</v>
      </c>
      <c r="AQ63">
        <v>775</v>
      </c>
      <c r="AR63">
        <v>254</v>
      </c>
      <c r="AS63">
        <v>59</v>
      </c>
      <c r="AT63">
        <v>385</v>
      </c>
      <c r="AV63">
        <v>1868</v>
      </c>
      <c r="AW63">
        <v>1297</v>
      </c>
      <c r="AX63">
        <v>951</v>
      </c>
      <c r="AY63">
        <v>179</v>
      </c>
    </row>
    <row r="64" spans="2:51">
      <c r="B64" t="s">
        <v>48</v>
      </c>
      <c r="AP64">
        <v>2</v>
      </c>
    </row>
    <row r="65" spans="2:51">
      <c r="B65" t="s">
        <v>161</v>
      </c>
      <c r="Y65">
        <v>13</v>
      </c>
    </row>
    <row r="66" spans="2:51">
      <c r="B66" t="s">
        <v>49</v>
      </c>
      <c r="AE66">
        <v>194</v>
      </c>
      <c r="AJ66">
        <v>2</v>
      </c>
      <c r="AK66">
        <v>217</v>
      </c>
      <c r="AL66">
        <v>389</v>
      </c>
      <c r="AM66">
        <v>297</v>
      </c>
      <c r="AN66">
        <v>34</v>
      </c>
      <c r="AO66">
        <v>37</v>
      </c>
      <c r="AP66">
        <v>50</v>
      </c>
      <c r="AQ66">
        <v>20</v>
      </c>
      <c r="AR66">
        <v>4</v>
      </c>
    </row>
    <row r="67" spans="2:51">
      <c r="B67" t="s">
        <v>50</v>
      </c>
      <c r="AO67">
        <v>20</v>
      </c>
      <c r="AP67">
        <v>10</v>
      </c>
      <c r="AS67">
        <v>7</v>
      </c>
      <c r="AT67">
        <v>108</v>
      </c>
      <c r="AV67">
        <v>252</v>
      </c>
    </row>
    <row r="68" spans="2:51">
      <c r="B68" t="s">
        <v>51</v>
      </c>
      <c r="AM68">
        <v>22</v>
      </c>
    </row>
    <row r="69" spans="2:51">
      <c r="B69" t="s">
        <v>52</v>
      </c>
      <c r="AV69">
        <v>5</v>
      </c>
      <c r="AY69">
        <v>8</v>
      </c>
    </row>
    <row r="70" spans="2:51">
      <c r="B70" t="s">
        <v>53</v>
      </c>
      <c r="Y70">
        <v>7</v>
      </c>
      <c r="AF70">
        <v>35</v>
      </c>
      <c r="AK70">
        <v>19</v>
      </c>
    </row>
    <row r="71" spans="2:51">
      <c r="B71" t="s">
        <v>54</v>
      </c>
    </row>
    <row r="72" spans="2:51">
      <c r="B72" t="s">
        <v>55</v>
      </c>
      <c r="AE72">
        <v>66</v>
      </c>
      <c r="AM72">
        <v>13</v>
      </c>
      <c r="AO72">
        <v>4</v>
      </c>
    </row>
    <row r="73" spans="2:51">
      <c r="B73" t="s">
        <v>87</v>
      </c>
    </row>
    <row r="74" spans="2:51">
      <c r="B74" t="s">
        <v>56</v>
      </c>
      <c r="Y74">
        <v>830</v>
      </c>
      <c r="Z74">
        <v>831</v>
      </c>
      <c r="AA74">
        <v>60</v>
      </c>
      <c r="AB74">
        <v>101</v>
      </c>
      <c r="AC74">
        <v>101</v>
      </c>
      <c r="AD74">
        <v>151</v>
      </c>
      <c r="AE74">
        <v>267</v>
      </c>
      <c r="AF74">
        <v>75</v>
      </c>
      <c r="AG74">
        <v>70</v>
      </c>
      <c r="AH74">
        <v>100</v>
      </c>
      <c r="AI74">
        <v>20</v>
      </c>
      <c r="AM74">
        <v>400</v>
      </c>
      <c r="AP74">
        <v>30</v>
      </c>
    </row>
    <row r="75" spans="2:51">
      <c r="B75" t="s">
        <v>97</v>
      </c>
      <c r="AV75">
        <v>1</v>
      </c>
      <c r="AW75">
        <v>19</v>
      </c>
    </row>
    <row r="76" spans="2:51">
      <c r="B76" t="s">
        <v>98</v>
      </c>
    </row>
    <row r="77" spans="2:51">
      <c r="B77" t="s">
        <v>57</v>
      </c>
      <c r="Z77">
        <v>2</v>
      </c>
      <c r="AA77">
        <v>400</v>
      </c>
      <c r="AB77">
        <v>460</v>
      </c>
      <c r="AC77">
        <v>182</v>
      </c>
      <c r="AD77">
        <v>344</v>
      </c>
      <c r="AE77">
        <v>109</v>
      </c>
      <c r="AF77">
        <v>673</v>
      </c>
      <c r="AH77">
        <v>292</v>
      </c>
      <c r="AI77">
        <v>460</v>
      </c>
      <c r="AJ77">
        <v>404</v>
      </c>
      <c r="AK77">
        <v>793</v>
      </c>
      <c r="AL77">
        <v>958</v>
      </c>
      <c r="AM77">
        <v>632</v>
      </c>
      <c r="AN77">
        <v>147</v>
      </c>
      <c r="AO77">
        <v>322</v>
      </c>
      <c r="AP77">
        <v>1494</v>
      </c>
      <c r="AQ77">
        <v>227</v>
      </c>
      <c r="AR77">
        <v>927</v>
      </c>
    </row>
    <row r="78" spans="2:51">
      <c r="B78" t="s">
        <v>58</v>
      </c>
    </row>
    <row r="79" spans="2:51">
      <c r="B79" t="s">
        <v>118</v>
      </c>
      <c r="AV79">
        <v>1</v>
      </c>
      <c r="AX79">
        <v>301</v>
      </c>
    </row>
    <row r="80" spans="2:51">
      <c r="B80" t="s">
        <v>59</v>
      </c>
      <c r="Y80">
        <v>713</v>
      </c>
      <c r="AA80">
        <v>20</v>
      </c>
      <c r="AB80">
        <v>42</v>
      </c>
      <c r="AC80">
        <v>71</v>
      </c>
      <c r="AD80">
        <v>104</v>
      </c>
      <c r="AE80">
        <v>173</v>
      </c>
      <c r="AF80">
        <v>22</v>
      </c>
      <c r="AH80">
        <v>23</v>
      </c>
      <c r="AI80">
        <v>9</v>
      </c>
      <c r="AJ80">
        <v>48</v>
      </c>
      <c r="AK80">
        <v>186</v>
      </c>
      <c r="AL80">
        <v>522</v>
      </c>
      <c r="AM80">
        <v>1475</v>
      </c>
      <c r="AQ80">
        <v>65</v>
      </c>
      <c r="AS80">
        <v>24</v>
      </c>
      <c r="AT80">
        <v>69</v>
      </c>
      <c r="AV80">
        <v>3</v>
      </c>
      <c r="AX80">
        <v>645</v>
      </c>
      <c r="AY80">
        <v>31</v>
      </c>
    </row>
    <row r="81" spans="2:51">
      <c r="B81" t="s">
        <v>60</v>
      </c>
      <c r="Y81">
        <v>858</v>
      </c>
      <c r="Z81">
        <v>359</v>
      </c>
      <c r="AA81">
        <v>1051</v>
      </c>
      <c r="AB81">
        <v>1248</v>
      </c>
      <c r="AC81">
        <v>99</v>
      </c>
      <c r="AD81">
        <v>622</v>
      </c>
      <c r="AE81">
        <v>9498</v>
      </c>
      <c r="AF81">
        <v>1225</v>
      </c>
      <c r="AG81">
        <v>744</v>
      </c>
      <c r="AH81">
        <v>842</v>
      </c>
      <c r="AI81">
        <v>69</v>
      </c>
      <c r="AJ81">
        <v>2</v>
      </c>
      <c r="AK81">
        <v>25</v>
      </c>
      <c r="AL81">
        <v>648</v>
      </c>
      <c r="AM81">
        <v>381</v>
      </c>
      <c r="AN81">
        <v>142</v>
      </c>
      <c r="AO81">
        <v>692</v>
      </c>
      <c r="AP81">
        <v>676</v>
      </c>
      <c r="AQ81">
        <v>776</v>
      </c>
      <c r="AR81">
        <v>30</v>
      </c>
      <c r="AS81">
        <v>196</v>
      </c>
      <c r="AT81">
        <v>177</v>
      </c>
      <c r="AV81">
        <v>1223</v>
      </c>
      <c r="AW81">
        <v>1748</v>
      </c>
      <c r="AX81">
        <v>5526</v>
      </c>
      <c r="AY81">
        <v>62</v>
      </c>
    </row>
    <row r="82" spans="2:51">
      <c r="B82" t="s">
        <v>61</v>
      </c>
      <c r="AA82">
        <v>224</v>
      </c>
      <c r="AB82">
        <v>392</v>
      </c>
      <c r="AC82">
        <v>352</v>
      </c>
      <c r="AD82">
        <v>448</v>
      </c>
      <c r="AE82">
        <v>15</v>
      </c>
      <c r="AF82">
        <v>209</v>
      </c>
      <c r="AG82">
        <v>12</v>
      </c>
      <c r="AH82">
        <v>9</v>
      </c>
      <c r="AI82">
        <v>25</v>
      </c>
      <c r="AJ82">
        <v>38</v>
      </c>
      <c r="AL82">
        <v>6663</v>
      </c>
      <c r="AM82">
        <v>488</v>
      </c>
      <c r="AN82">
        <v>494</v>
      </c>
      <c r="AO82">
        <v>501</v>
      </c>
      <c r="AP82">
        <v>613</v>
      </c>
      <c r="AQ82">
        <v>1360</v>
      </c>
      <c r="AR82">
        <v>975</v>
      </c>
      <c r="AS82">
        <v>2000</v>
      </c>
    </row>
    <row r="83" spans="2:51">
      <c r="B83" t="s">
        <v>62</v>
      </c>
      <c r="Y83">
        <v>329</v>
      </c>
      <c r="Z83">
        <v>282</v>
      </c>
      <c r="AA83">
        <v>1412</v>
      </c>
      <c r="AB83">
        <v>146</v>
      </c>
      <c r="AC83">
        <v>401</v>
      </c>
      <c r="AD83">
        <v>368</v>
      </c>
      <c r="AE83">
        <v>241</v>
      </c>
      <c r="AF83">
        <v>375</v>
      </c>
      <c r="AG83">
        <v>79</v>
      </c>
      <c r="AH83">
        <v>35</v>
      </c>
      <c r="AI83">
        <v>40</v>
      </c>
      <c r="AJ83">
        <v>99</v>
      </c>
      <c r="AK83">
        <v>1123</v>
      </c>
      <c r="AL83">
        <v>87</v>
      </c>
      <c r="AM83">
        <v>1774</v>
      </c>
      <c r="AN83">
        <v>3</v>
      </c>
      <c r="AO83">
        <v>4</v>
      </c>
      <c r="AQ83">
        <v>3</v>
      </c>
      <c r="AS83">
        <v>144</v>
      </c>
      <c r="AT83">
        <v>4</v>
      </c>
      <c r="AV83">
        <v>1</v>
      </c>
      <c r="AY83">
        <v>1</v>
      </c>
    </row>
    <row r="84" spans="2:51">
      <c r="B84" t="s">
        <v>88</v>
      </c>
    </row>
    <row r="85" spans="2:51">
      <c r="B85" t="s">
        <v>63</v>
      </c>
    </row>
    <row r="86" spans="2:51">
      <c r="B86" t="s">
        <v>64</v>
      </c>
    </row>
    <row r="87" spans="2:51">
      <c r="B87" t="s">
        <v>65</v>
      </c>
      <c r="AQ87">
        <v>3</v>
      </c>
    </row>
    <row r="88" spans="2:51">
      <c r="B88" t="s">
        <v>66</v>
      </c>
      <c r="AF88">
        <v>4</v>
      </c>
      <c r="AK88">
        <v>141</v>
      </c>
      <c r="AL88">
        <v>125</v>
      </c>
      <c r="AM88">
        <v>91</v>
      </c>
      <c r="AO88">
        <v>856</v>
      </c>
      <c r="AP88">
        <v>4</v>
      </c>
      <c r="AQ88">
        <v>1286</v>
      </c>
      <c r="AR88">
        <v>60</v>
      </c>
      <c r="AS88">
        <v>25</v>
      </c>
    </row>
    <row r="89" spans="2:51">
      <c r="B89" t="s">
        <v>103</v>
      </c>
    </row>
    <row r="90" spans="2:51">
      <c r="B90" t="s">
        <v>89</v>
      </c>
    </row>
    <row r="91" spans="2:51">
      <c r="B91" t="s">
        <v>110</v>
      </c>
      <c r="Z91">
        <v>3</v>
      </c>
      <c r="AA91">
        <v>60</v>
      </c>
      <c r="AO91">
        <v>137</v>
      </c>
      <c r="AR91">
        <v>50</v>
      </c>
    </row>
    <row r="92" spans="2:51">
      <c r="B92" t="s">
        <v>106</v>
      </c>
      <c r="AV92">
        <v>246</v>
      </c>
    </row>
    <row r="93" spans="2:51">
      <c r="B93" t="s">
        <v>67</v>
      </c>
      <c r="Y93">
        <v>98</v>
      </c>
      <c r="Z93">
        <v>64</v>
      </c>
      <c r="AA93">
        <v>4630</v>
      </c>
      <c r="AB93">
        <v>39</v>
      </c>
      <c r="AC93">
        <v>6</v>
      </c>
      <c r="AD93">
        <v>18</v>
      </c>
      <c r="AE93">
        <v>15</v>
      </c>
      <c r="AF93">
        <v>53</v>
      </c>
      <c r="AH93">
        <v>40</v>
      </c>
      <c r="AJ93">
        <v>90</v>
      </c>
      <c r="AM93">
        <v>27</v>
      </c>
      <c r="AT93">
        <v>525</v>
      </c>
      <c r="AV93">
        <v>45</v>
      </c>
      <c r="AY93">
        <v>4</v>
      </c>
    </row>
    <row r="94" spans="2:51">
      <c r="B94" t="s">
        <v>152</v>
      </c>
      <c r="AB94">
        <v>15282</v>
      </c>
    </row>
    <row r="95" spans="2:51">
      <c r="B95" t="s">
        <v>100</v>
      </c>
    </row>
    <row r="96" spans="2:51">
      <c r="B96" t="s">
        <v>99</v>
      </c>
    </row>
    <row r="97" spans="2:51">
      <c r="B97" t="s">
        <v>104</v>
      </c>
      <c r="Y97">
        <v>791</v>
      </c>
      <c r="Z97">
        <v>80</v>
      </c>
      <c r="AA97">
        <v>8</v>
      </c>
      <c r="AB97">
        <v>287</v>
      </c>
      <c r="AC97">
        <v>486</v>
      </c>
      <c r="AD97">
        <v>284</v>
      </c>
      <c r="AE97">
        <v>104</v>
      </c>
      <c r="AF97">
        <v>158</v>
      </c>
      <c r="AG97">
        <v>33</v>
      </c>
      <c r="AH97">
        <v>894</v>
      </c>
      <c r="AI97">
        <v>3</v>
      </c>
      <c r="AK97">
        <v>25</v>
      </c>
      <c r="AM97">
        <v>216</v>
      </c>
      <c r="AY97">
        <v>2</v>
      </c>
    </row>
    <row r="98" spans="2:51">
      <c r="B98" t="s">
        <v>68</v>
      </c>
      <c r="Y98">
        <v>5</v>
      </c>
      <c r="AL98">
        <v>52</v>
      </c>
      <c r="AM98">
        <v>29</v>
      </c>
      <c r="AP98">
        <v>161</v>
      </c>
      <c r="AR98">
        <v>62</v>
      </c>
    </row>
    <row r="99" spans="2:51">
      <c r="B99" t="s">
        <v>69</v>
      </c>
      <c r="Y99">
        <v>4669</v>
      </c>
      <c r="Z99">
        <v>2880</v>
      </c>
      <c r="AA99">
        <v>5497</v>
      </c>
      <c r="AB99">
        <v>3255</v>
      </c>
      <c r="AC99">
        <v>2242</v>
      </c>
      <c r="AD99">
        <v>3305</v>
      </c>
      <c r="AE99">
        <v>2278</v>
      </c>
      <c r="AF99">
        <v>2804</v>
      </c>
      <c r="AG99">
        <v>927</v>
      </c>
      <c r="AH99">
        <v>497</v>
      </c>
      <c r="AI99">
        <v>568</v>
      </c>
      <c r="AJ99">
        <v>1001</v>
      </c>
      <c r="AK99">
        <v>8240</v>
      </c>
      <c r="AL99">
        <v>5620</v>
      </c>
      <c r="AM99">
        <v>6187</v>
      </c>
      <c r="AN99">
        <v>6625</v>
      </c>
      <c r="AO99">
        <v>6457</v>
      </c>
      <c r="AP99">
        <v>8418</v>
      </c>
      <c r="AQ99">
        <v>7736</v>
      </c>
      <c r="AR99">
        <v>7949</v>
      </c>
      <c r="AS99">
        <v>7161</v>
      </c>
      <c r="AT99">
        <f>734+5617</f>
        <v>6351</v>
      </c>
      <c r="AV99">
        <v>3969</v>
      </c>
      <c r="AW99">
        <v>3022</v>
      </c>
      <c r="AX99">
        <v>2379</v>
      </c>
      <c r="AY99">
        <v>2923</v>
      </c>
    </row>
    <row r="100" spans="2:51">
      <c r="B100" t="s">
        <v>70</v>
      </c>
    </row>
    <row r="101" spans="2:51">
      <c r="B101" t="s">
        <v>71</v>
      </c>
      <c r="AF101">
        <v>11</v>
      </c>
      <c r="AG101">
        <v>43</v>
      </c>
      <c r="AI101">
        <v>1076</v>
      </c>
      <c r="AJ101">
        <v>30</v>
      </c>
      <c r="AP101">
        <v>30</v>
      </c>
      <c r="AT101">
        <v>60</v>
      </c>
      <c r="AV101">
        <v>11</v>
      </c>
      <c r="AX101">
        <v>5</v>
      </c>
      <c r="AY101">
        <v>30</v>
      </c>
    </row>
    <row r="102" spans="2:51">
      <c r="B102" t="s">
        <v>101</v>
      </c>
      <c r="AS102">
        <v>600</v>
      </c>
    </row>
    <row r="103" spans="2:51">
      <c r="B103" t="s">
        <v>72</v>
      </c>
    </row>
    <row r="104" spans="2:51">
      <c r="B104" t="s">
        <v>73</v>
      </c>
      <c r="AX104">
        <v>1010</v>
      </c>
    </row>
    <row r="105" spans="2:51">
      <c r="B105" t="s">
        <v>74</v>
      </c>
      <c r="Y105">
        <v>1968</v>
      </c>
      <c r="Z105">
        <v>906</v>
      </c>
      <c r="AA105">
        <v>209</v>
      </c>
      <c r="AD105">
        <v>12</v>
      </c>
      <c r="AE105">
        <v>434</v>
      </c>
      <c r="AF105">
        <v>8</v>
      </c>
      <c r="AH105">
        <v>78</v>
      </c>
      <c r="AK105">
        <v>535</v>
      </c>
      <c r="AL105">
        <v>50</v>
      </c>
      <c r="AM105">
        <v>633</v>
      </c>
      <c r="AN105">
        <v>228</v>
      </c>
      <c r="AO105">
        <v>2864</v>
      </c>
      <c r="AP105">
        <v>1018</v>
      </c>
      <c r="AQ105">
        <v>540</v>
      </c>
      <c r="AR105">
        <v>155</v>
      </c>
      <c r="AS105">
        <v>461</v>
      </c>
      <c r="AT105">
        <v>58</v>
      </c>
      <c r="AV105">
        <v>84</v>
      </c>
      <c r="AW105">
        <v>81</v>
      </c>
      <c r="AX105">
        <v>22</v>
      </c>
      <c r="AY105">
        <v>28</v>
      </c>
    </row>
    <row r="106" spans="2:51">
      <c r="B106" t="s">
        <v>90</v>
      </c>
      <c r="AN106">
        <v>65</v>
      </c>
      <c r="AO106">
        <v>65</v>
      </c>
      <c r="AR106">
        <v>67</v>
      </c>
    </row>
    <row r="107" spans="2:51">
      <c r="B107" t="s">
        <v>91</v>
      </c>
      <c r="Z107">
        <v>35</v>
      </c>
      <c r="AA107">
        <v>174</v>
      </c>
      <c r="AB107">
        <v>111</v>
      </c>
      <c r="AC107">
        <v>6</v>
      </c>
      <c r="AD107">
        <v>382</v>
      </c>
      <c r="AE107">
        <v>195</v>
      </c>
      <c r="AF107">
        <v>324</v>
      </c>
      <c r="AG107">
        <v>5</v>
      </c>
      <c r="AH107">
        <v>220</v>
      </c>
      <c r="AK107">
        <v>8</v>
      </c>
      <c r="AL107">
        <v>3353</v>
      </c>
      <c r="AM107">
        <v>12210</v>
      </c>
      <c r="AN107">
        <v>32044</v>
      </c>
      <c r="AO107">
        <v>6242</v>
      </c>
      <c r="AP107">
        <v>10728</v>
      </c>
      <c r="AQ107">
        <v>2909</v>
      </c>
      <c r="AR107">
        <v>1</v>
      </c>
      <c r="AS107">
        <v>41</v>
      </c>
      <c r="AT107">
        <v>11</v>
      </c>
      <c r="AV107">
        <v>2</v>
      </c>
      <c r="AW107">
        <v>298</v>
      </c>
      <c r="AX107">
        <v>501</v>
      </c>
    </row>
    <row r="108" spans="2:51">
      <c r="B108" t="s">
        <v>102</v>
      </c>
      <c r="AV108">
        <v>20</v>
      </c>
    </row>
    <row r="109" spans="2:51">
      <c r="B109" t="s">
        <v>92</v>
      </c>
    </row>
    <row r="110" spans="2:51">
      <c r="B110" t="s">
        <v>93</v>
      </c>
    </row>
    <row r="111" spans="2:51">
      <c r="B111" t="s">
        <v>75</v>
      </c>
      <c r="AM111">
        <v>25</v>
      </c>
    </row>
    <row r="112" spans="2:51">
      <c r="B112" t="s">
        <v>76</v>
      </c>
      <c r="AG112">
        <v>6</v>
      </c>
      <c r="AJ112">
        <v>20</v>
      </c>
      <c r="AN112">
        <v>16</v>
      </c>
      <c r="AR112">
        <v>9</v>
      </c>
    </row>
    <row r="113" spans="2:54">
      <c r="B113" t="s">
        <v>77</v>
      </c>
      <c r="AQ113">
        <v>30</v>
      </c>
    </row>
    <row r="114" spans="2:54">
      <c r="B114" t="s">
        <v>78</v>
      </c>
      <c r="AJ114">
        <v>30</v>
      </c>
      <c r="AM114">
        <v>25</v>
      </c>
    </row>
    <row r="115" spans="2:54">
      <c r="B115" t="s">
        <v>79</v>
      </c>
      <c r="AK115">
        <v>429</v>
      </c>
    </row>
    <row r="116" spans="2:54">
      <c r="B116" t="s">
        <v>80</v>
      </c>
      <c r="Y116">
        <v>148</v>
      </c>
      <c r="AE116">
        <v>3</v>
      </c>
      <c r="AF116">
        <v>16</v>
      </c>
      <c r="AI116">
        <v>25</v>
      </c>
      <c r="AJ116">
        <v>524</v>
      </c>
      <c r="AK116">
        <v>50</v>
      </c>
      <c r="AS116">
        <v>1089</v>
      </c>
      <c r="AT116">
        <v>557</v>
      </c>
      <c r="AV116">
        <v>499</v>
      </c>
      <c r="AX116">
        <v>126</v>
      </c>
      <c r="AY116">
        <v>16</v>
      </c>
    </row>
    <row r="117" spans="2:54">
      <c r="B117" t="s">
        <v>122</v>
      </c>
      <c r="Y117">
        <v>26</v>
      </c>
      <c r="AB117">
        <v>389</v>
      </c>
      <c r="AC117">
        <v>612</v>
      </c>
      <c r="AF117">
        <v>23</v>
      </c>
      <c r="AN117">
        <v>10</v>
      </c>
      <c r="AO117">
        <v>1</v>
      </c>
      <c r="AQ117">
        <v>8</v>
      </c>
      <c r="AY117">
        <v>2</v>
      </c>
    </row>
    <row r="118" spans="2:54">
      <c r="B118" t="s">
        <v>270</v>
      </c>
      <c r="AY118">
        <v>300</v>
      </c>
    </row>
    <row r="119" spans="2:54">
      <c r="B119" t="s">
        <v>81</v>
      </c>
      <c r="AA119">
        <v>3</v>
      </c>
      <c r="AB119">
        <v>105</v>
      </c>
      <c r="AC119">
        <v>78</v>
      </c>
      <c r="AD119">
        <v>195</v>
      </c>
      <c r="AE119">
        <v>39</v>
      </c>
      <c r="AF119">
        <v>44</v>
      </c>
      <c r="AH119">
        <v>631</v>
      </c>
      <c r="AI119">
        <v>712</v>
      </c>
      <c r="AJ119">
        <v>12318</v>
      </c>
      <c r="AK119">
        <v>3470</v>
      </c>
      <c r="AL119">
        <v>1167</v>
      </c>
      <c r="AM119">
        <v>962</v>
      </c>
      <c r="AN119">
        <v>2761</v>
      </c>
      <c r="AO119">
        <v>42</v>
      </c>
      <c r="AP119">
        <v>350</v>
      </c>
      <c r="AQ119">
        <v>371</v>
      </c>
      <c r="AR119">
        <v>341</v>
      </c>
      <c r="AS119">
        <v>5442</v>
      </c>
      <c r="AT119">
        <v>553</v>
      </c>
      <c r="AV119">
        <v>897</v>
      </c>
      <c r="AW119">
        <v>475</v>
      </c>
      <c r="AX119">
        <v>2346</v>
      </c>
      <c r="AY119">
        <v>9620</v>
      </c>
    </row>
    <row r="120" spans="2:54">
      <c r="B120" t="s">
        <v>194</v>
      </c>
      <c r="AG120">
        <v>13101</v>
      </c>
      <c r="AH120">
        <v>10165</v>
      </c>
      <c r="AI120">
        <v>10589</v>
      </c>
      <c r="AJ120">
        <v>11717</v>
      </c>
      <c r="AK120">
        <v>18828</v>
      </c>
    </row>
    <row r="121" spans="2:54">
      <c r="B121" t="s">
        <v>82</v>
      </c>
    </row>
    <row r="123" spans="2:54">
      <c r="B123" t="s">
        <v>275</v>
      </c>
      <c r="Y123">
        <f t="shared" ref="Y123:AF123" si="0">SUM(Y3:Y122)</f>
        <v>123815</v>
      </c>
      <c r="Z123">
        <f t="shared" si="0"/>
        <v>181394</v>
      </c>
      <c r="AA123">
        <f t="shared" si="0"/>
        <v>289588</v>
      </c>
      <c r="AB123">
        <f t="shared" si="0"/>
        <v>67865</v>
      </c>
      <c r="AC123">
        <f t="shared" si="0"/>
        <v>48919</v>
      </c>
      <c r="AD123">
        <f t="shared" si="0"/>
        <v>37839</v>
      </c>
      <c r="AE123">
        <f t="shared" si="0"/>
        <v>60634</v>
      </c>
      <c r="AF123">
        <f t="shared" si="0"/>
        <v>72090</v>
      </c>
      <c r="AG123">
        <f t="shared" ref="AG123" si="1">SUM(AG3:AG122)</f>
        <v>53905</v>
      </c>
      <c r="AH123">
        <f t="shared" ref="AH123" si="2">SUM(AH3:AH122)</f>
        <v>63866</v>
      </c>
      <c r="AI123">
        <f t="shared" ref="AI123" si="3">SUM(AI3:AI122)</f>
        <v>52498</v>
      </c>
      <c r="AJ123">
        <f t="shared" ref="AJ123" si="4">SUM(AJ3:AJ122)</f>
        <v>134622</v>
      </c>
      <c r="AK123">
        <f t="shared" ref="AK123" si="5">SUM(AK3:AK122)</f>
        <v>134246</v>
      </c>
      <c r="AL123">
        <f t="shared" ref="AL123" si="6">SUM(AL3:AL122)</f>
        <v>348731</v>
      </c>
      <c r="AM123">
        <f t="shared" ref="AM123" si="7">SUM(AM3:AM122)</f>
        <v>151039</v>
      </c>
      <c r="AN123">
        <f t="shared" ref="AN123" si="8">SUM(AN3:AN122)</f>
        <v>147439</v>
      </c>
      <c r="AO123">
        <f t="shared" ref="AO123" si="9">SUM(AO3:AO122)</f>
        <v>123673</v>
      </c>
      <c r="AP123">
        <f t="shared" ref="AP123" si="10">SUM(AP3:AP122)</f>
        <v>177409</v>
      </c>
      <c r="AQ123">
        <f t="shared" ref="AQ123" si="11">SUM(AQ3:AQ122)</f>
        <v>106830</v>
      </c>
      <c r="AR123">
        <f t="shared" ref="AR123" si="12">SUM(AR3:AR122)</f>
        <v>118623</v>
      </c>
      <c r="AS123">
        <f t="shared" ref="AS123" si="13">SUM(AS3:AS122)</f>
        <v>159038</v>
      </c>
      <c r="AT123">
        <f t="shared" ref="AT123" si="14">SUM(AT3:AT122)</f>
        <v>165761</v>
      </c>
      <c r="AU123">
        <f t="shared" ref="AU123" si="15">SUM(AU3:AU122)</f>
        <v>0</v>
      </c>
      <c r="AV123">
        <f t="shared" ref="AV123" si="16">SUM(AV3:AV122)</f>
        <v>197010</v>
      </c>
      <c r="AW123">
        <f t="shared" ref="AW123" si="17">SUM(AW3:AW122)</f>
        <v>137423</v>
      </c>
      <c r="AX123">
        <f t="shared" ref="AX123" si="18">SUM(AX3:AX122)</f>
        <v>173248</v>
      </c>
      <c r="AY123">
        <f t="shared" ref="AY123" si="19">SUM(AY3:AY122)</f>
        <v>178848</v>
      </c>
      <c r="AZ123">
        <f>SUM(AZ3:AZ122)</f>
        <v>0</v>
      </c>
      <c r="BA123">
        <f>SUM(BA3:BA122)</f>
        <v>0</v>
      </c>
      <c r="BB123">
        <f>SUM(BB3:BB122)</f>
        <v>0</v>
      </c>
    </row>
    <row r="125" spans="2:54">
      <c r="Y125">
        <f>123815-Y123</f>
        <v>0</v>
      </c>
      <c r="Z125">
        <f>181394-Z123</f>
        <v>0</v>
      </c>
      <c r="AA125">
        <f>289588-AA123</f>
        <v>0</v>
      </c>
      <c r="AB125">
        <f>67865-AB123</f>
        <v>0</v>
      </c>
      <c r="AC125">
        <f>48919-AC123</f>
        <v>0</v>
      </c>
      <c r="AD125">
        <f>37839-AD123</f>
        <v>0</v>
      </c>
      <c r="AE125">
        <f>60634-AE123</f>
        <v>0</v>
      </c>
      <c r="AF125">
        <f>72090-AF123</f>
        <v>0</v>
      </c>
      <c r="AG125">
        <f>53905-AG123</f>
        <v>0</v>
      </c>
      <c r="AH125">
        <f>63866-AH123</f>
        <v>0</v>
      </c>
      <c r="AI125">
        <f>52498-AI123</f>
        <v>0</v>
      </c>
      <c r="AJ125">
        <f>134622-AJ123</f>
        <v>0</v>
      </c>
      <c r="AK125">
        <f>134246-AK123</f>
        <v>0</v>
      </c>
      <c r="AL125">
        <f>348731-AL123</f>
        <v>0</v>
      </c>
      <c r="AM125">
        <f>151039-AM123</f>
        <v>0</v>
      </c>
      <c r="AN125">
        <f>147439-AN123</f>
        <v>0</v>
      </c>
      <c r="AO125">
        <f>123673-AO123</f>
        <v>0</v>
      </c>
      <c r="AP125">
        <f>177409-AP123</f>
        <v>0</v>
      </c>
      <c r="AQ125">
        <f>106830-AQ123</f>
        <v>0</v>
      </c>
      <c r="AR125">
        <f>118623-AR123</f>
        <v>0</v>
      </c>
      <c r="AS125">
        <f>159038-AS123</f>
        <v>0</v>
      </c>
      <c r="AT125">
        <f>27081+411+130815+7454-AT123</f>
        <v>0</v>
      </c>
      <c r="AV125">
        <f>197010-AV123</f>
        <v>0</v>
      </c>
      <c r="AW125">
        <f>137423-AW123</f>
        <v>0</v>
      </c>
      <c r="AX125">
        <f>173248-AX123</f>
        <v>0</v>
      </c>
      <c r="AY125">
        <f>178848-AY123</f>
        <v>0</v>
      </c>
    </row>
    <row r="127" spans="2:54">
      <c r="Y127" t="s">
        <v>211</v>
      </c>
      <c r="Z127" t="s">
        <v>133</v>
      </c>
      <c r="AA127" t="s">
        <v>144</v>
      </c>
      <c r="AB127" t="s">
        <v>151</v>
      </c>
      <c r="AC127" t="s">
        <v>164</v>
      </c>
      <c r="AD127" t="s">
        <v>177</v>
      </c>
      <c r="AE127" t="s">
        <v>184</v>
      </c>
      <c r="AF127" t="s">
        <v>188</v>
      </c>
      <c r="AG127" t="s">
        <v>193</v>
      </c>
      <c r="AH127" t="s">
        <v>196</v>
      </c>
      <c r="AI127" t="s">
        <v>201</v>
      </c>
      <c r="AJ127" t="s">
        <v>206</v>
      </c>
      <c r="AK127" t="s">
        <v>210</v>
      </c>
      <c r="AL127" t="s">
        <v>232</v>
      </c>
      <c r="AM127" t="s">
        <v>260</v>
      </c>
      <c r="AN127" t="s">
        <v>246</v>
      </c>
      <c r="AO127" t="s">
        <v>253</v>
      </c>
      <c r="AP127" t="s">
        <v>252</v>
      </c>
      <c r="AQ127" t="s">
        <v>254</v>
      </c>
      <c r="AR127" t="s">
        <v>224</v>
      </c>
      <c r="AS127" t="s">
        <v>237</v>
      </c>
      <c r="AT127" t="s">
        <v>274</v>
      </c>
      <c r="AV127" t="s">
        <v>261</v>
      </c>
      <c r="AW127" t="s">
        <v>266</v>
      </c>
      <c r="AX127" t="s">
        <v>127</v>
      </c>
      <c r="AY127" t="s">
        <v>127</v>
      </c>
    </row>
    <row r="129" spans="25:51">
      <c r="Y129" t="s">
        <v>132</v>
      </c>
      <c r="Z129" t="s">
        <v>132</v>
      </c>
      <c r="AA129" t="s">
        <v>132</v>
      </c>
      <c r="AB129" t="s">
        <v>132</v>
      </c>
      <c r="AC129" t="s">
        <v>132</v>
      </c>
      <c r="AD129" t="s">
        <v>132</v>
      </c>
      <c r="AE129" t="s">
        <v>132</v>
      </c>
      <c r="AF129" t="s">
        <v>132</v>
      </c>
      <c r="AG129" t="s">
        <v>132</v>
      </c>
      <c r="AH129" t="s">
        <v>132</v>
      </c>
      <c r="AI129" t="s">
        <v>132</v>
      </c>
      <c r="AJ129" t="s">
        <v>132</v>
      </c>
      <c r="AK129" t="s">
        <v>132</v>
      </c>
      <c r="AL129" t="s">
        <v>132</v>
      </c>
      <c r="AM129" t="s">
        <v>132</v>
      </c>
      <c r="AN129" t="s">
        <v>132</v>
      </c>
      <c r="AO129" t="s">
        <v>132</v>
      </c>
      <c r="AP129" t="s">
        <v>132</v>
      </c>
      <c r="AQ129" t="s">
        <v>132</v>
      </c>
      <c r="AR129" t="s">
        <v>132</v>
      </c>
      <c r="AS129" t="s">
        <v>132</v>
      </c>
      <c r="AT129" t="s">
        <v>132</v>
      </c>
      <c r="AV129" t="s">
        <v>126</v>
      </c>
      <c r="AW129" t="s">
        <v>126</v>
      </c>
      <c r="AX129" t="s">
        <v>126</v>
      </c>
      <c r="AY129" t="s">
        <v>126</v>
      </c>
    </row>
    <row r="131" spans="25:51">
      <c r="Y131" t="s">
        <v>124</v>
      </c>
      <c r="Z131" t="s">
        <v>124</v>
      </c>
      <c r="AA131" t="s">
        <v>124</v>
      </c>
      <c r="AB131" t="s">
        <v>124</v>
      </c>
      <c r="AC131" t="s">
        <v>124</v>
      </c>
      <c r="AD131" t="s">
        <v>124</v>
      </c>
      <c r="AE131" t="s">
        <v>124</v>
      </c>
      <c r="AF131" t="s">
        <v>124</v>
      </c>
      <c r="AG131" t="s">
        <v>124</v>
      </c>
      <c r="AH131" t="s">
        <v>124</v>
      </c>
      <c r="AI131" t="s">
        <v>124</v>
      </c>
      <c r="AJ131" t="s">
        <v>124</v>
      </c>
      <c r="AK131" t="s">
        <v>124</v>
      </c>
      <c r="AL131" t="s">
        <v>124</v>
      </c>
      <c r="AM131" t="s">
        <v>124</v>
      </c>
      <c r="AN131" t="s">
        <v>124</v>
      </c>
      <c r="AO131" t="s">
        <v>124</v>
      </c>
      <c r="AP131" t="s">
        <v>124</v>
      </c>
      <c r="AQ131" t="s">
        <v>124</v>
      </c>
      <c r="AR131" t="s">
        <v>214</v>
      </c>
      <c r="AS131" t="s">
        <v>214</v>
      </c>
      <c r="AT131" t="s">
        <v>214</v>
      </c>
      <c r="AV131" t="s">
        <v>124</v>
      </c>
      <c r="AW131" t="s">
        <v>124</v>
      </c>
      <c r="AX131" t="s">
        <v>124</v>
      </c>
      <c r="AY131" t="s">
        <v>124</v>
      </c>
    </row>
  </sheetData>
  <sortState ref="B47:B108">
    <sortCondition ref="B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2009-06-23T19:52:45Z</dcterms:created>
  <dcterms:modified xsi:type="dcterms:W3CDTF">2011-10-03T14:54:33Z</dcterms:modified>
</cp:coreProperties>
</file>