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615" windowWidth="14655" windowHeight="6345"/>
  </bookViews>
  <sheets>
    <sheet name="imports" sheetId="1" r:id="rId1"/>
    <sheet name="export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A179" i="1" l="1"/>
  <c r="AX186" i="2"/>
  <c r="AY186" i="2"/>
  <c r="AZ186" i="2"/>
  <c r="BA186" i="2"/>
  <c r="AW186" i="2"/>
  <c r="BA184" i="1"/>
  <c r="BA186" i="1" s="1"/>
  <c r="AZ184" i="1"/>
  <c r="AZ186" i="1" s="1"/>
  <c r="AY184" i="1"/>
  <c r="AY186" i="1" s="1"/>
  <c r="AX184" i="1"/>
  <c r="AX186" i="1" s="1"/>
  <c r="AW184" i="1"/>
  <c r="AW186" i="1" s="1"/>
  <c r="I186" i="2" l="1"/>
  <c r="I188" i="2" s="1"/>
  <c r="J186" i="2"/>
  <c r="J188" i="2" s="1"/>
  <c r="K186" i="2"/>
  <c r="K188" i="2" s="1"/>
  <c r="L186" i="2"/>
  <c r="L188" i="2" s="1"/>
  <c r="M186" i="2"/>
  <c r="M188" i="2" s="1"/>
  <c r="N186" i="2"/>
  <c r="N188" i="2" s="1"/>
  <c r="P188" i="2"/>
  <c r="O186" i="2"/>
  <c r="O188" i="2" s="1"/>
  <c r="P186" i="2"/>
  <c r="Q186" i="2"/>
  <c r="Q188" i="2" s="1"/>
  <c r="R186" i="2"/>
  <c r="R188" i="2" s="1"/>
  <c r="S186" i="2"/>
  <c r="S188" i="2" s="1"/>
  <c r="AQ19" i="2"/>
  <c r="BB182" i="3" l="1"/>
  <c r="BA182" i="3"/>
  <c r="AZ182" i="3"/>
  <c r="AY182" i="3"/>
  <c r="AX182" i="3"/>
  <c r="AW182" i="3"/>
  <c r="AV182" i="3"/>
  <c r="AV184" i="3" s="1"/>
  <c r="AU182" i="3"/>
  <c r="AU184" i="3" s="1"/>
  <c r="AT182" i="3"/>
  <c r="AS182" i="3"/>
  <c r="AR182" i="3"/>
  <c r="AQ182" i="3"/>
  <c r="AQ184" i="3" s="1"/>
  <c r="AP182" i="3"/>
  <c r="AP184" i="3" s="1"/>
  <c r="AO182" i="3"/>
  <c r="AN182" i="3"/>
  <c r="AM182" i="3"/>
  <c r="AM184" i="3" s="1"/>
  <c r="AL182" i="3"/>
  <c r="AL184" i="3" s="1"/>
  <c r="AK182" i="3"/>
  <c r="AK184" i="3" s="1"/>
  <c r="AJ182" i="3"/>
  <c r="AJ184" i="3" s="1"/>
  <c r="AI182" i="3"/>
  <c r="AI184" i="3" s="1"/>
  <c r="AH182" i="3"/>
  <c r="AH184" i="3" s="1"/>
  <c r="AG182" i="3"/>
  <c r="AG184" i="3" s="1"/>
  <c r="AF182" i="3"/>
  <c r="AF184" i="3" s="1"/>
  <c r="AE182" i="3"/>
  <c r="AE184" i="3" s="1"/>
  <c r="AD182" i="3"/>
  <c r="AD184" i="3" s="1"/>
  <c r="AC182" i="3"/>
  <c r="AC184" i="3" s="1"/>
  <c r="AB182" i="3"/>
  <c r="AB184" i="3" s="1"/>
  <c r="AA182" i="3"/>
  <c r="AA184" i="3" s="1"/>
  <c r="Z182" i="3"/>
  <c r="Z184" i="3" s="1"/>
  <c r="Y182" i="3"/>
  <c r="Y184" i="3" s="1"/>
  <c r="X182" i="3"/>
  <c r="X186" i="3" s="1"/>
  <c r="W182" i="3"/>
  <c r="W184" i="3" s="1"/>
  <c r="V182" i="3"/>
  <c r="V186" i="3" s="1"/>
  <c r="U182" i="3"/>
  <c r="U184" i="3" s="1"/>
  <c r="T182" i="3"/>
  <c r="V184" i="3" l="1"/>
  <c r="X184" i="3"/>
  <c r="U186" i="3"/>
  <c r="W186" i="3"/>
  <c r="Y186" i="3"/>
  <c r="BB186" i="2"/>
  <c r="BA188" i="2"/>
  <c r="AZ188" i="2"/>
  <c r="AY188" i="2"/>
  <c r="AX188" i="2"/>
  <c r="AW188" i="2"/>
  <c r="AV186" i="2"/>
  <c r="AV188" i="2" s="1"/>
  <c r="AU186" i="2"/>
  <c r="AU188" i="2" s="1"/>
  <c r="AT186" i="2"/>
  <c r="AS186" i="2"/>
  <c r="AR186" i="2"/>
  <c r="AQ186" i="2"/>
  <c r="AQ188" i="2" s="1"/>
  <c r="AP186" i="2"/>
  <c r="AP188" i="2" s="1"/>
  <c r="AO186" i="2"/>
  <c r="AO188" i="2" s="1"/>
  <c r="AN186" i="2"/>
  <c r="AN188" i="2" s="1"/>
  <c r="AM186" i="2"/>
  <c r="AM188" i="2" s="1"/>
  <c r="AL186" i="2"/>
  <c r="AL188" i="2" s="1"/>
  <c r="AK186" i="2"/>
  <c r="AK188" i="2" s="1"/>
  <c r="AJ186" i="2"/>
  <c r="AJ188" i="2" s="1"/>
  <c r="AI186" i="2"/>
  <c r="AI188" i="2" s="1"/>
  <c r="AH186" i="2"/>
  <c r="AH188" i="2" s="1"/>
  <c r="AG186" i="2"/>
  <c r="AG188" i="2" s="1"/>
  <c r="AF186" i="2"/>
  <c r="AF188" i="2" s="1"/>
  <c r="AE186" i="2"/>
  <c r="AE188" i="2" s="1"/>
  <c r="AD186" i="2"/>
  <c r="AD188" i="2" s="1"/>
  <c r="AC186" i="2"/>
  <c r="AC188" i="2" s="1"/>
  <c r="AB186" i="2"/>
  <c r="AB188" i="2" s="1"/>
  <c r="AA186" i="2"/>
  <c r="AA188" i="2" s="1"/>
  <c r="Z186" i="2"/>
  <c r="Z188" i="2" s="1"/>
  <c r="Y186" i="2"/>
  <c r="Y188" i="2" s="1"/>
  <c r="X186" i="2"/>
  <c r="W186" i="2"/>
  <c r="V186" i="2"/>
  <c r="U186" i="2"/>
  <c r="U188" i="2" s="1"/>
  <c r="T186" i="2"/>
  <c r="T188" i="2" s="1"/>
  <c r="Y190" i="2" l="1"/>
  <c r="X188" i="2"/>
  <c r="X190" i="2"/>
  <c r="W188" i="2"/>
  <c r="W190" i="2"/>
  <c r="V188" i="2"/>
  <c r="V190" i="2"/>
  <c r="BB184" i="1"/>
  <c r="BB186" i="1" s="1"/>
  <c r="AU184" i="1"/>
  <c r="AU186" i="1" s="1"/>
  <c r="AR184" i="1"/>
  <c r="AS184" i="1"/>
  <c r="AT184" i="1"/>
  <c r="AV184" i="1"/>
  <c r="AV186" i="1" s="1"/>
  <c r="AM195" i="1"/>
  <c r="AL195" i="1"/>
  <c r="AK195" i="1"/>
  <c r="AM194" i="1"/>
  <c r="AL194" i="1"/>
  <c r="AK194" i="1"/>
  <c r="AM193" i="1"/>
  <c r="AL193" i="1"/>
  <c r="AK193" i="1"/>
  <c r="AM192" i="1"/>
  <c r="AL192" i="1"/>
  <c r="AK192" i="1"/>
  <c r="AM191" i="1"/>
  <c r="AL191" i="1"/>
  <c r="AK191" i="1"/>
  <c r="AM190" i="1"/>
  <c r="AL190" i="1"/>
  <c r="AK190" i="1"/>
  <c r="V190" i="1"/>
  <c r="W190" i="1"/>
  <c r="X190" i="1"/>
  <c r="U190" i="1"/>
  <c r="T190" i="1"/>
  <c r="V191" i="1"/>
  <c r="W191" i="1"/>
  <c r="X191" i="1"/>
  <c r="U191" i="1"/>
  <c r="T191" i="1"/>
  <c r="V192" i="1"/>
  <c r="W192" i="1"/>
  <c r="X192" i="1"/>
  <c r="U192" i="1"/>
  <c r="T192" i="1"/>
  <c r="U193" i="1"/>
  <c r="V193" i="1"/>
  <c r="W193" i="1"/>
  <c r="X193" i="1"/>
  <c r="T193" i="1"/>
  <c r="X194" i="1"/>
  <c r="W194" i="1"/>
  <c r="V194" i="1"/>
  <c r="U194" i="1"/>
  <c r="T194" i="1"/>
  <c r="X195" i="1"/>
  <c r="W195" i="1"/>
  <c r="V195" i="1"/>
  <c r="U195" i="1"/>
  <c r="T195" i="1"/>
  <c r="T184" i="1"/>
  <c r="T186" i="1" s="1"/>
  <c r="U184" i="1"/>
  <c r="U186" i="1" s="1"/>
  <c r="V184" i="1"/>
  <c r="V186" i="1" s="1"/>
  <c r="W184" i="1"/>
  <c r="W186" i="1" s="1"/>
  <c r="X184" i="1"/>
  <c r="X186" i="1" s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K187" i="1" s="1"/>
  <c r="AL184" i="1"/>
  <c r="AL187" i="1" s="1"/>
  <c r="AM184" i="1"/>
  <c r="AM187" i="1" s="1"/>
  <c r="AQ184" i="1" l="1"/>
  <c r="AP184" i="1"/>
  <c r="AO184" i="1"/>
  <c r="AO186" i="1" s="1"/>
  <c r="AN184" i="1"/>
  <c r="AQ186" i="1" l="1"/>
  <c r="AP186" i="1"/>
  <c r="AN186" i="1"/>
</calcChain>
</file>

<file path=xl/sharedStrings.xml><?xml version="1.0" encoding="utf-8"?>
<sst xmlns="http://schemas.openxmlformats.org/spreadsheetml/2006/main" count="561" uniqueCount="190">
  <si>
    <t>notes</t>
  </si>
  <si>
    <t>unit</t>
  </si>
  <si>
    <t>Japan</t>
  </si>
  <si>
    <t>Soviet Asiatic territories</t>
  </si>
  <si>
    <t>Korea</t>
  </si>
  <si>
    <t>Dairen</t>
  </si>
  <si>
    <t>Manchuria</t>
  </si>
  <si>
    <t>China</t>
  </si>
  <si>
    <t>Formosa</t>
  </si>
  <si>
    <t>Hong Kong</t>
  </si>
  <si>
    <t>French India</t>
  </si>
  <si>
    <t>Siam</t>
  </si>
  <si>
    <t>Malayan Union</t>
  </si>
  <si>
    <t>Singapore</t>
  </si>
  <si>
    <t>Philippines</t>
  </si>
  <si>
    <t>British Borneo</t>
  </si>
  <si>
    <t>Indonesia</t>
  </si>
  <si>
    <t>Burma</t>
  </si>
  <si>
    <t>India (includes Pakistan)</t>
  </si>
  <si>
    <t>Ceylon</t>
  </si>
  <si>
    <t>Iran</t>
  </si>
  <si>
    <t>Iraq</t>
  </si>
  <si>
    <t>Aden</t>
  </si>
  <si>
    <t>Others</t>
  </si>
  <si>
    <t>Norway</t>
  </si>
  <si>
    <t>Sweden</t>
  </si>
  <si>
    <t>Denmark</t>
  </si>
  <si>
    <t>UK</t>
  </si>
  <si>
    <t>Netherlands</t>
  </si>
  <si>
    <t>Belgium</t>
  </si>
  <si>
    <t>France</t>
  </si>
  <si>
    <t>Germany</t>
  </si>
  <si>
    <t>Switzerland</t>
  </si>
  <si>
    <t>Italy</t>
  </si>
  <si>
    <t>Canada</t>
  </si>
  <si>
    <t>US</t>
  </si>
  <si>
    <t>Mexico</t>
  </si>
  <si>
    <t>Cuba</t>
  </si>
  <si>
    <t>Chile</t>
  </si>
  <si>
    <t>Brazil</t>
  </si>
  <si>
    <t>Uruguay</t>
  </si>
  <si>
    <t>Argentina</t>
  </si>
  <si>
    <t>Others, South America</t>
  </si>
  <si>
    <t>Others, Europe</t>
  </si>
  <si>
    <t>French Morocco</t>
  </si>
  <si>
    <t>Egypt</t>
  </si>
  <si>
    <t>British Africa</t>
  </si>
  <si>
    <t>Belgian Africa</t>
  </si>
  <si>
    <t>Union of South Africa</t>
  </si>
  <si>
    <t>Others, Africa</t>
  </si>
  <si>
    <t>Australia</t>
  </si>
  <si>
    <t>New Zealand</t>
  </si>
  <si>
    <t>Hawaii</t>
  </si>
  <si>
    <t>Others, Oceania</t>
  </si>
  <si>
    <t>Austria</t>
  </si>
  <si>
    <t>Czeco Slovakia</t>
  </si>
  <si>
    <t>USSR</t>
  </si>
  <si>
    <t>Poland</t>
  </si>
  <si>
    <t>Spain</t>
  </si>
  <si>
    <t>Portugal</t>
  </si>
  <si>
    <t>Turkey</t>
  </si>
  <si>
    <t>Syria</t>
  </si>
  <si>
    <t>Palestine</t>
  </si>
  <si>
    <t>Arabia</t>
  </si>
  <si>
    <t>Bahrein Islands</t>
  </si>
  <si>
    <t>Cyprus</t>
  </si>
  <si>
    <t>Ireland</t>
  </si>
  <si>
    <t>Finland</t>
  </si>
  <si>
    <t>Latvia</t>
  </si>
  <si>
    <t>Gibraltar</t>
  </si>
  <si>
    <t>Greek</t>
  </si>
  <si>
    <t>Malta</t>
  </si>
  <si>
    <t>Guatemala</t>
  </si>
  <si>
    <t>Honduras</t>
  </si>
  <si>
    <t>Salvador</t>
  </si>
  <si>
    <t>Nicaragua</t>
  </si>
  <si>
    <t>Costa Rica</t>
  </si>
  <si>
    <t>Panama</t>
  </si>
  <si>
    <t>Panama Canal Zone</t>
  </si>
  <si>
    <t>Jamaica</t>
  </si>
  <si>
    <t>Haiti</t>
  </si>
  <si>
    <t>Dominican Republic</t>
  </si>
  <si>
    <t xml:space="preserve">Bahamas </t>
  </si>
  <si>
    <t>Porto Rico</t>
  </si>
  <si>
    <t>St Vincent</t>
  </si>
  <si>
    <t>Trinidad &amp; Tobago</t>
  </si>
  <si>
    <t>Curacao</t>
  </si>
  <si>
    <t>Other North American countries</t>
  </si>
  <si>
    <t>Other Central American countries</t>
  </si>
  <si>
    <t>Peru</t>
  </si>
  <si>
    <t>Paraguay</t>
  </si>
  <si>
    <t>French Guiana</t>
  </si>
  <si>
    <t>Dutch Guiana</t>
  </si>
  <si>
    <t>British Guiana</t>
  </si>
  <si>
    <t>Venezuela</t>
  </si>
  <si>
    <t>Colombia</t>
  </si>
  <si>
    <t>Ecuador</t>
  </si>
  <si>
    <t>Bolivia</t>
  </si>
  <si>
    <t>Anglo-Egyptian Sudan</t>
  </si>
  <si>
    <t>Eritrea</t>
  </si>
  <si>
    <t>French Somali Coast</t>
  </si>
  <si>
    <t>Italian Somaliland</t>
  </si>
  <si>
    <t>Kenya, Uganda, and Tanganyika</t>
  </si>
  <si>
    <t>Mozambique</t>
  </si>
  <si>
    <t>Rhodesia</t>
  </si>
  <si>
    <t>Angola</t>
  </si>
  <si>
    <t>Belgian Congo</t>
  </si>
  <si>
    <t>Cameroons</t>
  </si>
  <si>
    <t>Nigeria</t>
  </si>
  <si>
    <t>Dahomey</t>
  </si>
  <si>
    <t>Gold Goast</t>
  </si>
  <si>
    <t>Liberia</t>
  </si>
  <si>
    <t>Sierra Leone</t>
  </si>
  <si>
    <t>French Guinea</t>
  </si>
  <si>
    <t>Senegal</t>
  </si>
  <si>
    <t>Spanish Morocco</t>
  </si>
  <si>
    <t>Algeria</t>
  </si>
  <si>
    <t>Tunis</t>
  </si>
  <si>
    <t>Libya</t>
  </si>
  <si>
    <t>Canary Islands</t>
  </si>
  <si>
    <t>Madagascar &amp; Reunion</t>
  </si>
  <si>
    <t>Mauritius</t>
  </si>
  <si>
    <t>Ethiopia</t>
  </si>
  <si>
    <t>French Equatorial Africa</t>
  </si>
  <si>
    <t>New Guinea</t>
  </si>
  <si>
    <t>New Caledonia</t>
  </si>
  <si>
    <t>Gilbert &amp; Ellice Islands</t>
  </si>
  <si>
    <t>Fiji</t>
  </si>
  <si>
    <t>Society Islands</t>
  </si>
  <si>
    <t>Bonded manufacturing warehouse</t>
  </si>
  <si>
    <t>Austria-Hungary</t>
  </si>
  <si>
    <t>Cape Colony &amp; Natal</t>
  </si>
  <si>
    <t>Temporary depots</t>
  </si>
  <si>
    <t>Unknown</t>
  </si>
  <si>
    <t>Other East Africa</t>
  </si>
  <si>
    <t>Bismark Islands</t>
  </si>
  <si>
    <t>South Sakhalin and Kuriles</t>
  </si>
  <si>
    <t>Korean Republic</t>
  </si>
  <si>
    <t>Korean People's Republic</t>
  </si>
  <si>
    <t>North China</t>
  </si>
  <si>
    <t>Central China</t>
  </si>
  <si>
    <t>South China</t>
  </si>
  <si>
    <t>Northern Ryukyus</t>
  </si>
  <si>
    <t>Okinawa</t>
  </si>
  <si>
    <t>Outlying Ryukyus</t>
  </si>
  <si>
    <t>Indochina</t>
  </si>
  <si>
    <t>Sarawak</t>
  </si>
  <si>
    <t>Sumatra</t>
  </si>
  <si>
    <t>Java</t>
  </si>
  <si>
    <t>Netherland Borneo</t>
  </si>
  <si>
    <t>Celebes</t>
  </si>
  <si>
    <t>Other Indonesia</t>
  </si>
  <si>
    <t>Pakistan</t>
  </si>
  <si>
    <t>Portuguese India</t>
  </si>
  <si>
    <t>Macao</t>
  </si>
  <si>
    <t>Saudi Arabia</t>
  </si>
  <si>
    <t>Israel</t>
  </si>
  <si>
    <t>Lebanon</t>
  </si>
  <si>
    <t>Luxemburg</t>
  </si>
  <si>
    <t>West Germany</t>
  </si>
  <si>
    <t>East Germany</t>
  </si>
  <si>
    <t>Polish Germany</t>
  </si>
  <si>
    <t>Vatican City</t>
  </si>
  <si>
    <t>West Austria</t>
  </si>
  <si>
    <t>Alaska</t>
  </si>
  <si>
    <t>Bermuda</t>
  </si>
  <si>
    <t>Turks and Caicos</t>
  </si>
  <si>
    <t>Dominica</t>
  </si>
  <si>
    <t>Sudan</t>
  </si>
  <si>
    <t>Niger</t>
  </si>
  <si>
    <t>Kenya</t>
  </si>
  <si>
    <t>Uganda</t>
  </si>
  <si>
    <t>Tanganyika</t>
  </si>
  <si>
    <t>Madagascar</t>
  </si>
  <si>
    <t>North Rhodesia</t>
  </si>
  <si>
    <t>Tonga</t>
  </si>
  <si>
    <t>Palao</t>
  </si>
  <si>
    <t>Carolines</t>
  </si>
  <si>
    <t>Outlying Hawaiian Territories</t>
  </si>
  <si>
    <t>Guam</t>
  </si>
  <si>
    <t>Kwantung</t>
  </si>
  <si>
    <t>TOTAL</t>
  </si>
  <si>
    <t>Straits Settlments</t>
  </si>
  <si>
    <t>Ceylon included with India until 1934</t>
  </si>
  <si>
    <t>Earthquake caused fire at Yokohama port and returns were lost</t>
  </si>
  <si>
    <t>Other countries</t>
  </si>
  <si>
    <t>China &amp; Kwantung</t>
  </si>
  <si>
    <t>Inner Mongolia</t>
  </si>
  <si>
    <t>Riu Kiu</t>
  </si>
  <si>
    <t>Barbados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</si>
</sst>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\ ###\ ###\ ###\ ###\ ###\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1" fillId="0" borderId="0" xfId="0" applyFont="1"/>
    <xf numFmtId="1" fontId="0" fillId="0" borderId="0" xfId="0" applyNumberFormat="1" applyFont="1"/>
    <xf numFmtId="164" fontId="0" fillId="0" borderId="0" xfId="0" applyNumberFormat="1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95"/>
  <sheetViews>
    <sheetView tabSelected="1" zoomScale="70" zoomScaleNormal="70" workbookViewId="0">
      <pane xSplit="3" ySplit="2" topLeftCell="AN144" activePane="bottomRight" state="frozen"/>
      <selection pane="topRight" activeCell="D1" sqref="D1"/>
      <selection pane="bottomLeft" activeCell="A3" sqref="A3"/>
      <selection pane="bottomRight" activeCell="AV184" sqref="AV184"/>
    </sheetView>
  </sheetViews>
  <sheetFormatPr defaultRowHeight="15" x14ac:dyDescent="0.25"/>
  <cols>
    <col min="2" max="2" width="10.5703125" bestFit="1" customWidth="1"/>
    <col min="20" max="22" width="9.140625" style="2"/>
    <col min="23" max="23" width="11" style="2" customWidth="1"/>
    <col min="24" max="24" width="12.140625" style="2" customWidth="1"/>
    <col min="40" max="40" width="11.5703125" bestFit="1" customWidth="1"/>
    <col min="41" max="41" width="14.28515625" customWidth="1"/>
    <col min="42" max="42" width="11.5703125" bestFit="1" customWidth="1"/>
    <col min="43" max="43" width="14.28515625" customWidth="1"/>
    <col min="44" max="44" width="11" customWidth="1"/>
    <col min="45" max="45" width="14.42578125" customWidth="1"/>
    <col min="47" max="47" width="12.85546875" customWidth="1"/>
    <col min="48" max="48" width="14.28515625" customWidth="1"/>
    <col min="49" max="49" width="13.28515625" customWidth="1"/>
    <col min="50" max="51" width="12.42578125" bestFit="1" customWidth="1"/>
    <col min="52" max="52" width="14.85546875" bestFit="1" customWidth="1"/>
    <col min="53" max="53" width="15.5703125" customWidth="1"/>
    <col min="54" max="54" width="19.7109375" style="1" customWidth="1"/>
    <col min="55" max="55" width="11.5703125" bestFit="1" customWidth="1"/>
  </cols>
  <sheetData>
    <row r="1" spans="1:55" x14ac:dyDescent="0.2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 s="2">
        <v>1915</v>
      </c>
      <c r="U1" s="2">
        <v>1916</v>
      </c>
      <c r="V1" s="2">
        <v>1917</v>
      </c>
      <c r="W1" s="2">
        <v>1918</v>
      </c>
      <c r="X1" s="2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 s="1">
        <v>1949</v>
      </c>
      <c r="BC1">
        <v>1950</v>
      </c>
    </row>
    <row r="2" spans="1:55" x14ac:dyDescent="0.25">
      <c r="C2">
        <v>1</v>
      </c>
      <c r="D2">
        <v>1</v>
      </c>
      <c r="E2">
        <v>1000</v>
      </c>
      <c r="F2">
        <v>1000</v>
      </c>
      <c r="G2">
        <v>1000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P2">
        <v>1000</v>
      </c>
      <c r="Q2">
        <v>1000</v>
      </c>
      <c r="R2">
        <v>1000</v>
      </c>
      <c r="S2">
        <v>1000</v>
      </c>
      <c r="T2" s="2">
        <v>1000</v>
      </c>
      <c r="U2" s="2">
        <v>1000</v>
      </c>
      <c r="V2" s="2">
        <v>1000</v>
      </c>
      <c r="W2" s="2">
        <v>1000</v>
      </c>
      <c r="X2" s="2">
        <v>1000</v>
      </c>
      <c r="Y2">
        <v>1000</v>
      </c>
      <c r="Z2">
        <v>1000</v>
      </c>
      <c r="AA2">
        <v>1000</v>
      </c>
      <c r="AB2">
        <v>1000</v>
      </c>
      <c r="AC2">
        <v>1000</v>
      </c>
      <c r="AD2">
        <v>1000</v>
      </c>
      <c r="AE2">
        <v>1000</v>
      </c>
      <c r="AF2">
        <v>1000</v>
      </c>
      <c r="AG2">
        <v>1000</v>
      </c>
      <c r="AH2">
        <v>1000</v>
      </c>
      <c r="AI2">
        <v>1000</v>
      </c>
      <c r="AJ2">
        <v>1000</v>
      </c>
      <c r="AK2">
        <v>1000</v>
      </c>
      <c r="AL2">
        <v>1000</v>
      </c>
      <c r="AM2">
        <v>1000</v>
      </c>
      <c r="AN2">
        <v>1</v>
      </c>
      <c r="AO2">
        <v>1</v>
      </c>
      <c r="AP2">
        <v>1</v>
      </c>
      <c r="AQ2">
        <v>1</v>
      </c>
      <c r="AR2">
        <v>1000</v>
      </c>
      <c r="AS2">
        <v>1000</v>
      </c>
      <c r="AT2">
        <v>1000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 s="1">
        <v>1</v>
      </c>
    </row>
    <row r="3" spans="1:55" x14ac:dyDescent="0.25">
      <c r="A3" t="s">
        <v>2</v>
      </c>
      <c r="B3" t="s">
        <v>6</v>
      </c>
      <c r="AK3">
        <v>51569</v>
      </c>
      <c r="AL3">
        <v>147897</v>
      </c>
      <c r="AM3">
        <v>164211</v>
      </c>
      <c r="AN3">
        <v>191005245</v>
      </c>
      <c r="AO3">
        <v>205566956</v>
      </c>
      <c r="AP3">
        <v>249071306</v>
      </c>
      <c r="AQ3">
        <v>339270118</v>
      </c>
      <c r="AR3">
        <v>405620</v>
      </c>
      <c r="AS3">
        <v>357706</v>
      </c>
      <c r="AT3">
        <v>376780</v>
      </c>
      <c r="AU3">
        <v>504729727</v>
      </c>
      <c r="AV3">
        <v>361041403</v>
      </c>
      <c r="AW3">
        <v>427242066</v>
      </c>
      <c r="AX3">
        <v>235081529</v>
      </c>
      <c r="AY3">
        <v>1888240</v>
      </c>
      <c r="AZ3">
        <v>12494670</v>
      </c>
      <c r="BA3">
        <v>1085558</v>
      </c>
      <c r="BB3" s="4">
        <v>19258</v>
      </c>
    </row>
    <row r="4" spans="1:55" x14ac:dyDescent="0.25">
      <c r="B4" t="s">
        <v>5</v>
      </c>
      <c r="L4">
        <v>8810</v>
      </c>
      <c r="M4">
        <v>12817</v>
      </c>
      <c r="N4">
        <v>18164</v>
      </c>
      <c r="O4">
        <v>9740</v>
      </c>
      <c r="P4">
        <v>20544</v>
      </c>
      <c r="Q4">
        <v>25707</v>
      </c>
      <c r="R4">
        <v>30878</v>
      </c>
      <c r="S4">
        <v>31277</v>
      </c>
      <c r="T4" s="1">
        <v>27819</v>
      </c>
      <c r="U4" s="1">
        <v>33953</v>
      </c>
      <c r="V4" s="1">
        <v>53180</v>
      </c>
      <c r="W4" s="1">
        <v>100517</v>
      </c>
      <c r="X4" s="1">
        <v>162394</v>
      </c>
      <c r="Y4">
        <v>196861</v>
      </c>
      <c r="Z4">
        <v>111931</v>
      </c>
      <c r="AA4">
        <v>130574</v>
      </c>
      <c r="AB4">
        <v>148807</v>
      </c>
      <c r="AC4">
        <v>175744</v>
      </c>
      <c r="AD4">
        <v>176595</v>
      </c>
      <c r="AE4">
        <v>157033</v>
      </c>
      <c r="AF4">
        <v>132447</v>
      </c>
      <c r="AG4">
        <v>150439</v>
      </c>
      <c r="AH4">
        <v>166322</v>
      </c>
      <c r="AI4">
        <v>121405</v>
      </c>
      <c r="AJ4">
        <v>90165</v>
      </c>
      <c r="AK4">
        <v>76720</v>
      </c>
      <c r="AL4">
        <v>20161</v>
      </c>
      <c r="AM4">
        <v>27279</v>
      </c>
      <c r="AN4">
        <v>25517158</v>
      </c>
      <c r="AO4">
        <v>33848189</v>
      </c>
      <c r="AP4">
        <v>45198378</v>
      </c>
      <c r="AQ4">
        <v>60322663</v>
      </c>
      <c r="AR4">
        <v>61689</v>
      </c>
      <c r="AS4">
        <v>59232</v>
      </c>
      <c r="AT4">
        <v>45361</v>
      </c>
      <c r="AU4">
        <v>41473235</v>
      </c>
      <c r="AV4">
        <v>39081371</v>
      </c>
      <c r="AW4">
        <v>28934101</v>
      </c>
      <c r="AX4">
        <v>11577998</v>
      </c>
      <c r="AY4">
        <v>136</v>
      </c>
      <c r="AZ4">
        <v>553384</v>
      </c>
      <c r="BA4">
        <v>834664</v>
      </c>
      <c r="BB4" s="4">
        <v>321792231</v>
      </c>
    </row>
    <row r="5" spans="1:55" x14ac:dyDescent="0.25">
      <c r="B5" t="s">
        <v>187</v>
      </c>
      <c r="T5" s="1"/>
      <c r="U5" s="1"/>
      <c r="V5" s="1"/>
      <c r="W5" s="1"/>
      <c r="X5" s="1"/>
      <c r="AW5">
        <v>18339635</v>
      </c>
      <c r="AX5">
        <v>960806</v>
      </c>
      <c r="BB5" s="4"/>
    </row>
    <row r="6" spans="1:55" x14ac:dyDescent="0.25">
      <c r="B6" t="s">
        <v>7</v>
      </c>
      <c r="E6">
        <v>29961</v>
      </c>
      <c r="F6">
        <v>27257</v>
      </c>
      <c r="G6">
        <v>40591</v>
      </c>
      <c r="H6">
        <v>45458</v>
      </c>
      <c r="I6">
        <v>54810</v>
      </c>
      <c r="J6">
        <v>52618</v>
      </c>
      <c r="K6">
        <v>57397</v>
      </c>
      <c r="L6">
        <v>59182</v>
      </c>
      <c r="M6">
        <v>50967</v>
      </c>
      <c r="N6">
        <v>46887</v>
      </c>
      <c r="O6">
        <v>68570</v>
      </c>
      <c r="P6">
        <v>62000</v>
      </c>
      <c r="Q6">
        <v>54807</v>
      </c>
      <c r="R6">
        <v>61223</v>
      </c>
      <c r="S6">
        <v>58306</v>
      </c>
      <c r="T6" s="1">
        <v>85847</v>
      </c>
      <c r="U6" s="1">
        <v>108638</v>
      </c>
      <c r="V6" s="1">
        <v>133271</v>
      </c>
      <c r="W6" s="1">
        <v>281707</v>
      </c>
      <c r="X6" s="1">
        <v>322100</v>
      </c>
      <c r="Y6">
        <v>218091</v>
      </c>
      <c r="Z6">
        <v>191678</v>
      </c>
      <c r="AA6">
        <v>186344</v>
      </c>
      <c r="AB6">
        <v>204679</v>
      </c>
      <c r="AC6">
        <v>237544</v>
      </c>
      <c r="AD6">
        <v>214658</v>
      </c>
      <c r="AE6">
        <v>239410</v>
      </c>
      <c r="AF6">
        <v>226034</v>
      </c>
      <c r="AG6">
        <v>234514</v>
      </c>
      <c r="AH6">
        <v>209975</v>
      </c>
      <c r="AI6">
        <v>161700</v>
      </c>
      <c r="AJ6">
        <v>145697</v>
      </c>
      <c r="AK6">
        <v>77175</v>
      </c>
      <c r="AL6">
        <v>113357</v>
      </c>
      <c r="AM6">
        <v>119573</v>
      </c>
      <c r="AN6">
        <v>133815297</v>
      </c>
      <c r="AO6">
        <v>154837816</v>
      </c>
      <c r="AP6">
        <v>143636305</v>
      </c>
      <c r="AQ6">
        <v>164610725</v>
      </c>
      <c r="AR6">
        <v>215620</v>
      </c>
      <c r="AS6">
        <v>338910</v>
      </c>
      <c r="AT6">
        <v>433264</v>
      </c>
      <c r="AU6">
        <v>676242057</v>
      </c>
      <c r="AV6">
        <v>921584012</v>
      </c>
      <c r="BB6" s="4"/>
    </row>
    <row r="7" spans="1:55" x14ac:dyDescent="0.25">
      <c r="B7" t="s">
        <v>139</v>
      </c>
      <c r="T7" s="1"/>
      <c r="U7" s="1"/>
      <c r="V7" s="1"/>
      <c r="W7" s="1"/>
      <c r="X7" s="1"/>
      <c r="AW7">
        <v>675641414</v>
      </c>
      <c r="AX7">
        <v>280234715</v>
      </c>
      <c r="AY7">
        <v>74733753</v>
      </c>
      <c r="AZ7">
        <v>94709852</v>
      </c>
      <c r="BA7">
        <v>120852860</v>
      </c>
      <c r="BB7" s="4">
        <v>713855657</v>
      </c>
    </row>
    <row r="8" spans="1:55" x14ac:dyDescent="0.25">
      <c r="B8" t="s">
        <v>140</v>
      </c>
      <c r="T8" s="1"/>
      <c r="U8" s="1"/>
      <c r="V8" s="1"/>
      <c r="W8" s="1"/>
      <c r="X8" s="1"/>
      <c r="AW8">
        <v>533533992</v>
      </c>
      <c r="AX8">
        <v>325828628</v>
      </c>
      <c r="AY8">
        <v>193878906</v>
      </c>
      <c r="AZ8">
        <v>38878320</v>
      </c>
      <c r="BA8">
        <v>525984191</v>
      </c>
      <c r="BB8" s="4">
        <v>1322160662</v>
      </c>
    </row>
    <row r="9" spans="1:55" x14ac:dyDescent="0.25">
      <c r="B9" t="s">
        <v>141</v>
      </c>
      <c r="T9" s="1"/>
      <c r="U9" s="1"/>
      <c r="V9" s="1"/>
      <c r="W9" s="1"/>
      <c r="X9" s="1"/>
      <c r="AW9">
        <v>4610674</v>
      </c>
      <c r="AX9">
        <v>747118</v>
      </c>
      <c r="AY9">
        <v>2594559</v>
      </c>
      <c r="AZ9">
        <v>35290706</v>
      </c>
      <c r="BA9">
        <v>626663541</v>
      </c>
      <c r="BB9" s="4">
        <v>3228982425</v>
      </c>
    </row>
    <row r="10" spans="1:55" x14ac:dyDescent="0.25">
      <c r="B10" t="s">
        <v>136</v>
      </c>
      <c r="T10" s="1"/>
      <c r="U10" s="1"/>
      <c r="V10" s="1"/>
      <c r="W10" s="1"/>
      <c r="X10" s="1"/>
      <c r="AZ10">
        <v>94201963</v>
      </c>
      <c r="BA10">
        <v>715193321</v>
      </c>
      <c r="BB10" s="4">
        <v>639427673</v>
      </c>
    </row>
    <row r="11" spans="1:55" x14ac:dyDescent="0.25">
      <c r="A11" t="s">
        <v>2</v>
      </c>
      <c r="B11" t="s">
        <v>3</v>
      </c>
      <c r="T11" s="1">
        <v>3564</v>
      </c>
      <c r="U11" s="1">
        <v>1774</v>
      </c>
      <c r="V11" s="1">
        <v>3755</v>
      </c>
      <c r="W11" s="1">
        <v>4366</v>
      </c>
      <c r="X11" s="1">
        <v>4924</v>
      </c>
      <c r="AE11">
        <v>23883</v>
      </c>
      <c r="AF11">
        <v>24526</v>
      </c>
      <c r="AG11">
        <v>22014</v>
      </c>
      <c r="AH11">
        <v>22874</v>
      </c>
      <c r="AI11">
        <v>37232</v>
      </c>
      <c r="AJ11">
        <v>30880</v>
      </c>
      <c r="AK11">
        <v>31078</v>
      </c>
      <c r="AL11">
        <v>31042</v>
      </c>
      <c r="AM11">
        <v>32752</v>
      </c>
      <c r="AN11">
        <v>3401333</v>
      </c>
      <c r="AO11">
        <v>6807836</v>
      </c>
      <c r="AP11">
        <v>3901913</v>
      </c>
      <c r="AQ11">
        <v>379664</v>
      </c>
      <c r="AR11">
        <v>145</v>
      </c>
      <c r="AS11">
        <v>109</v>
      </c>
      <c r="AT11">
        <v>594</v>
      </c>
      <c r="AU11">
        <v>4543444</v>
      </c>
      <c r="AV11">
        <v>274718</v>
      </c>
      <c r="AW11">
        <v>58956</v>
      </c>
      <c r="AX11">
        <v>271</v>
      </c>
      <c r="AZ11">
        <v>33650519</v>
      </c>
      <c r="BA11">
        <v>108179000</v>
      </c>
      <c r="BB11" s="4">
        <v>411348987</v>
      </c>
    </row>
    <row r="12" spans="1:55" x14ac:dyDescent="0.25">
      <c r="B12" t="s">
        <v>137</v>
      </c>
      <c r="T12" s="1"/>
      <c r="U12" s="1"/>
      <c r="V12" s="1"/>
      <c r="W12" s="1"/>
      <c r="X12" s="1"/>
      <c r="BB12" s="4">
        <v>1265371306</v>
      </c>
    </row>
    <row r="13" spans="1:55" x14ac:dyDescent="0.25">
      <c r="B13" t="s">
        <v>138</v>
      </c>
      <c r="T13" s="1"/>
      <c r="U13" s="1"/>
      <c r="V13" s="1"/>
      <c r="W13" s="1"/>
      <c r="X13" s="1"/>
      <c r="BB13" s="4">
        <v>70141973</v>
      </c>
    </row>
    <row r="14" spans="1:55" x14ac:dyDescent="0.25">
      <c r="B14" t="s">
        <v>142</v>
      </c>
      <c r="T14" s="1"/>
      <c r="U14" s="1"/>
      <c r="V14" s="1"/>
      <c r="W14" s="1"/>
      <c r="X14" s="1"/>
      <c r="BB14" s="4">
        <v>5540874</v>
      </c>
    </row>
    <row r="15" spans="1:55" x14ac:dyDescent="0.25">
      <c r="B15" t="s">
        <v>143</v>
      </c>
      <c r="T15" s="1"/>
      <c r="U15" s="1"/>
      <c r="V15" s="1"/>
      <c r="W15" s="1"/>
      <c r="X15" s="1"/>
      <c r="BB15" s="4">
        <v>35241856</v>
      </c>
    </row>
    <row r="16" spans="1:55" x14ac:dyDescent="0.25">
      <c r="B16" t="s">
        <v>144</v>
      </c>
      <c r="T16" s="1"/>
      <c r="U16" s="1"/>
      <c r="V16" s="1"/>
      <c r="W16" s="1"/>
      <c r="X16" s="1"/>
      <c r="BB16" s="4">
        <v>58364376</v>
      </c>
    </row>
    <row r="17" spans="2:54" x14ac:dyDescent="0.25">
      <c r="B17" t="s">
        <v>188</v>
      </c>
      <c r="T17" s="1"/>
      <c r="U17" s="1"/>
      <c r="V17" s="1"/>
      <c r="W17" s="1"/>
      <c r="X17" s="1"/>
      <c r="AY17">
        <v>1356197</v>
      </c>
      <c r="AZ17">
        <v>7025156</v>
      </c>
      <c r="BA17">
        <v>3365983</v>
      </c>
      <c r="BB17" s="4"/>
    </row>
    <row r="18" spans="2:54" x14ac:dyDescent="0.25">
      <c r="B18" t="s">
        <v>9</v>
      </c>
      <c r="E18">
        <v>10660</v>
      </c>
      <c r="F18">
        <v>11142</v>
      </c>
      <c r="G18">
        <v>2455</v>
      </c>
      <c r="H18">
        <v>1740</v>
      </c>
      <c r="I18">
        <v>2495</v>
      </c>
      <c r="J18">
        <v>1129</v>
      </c>
      <c r="K18">
        <v>685</v>
      </c>
      <c r="L18">
        <v>821</v>
      </c>
      <c r="M18">
        <v>1116</v>
      </c>
      <c r="N18">
        <v>628</v>
      </c>
      <c r="O18">
        <v>675</v>
      </c>
      <c r="P18">
        <v>702</v>
      </c>
      <c r="Q18">
        <v>882</v>
      </c>
      <c r="R18">
        <v>1295</v>
      </c>
      <c r="S18">
        <v>876</v>
      </c>
      <c r="T18" s="1">
        <v>1594</v>
      </c>
      <c r="U18" s="1">
        <v>1015</v>
      </c>
      <c r="V18" s="1">
        <v>1803</v>
      </c>
      <c r="W18" s="1">
        <v>833</v>
      </c>
      <c r="X18" s="1">
        <v>1536</v>
      </c>
      <c r="Y18">
        <v>2232</v>
      </c>
      <c r="Z18">
        <v>1017</v>
      </c>
      <c r="AA18">
        <v>690</v>
      </c>
      <c r="AB18">
        <v>1653</v>
      </c>
      <c r="AC18">
        <v>1099</v>
      </c>
      <c r="AD18">
        <v>476</v>
      </c>
      <c r="AE18">
        <v>1426</v>
      </c>
      <c r="AF18">
        <v>1598</v>
      </c>
      <c r="AG18">
        <v>1117</v>
      </c>
      <c r="AH18">
        <v>607</v>
      </c>
      <c r="AI18">
        <v>546</v>
      </c>
      <c r="AJ18">
        <v>498</v>
      </c>
      <c r="AK18">
        <v>977</v>
      </c>
      <c r="AL18">
        <v>2093</v>
      </c>
      <c r="AM18">
        <v>1481</v>
      </c>
      <c r="AN18">
        <v>2838471</v>
      </c>
      <c r="AO18">
        <v>3282171</v>
      </c>
      <c r="AP18">
        <v>5332430</v>
      </c>
      <c r="AQ18">
        <v>1307565</v>
      </c>
      <c r="AR18">
        <v>982</v>
      </c>
      <c r="AS18">
        <v>3327</v>
      </c>
      <c r="AT18">
        <v>4104</v>
      </c>
      <c r="AU18">
        <v>888482</v>
      </c>
      <c r="AV18">
        <v>3594332</v>
      </c>
      <c r="AW18">
        <v>247504</v>
      </c>
      <c r="AX18">
        <v>45</v>
      </c>
      <c r="AY18">
        <v>11547589</v>
      </c>
      <c r="AZ18">
        <v>468769</v>
      </c>
      <c r="BA18">
        <v>51290960</v>
      </c>
      <c r="BB18" s="4">
        <v>593462919</v>
      </c>
    </row>
    <row r="19" spans="2:54" x14ac:dyDescent="0.25">
      <c r="B19" t="s">
        <v>145</v>
      </c>
      <c r="T19" s="1"/>
      <c r="U19" s="1"/>
      <c r="V19" s="1"/>
      <c r="W19" s="1"/>
      <c r="X19" s="1"/>
      <c r="BB19" s="4">
        <v>910868819</v>
      </c>
    </row>
    <row r="20" spans="2:54" x14ac:dyDescent="0.25">
      <c r="B20" t="s">
        <v>10</v>
      </c>
      <c r="E20">
        <v>3633</v>
      </c>
      <c r="F20">
        <v>4083</v>
      </c>
      <c r="G20">
        <v>5650</v>
      </c>
      <c r="H20">
        <v>15580</v>
      </c>
      <c r="I20">
        <v>17400</v>
      </c>
      <c r="J20">
        <v>10148</v>
      </c>
      <c r="K20">
        <v>7505</v>
      </c>
      <c r="L20">
        <v>8663</v>
      </c>
      <c r="M20">
        <v>8484</v>
      </c>
      <c r="N20">
        <v>6373</v>
      </c>
      <c r="O20">
        <v>4438</v>
      </c>
      <c r="P20">
        <v>9924</v>
      </c>
      <c r="Q20">
        <v>10644</v>
      </c>
      <c r="R20">
        <v>24700</v>
      </c>
      <c r="S20">
        <v>15052</v>
      </c>
      <c r="T20" s="1">
        <v>3687</v>
      </c>
      <c r="U20" s="1">
        <v>6036</v>
      </c>
      <c r="V20" s="1">
        <v>7295</v>
      </c>
      <c r="W20" s="1">
        <v>55407</v>
      </c>
      <c r="X20" s="1">
        <v>124124</v>
      </c>
      <c r="Y20">
        <v>20619</v>
      </c>
      <c r="Z20">
        <v>19064</v>
      </c>
      <c r="AA20">
        <v>17599</v>
      </c>
      <c r="AB20">
        <v>10466</v>
      </c>
      <c r="AC20">
        <v>17990</v>
      </c>
      <c r="AD20">
        <v>48720</v>
      </c>
      <c r="AE20">
        <v>24519</v>
      </c>
      <c r="AF20">
        <v>33179</v>
      </c>
      <c r="AG20">
        <v>20300</v>
      </c>
      <c r="AH20">
        <v>9590</v>
      </c>
      <c r="AI20">
        <v>7887</v>
      </c>
      <c r="AJ20">
        <v>6380</v>
      </c>
      <c r="AK20">
        <v>5691</v>
      </c>
      <c r="AL20">
        <v>9909</v>
      </c>
      <c r="AM20">
        <v>10620</v>
      </c>
      <c r="AN20">
        <v>15010875</v>
      </c>
      <c r="AO20">
        <v>20154937</v>
      </c>
      <c r="AP20">
        <v>27011848</v>
      </c>
      <c r="AQ20">
        <v>20300928</v>
      </c>
      <c r="AR20">
        <v>26826</v>
      </c>
      <c r="AS20">
        <v>97806</v>
      </c>
      <c r="AT20">
        <v>160653</v>
      </c>
      <c r="AU20">
        <v>223984377</v>
      </c>
      <c r="AV20">
        <v>132260394</v>
      </c>
      <c r="AW20">
        <v>22275263</v>
      </c>
      <c r="AX20">
        <v>311521</v>
      </c>
      <c r="BA20">
        <v>132748380</v>
      </c>
      <c r="BB20" s="4">
        <v>189519549</v>
      </c>
    </row>
    <row r="21" spans="2:54" x14ac:dyDescent="0.25">
      <c r="B21" t="s">
        <v>11</v>
      </c>
      <c r="E21">
        <v>585</v>
      </c>
      <c r="F21">
        <v>1195</v>
      </c>
      <c r="G21">
        <v>1696</v>
      </c>
      <c r="H21">
        <v>3726</v>
      </c>
      <c r="I21">
        <v>5786</v>
      </c>
      <c r="J21">
        <v>4587</v>
      </c>
      <c r="K21">
        <v>3191</v>
      </c>
      <c r="L21">
        <v>2739</v>
      </c>
      <c r="M21">
        <v>2688</v>
      </c>
      <c r="N21">
        <v>2595</v>
      </c>
      <c r="O21">
        <v>2635</v>
      </c>
      <c r="P21">
        <v>2321</v>
      </c>
      <c r="Q21">
        <v>3537</v>
      </c>
      <c r="R21">
        <v>5793</v>
      </c>
      <c r="S21">
        <v>4174</v>
      </c>
      <c r="T21" s="1">
        <v>2807</v>
      </c>
      <c r="U21" s="1">
        <v>2949</v>
      </c>
      <c r="V21" s="1">
        <v>4352</v>
      </c>
      <c r="W21" s="1">
        <v>5730</v>
      </c>
      <c r="X21" s="1">
        <v>29937</v>
      </c>
      <c r="Y21">
        <v>3245</v>
      </c>
      <c r="Z21">
        <v>11258</v>
      </c>
      <c r="AA21">
        <v>22855</v>
      </c>
      <c r="AB21">
        <v>12062</v>
      </c>
      <c r="AC21">
        <v>18482</v>
      </c>
      <c r="AD21">
        <v>23735</v>
      </c>
      <c r="AE21">
        <v>14358</v>
      </c>
      <c r="AF21">
        <v>22260</v>
      </c>
      <c r="AG21">
        <v>19067</v>
      </c>
      <c r="AH21">
        <v>20811</v>
      </c>
      <c r="AI21">
        <v>18843</v>
      </c>
      <c r="AJ21">
        <v>6792</v>
      </c>
      <c r="AK21">
        <v>11197</v>
      </c>
      <c r="AL21">
        <v>12255</v>
      </c>
      <c r="AM21">
        <v>1540</v>
      </c>
      <c r="AN21">
        <v>5457551</v>
      </c>
      <c r="AO21">
        <v>8753378</v>
      </c>
      <c r="AP21">
        <v>13570918</v>
      </c>
      <c r="AQ21">
        <v>4950900</v>
      </c>
      <c r="AR21">
        <v>5405</v>
      </c>
      <c r="AS21">
        <v>52963</v>
      </c>
      <c r="AT21">
        <v>182902</v>
      </c>
      <c r="AU21">
        <v>166902289</v>
      </c>
      <c r="AV21">
        <v>49168575</v>
      </c>
      <c r="AW21">
        <v>10249668</v>
      </c>
      <c r="AX21">
        <v>89081</v>
      </c>
      <c r="AZ21">
        <v>1356687</v>
      </c>
      <c r="BA21">
        <v>16699722</v>
      </c>
      <c r="BB21" s="4">
        <v>6720750017</v>
      </c>
    </row>
    <row r="22" spans="2:54" x14ac:dyDescent="0.25">
      <c r="B22" t="s">
        <v>12</v>
      </c>
      <c r="AN22">
        <v>28494732</v>
      </c>
      <c r="AO22">
        <v>39125356</v>
      </c>
      <c r="AP22">
        <v>49023055</v>
      </c>
      <c r="AQ22">
        <v>46798496</v>
      </c>
      <c r="AR22">
        <v>69006</v>
      </c>
      <c r="AS22">
        <v>74114</v>
      </c>
      <c r="AT22">
        <v>29704</v>
      </c>
      <c r="AU22">
        <v>2111835</v>
      </c>
      <c r="AV22">
        <v>82215514</v>
      </c>
      <c r="AW22">
        <v>65148188</v>
      </c>
      <c r="AX22">
        <v>42562205</v>
      </c>
      <c r="AZ22">
        <v>213734929</v>
      </c>
      <c r="BA22">
        <v>1033999541</v>
      </c>
      <c r="BB22" s="4">
        <v>6791768683</v>
      </c>
    </row>
    <row r="23" spans="2:54" x14ac:dyDescent="0.25">
      <c r="B23" t="s">
        <v>13</v>
      </c>
      <c r="G23">
        <v>1674</v>
      </c>
      <c r="H23">
        <v>1323</v>
      </c>
      <c r="I23">
        <v>2726</v>
      </c>
      <c r="J23">
        <v>3398</v>
      </c>
      <c r="K23">
        <v>2468</v>
      </c>
      <c r="L23">
        <v>3062</v>
      </c>
      <c r="M23">
        <v>2702</v>
      </c>
      <c r="N23">
        <v>2972</v>
      </c>
      <c r="O23">
        <v>4616</v>
      </c>
      <c r="P23">
        <v>4817</v>
      </c>
      <c r="Q23">
        <v>4721</v>
      </c>
      <c r="R23">
        <v>5205</v>
      </c>
      <c r="S23">
        <v>4091</v>
      </c>
      <c r="T23" s="1">
        <v>5355</v>
      </c>
      <c r="U23" s="1">
        <v>10737</v>
      </c>
      <c r="V23" s="1">
        <v>15050</v>
      </c>
      <c r="W23" s="1">
        <v>29323</v>
      </c>
      <c r="X23" s="1">
        <v>28209</v>
      </c>
      <c r="Y23">
        <v>17137</v>
      </c>
      <c r="Z23">
        <v>23835</v>
      </c>
      <c r="AA23">
        <v>18811</v>
      </c>
      <c r="AB23">
        <v>25372</v>
      </c>
      <c r="AC23">
        <v>31340</v>
      </c>
      <c r="AD23">
        <v>37004</v>
      </c>
      <c r="AE23">
        <v>39872</v>
      </c>
      <c r="AF23">
        <v>35873</v>
      </c>
      <c r="AG23">
        <v>36581</v>
      </c>
      <c r="AH23">
        <v>41634</v>
      </c>
      <c r="AI23">
        <v>28918</v>
      </c>
      <c r="AJ23">
        <v>21857</v>
      </c>
      <c r="AK23">
        <v>25337</v>
      </c>
      <c r="AL23">
        <v>38771</v>
      </c>
      <c r="AM23">
        <v>63320</v>
      </c>
      <c r="AN23">
        <v>40647867</v>
      </c>
      <c r="AO23">
        <v>41174279</v>
      </c>
      <c r="AP23">
        <v>66998345</v>
      </c>
      <c r="AQ23">
        <v>54167069</v>
      </c>
      <c r="AR23">
        <v>46833</v>
      </c>
      <c r="AS23">
        <v>53640</v>
      </c>
      <c r="AT23">
        <v>16286</v>
      </c>
      <c r="AU23">
        <v>1225652</v>
      </c>
      <c r="AV23">
        <v>17552498</v>
      </c>
      <c r="AW23">
        <v>17870502</v>
      </c>
      <c r="AX23">
        <v>4304348</v>
      </c>
      <c r="AZ23">
        <v>4380259</v>
      </c>
      <c r="BA23">
        <v>455756</v>
      </c>
      <c r="BB23" s="4">
        <v>44326572</v>
      </c>
    </row>
    <row r="24" spans="2:54" x14ac:dyDescent="0.25">
      <c r="B24" t="s">
        <v>17</v>
      </c>
      <c r="AQ24">
        <v>8185205</v>
      </c>
      <c r="AR24">
        <v>15064</v>
      </c>
      <c r="AS24">
        <v>76055</v>
      </c>
      <c r="AT24">
        <v>84783</v>
      </c>
      <c r="AU24">
        <v>11715103</v>
      </c>
      <c r="AV24">
        <v>4860818</v>
      </c>
      <c r="AW24">
        <v>6159106</v>
      </c>
      <c r="AX24">
        <v>6</v>
      </c>
      <c r="AZ24">
        <v>1928523</v>
      </c>
      <c r="BA24">
        <v>141555776</v>
      </c>
      <c r="BB24" s="4">
        <v>2221211350</v>
      </c>
    </row>
    <row r="25" spans="2:54" x14ac:dyDescent="0.25">
      <c r="B25" t="s">
        <v>18</v>
      </c>
      <c r="E25">
        <v>23516</v>
      </c>
      <c r="F25">
        <v>42780</v>
      </c>
      <c r="G25">
        <v>49303</v>
      </c>
      <c r="H25">
        <v>69894</v>
      </c>
      <c r="I25">
        <v>68012</v>
      </c>
      <c r="J25">
        <v>90227</v>
      </c>
      <c r="K25">
        <v>60315</v>
      </c>
      <c r="L25">
        <v>74593</v>
      </c>
      <c r="M25">
        <v>49328</v>
      </c>
      <c r="N25">
        <v>65157</v>
      </c>
      <c r="O25">
        <v>106361</v>
      </c>
      <c r="P25">
        <v>99696</v>
      </c>
      <c r="Q25">
        <v>134742</v>
      </c>
      <c r="R25">
        <v>173174</v>
      </c>
      <c r="S25">
        <v>160324</v>
      </c>
      <c r="T25" s="1">
        <v>147585</v>
      </c>
      <c r="U25" s="1">
        <v>179464</v>
      </c>
      <c r="V25" s="1">
        <v>223941</v>
      </c>
      <c r="W25" s="1">
        <v>268185</v>
      </c>
      <c r="X25" s="1">
        <v>319477</v>
      </c>
      <c r="Y25">
        <v>394930</v>
      </c>
      <c r="Z25">
        <v>210365</v>
      </c>
      <c r="AA25">
        <v>254089</v>
      </c>
      <c r="AB25">
        <v>305718</v>
      </c>
      <c r="AC25">
        <v>387792</v>
      </c>
      <c r="AD25">
        <v>573564</v>
      </c>
      <c r="AE25">
        <v>391136</v>
      </c>
      <c r="AF25">
        <v>270592</v>
      </c>
      <c r="AG25">
        <v>284798</v>
      </c>
      <c r="AH25">
        <v>288119</v>
      </c>
      <c r="AI25">
        <v>180424</v>
      </c>
      <c r="AJ25">
        <v>133165</v>
      </c>
      <c r="AK25">
        <v>116865</v>
      </c>
      <c r="AL25">
        <v>204737</v>
      </c>
      <c r="AM25">
        <v>289671</v>
      </c>
      <c r="AN25">
        <v>305645296</v>
      </c>
      <c r="AO25">
        <v>372009089</v>
      </c>
      <c r="AP25">
        <v>449056271</v>
      </c>
      <c r="AQ25">
        <v>172231890</v>
      </c>
      <c r="AR25">
        <v>182279</v>
      </c>
      <c r="AS25">
        <v>176919</v>
      </c>
      <c r="AT25">
        <v>117203</v>
      </c>
      <c r="AU25">
        <v>2325468</v>
      </c>
      <c r="AV25">
        <v>195913</v>
      </c>
      <c r="AW25">
        <v>5305486</v>
      </c>
      <c r="AX25">
        <v>4714246</v>
      </c>
      <c r="AZ25">
        <v>503343768</v>
      </c>
      <c r="BA25">
        <v>1631016235</v>
      </c>
      <c r="BB25" s="4">
        <v>4363386712</v>
      </c>
    </row>
    <row r="26" spans="2:54" x14ac:dyDescent="0.25">
      <c r="B26" t="s">
        <v>152</v>
      </c>
      <c r="T26" s="1"/>
      <c r="U26" s="1"/>
      <c r="V26" s="1"/>
      <c r="W26" s="1"/>
      <c r="X26" s="1"/>
      <c r="BA26">
        <v>330</v>
      </c>
      <c r="BB26" s="4">
        <v>5103795619</v>
      </c>
    </row>
    <row r="27" spans="2:54" x14ac:dyDescent="0.25">
      <c r="B27" t="s">
        <v>19</v>
      </c>
      <c r="AM27">
        <v>2288</v>
      </c>
      <c r="AN27">
        <v>2778871</v>
      </c>
      <c r="AO27">
        <v>2622723</v>
      </c>
      <c r="AP27">
        <v>4076737</v>
      </c>
      <c r="AQ27">
        <v>2296000</v>
      </c>
      <c r="AR27">
        <v>4194</v>
      </c>
      <c r="AS27">
        <v>2663</v>
      </c>
      <c r="AT27">
        <v>702</v>
      </c>
      <c r="AU27">
        <v>24417</v>
      </c>
      <c r="AV27">
        <v>6</v>
      </c>
      <c r="BA27">
        <v>30543868</v>
      </c>
      <c r="BB27" s="4">
        <v>314521304</v>
      </c>
    </row>
    <row r="28" spans="2:54" x14ac:dyDescent="0.25">
      <c r="B28" t="s">
        <v>153</v>
      </c>
      <c r="T28" s="1"/>
      <c r="U28" s="1"/>
      <c r="V28" s="1"/>
      <c r="W28" s="1"/>
      <c r="X28" s="1"/>
      <c r="BB28" s="4">
        <v>4634325</v>
      </c>
    </row>
    <row r="29" spans="2:54" x14ac:dyDescent="0.25">
      <c r="B29" t="s">
        <v>154</v>
      </c>
      <c r="T29" s="1"/>
      <c r="U29" s="1"/>
      <c r="V29" s="1"/>
      <c r="W29" s="1"/>
      <c r="X29" s="1"/>
      <c r="BB29" s="4">
        <v>1000</v>
      </c>
    </row>
    <row r="30" spans="2:54" x14ac:dyDescent="0.25">
      <c r="B30" t="s">
        <v>20</v>
      </c>
      <c r="AN30">
        <v>729463</v>
      </c>
      <c r="AO30">
        <v>1579648</v>
      </c>
      <c r="AP30">
        <v>1589432</v>
      </c>
      <c r="AQ30">
        <v>369045</v>
      </c>
      <c r="AR30">
        <v>6587</v>
      </c>
      <c r="AS30">
        <v>5641</v>
      </c>
      <c r="AT30">
        <v>610</v>
      </c>
      <c r="AU30">
        <v>753887</v>
      </c>
      <c r="AW30">
        <v>45288</v>
      </c>
      <c r="AY30">
        <v>22111075</v>
      </c>
      <c r="AZ30">
        <v>6997655</v>
      </c>
      <c r="BA30">
        <v>22990610</v>
      </c>
      <c r="BB30" s="4">
        <v>219984917</v>
      </c>
    </row>
    <row r="31" spans="2:54" x14ac:dyDescent="0.25">
      <c r="B31" t="s">
        <v>21</v>
      </c>
      <c r="AM31">
        <v>26</v>
      </c>
      <c r="AN31">
        <v>1257842</v>
      </c>
      <c r="AO31">
        <v>2881776</v>
      </c>
      <c r="AP31">
        <v>9028027</v>
      </c>
      <c r="AQ31">
        <v>6114319</v>
      </c>
      <c r="AR31">
        <v>3690</v>
      </c>
      <c r="AS31">
        <v>3530</v>
      </c>
      <c r="AT31">
        <v>6126</v>
      </c>
      <c r="AU31">
        <v>263188</v>
      </c>
      <c r="AV31">
        <v>8900</v>
      </c>
      <c r="BA31">
        <v>265438</v>
      </c>
      <c r="BB31" s="4">
        <v>1271136764</v>
      </c>
    </row>
    <row r="32" spans="2:54" x14ac:dyDescent="0.25">
      <c r="B32" t="s">
        <v>61</v>
      </c>
      <c r="AM32">
        <v>68</v>
      </c>
      <c r="AN32">
        <v>31200</v>
      </c>
      <c r="AO32">
        <v>31955</v>
      </c>
      <c r="AP32">
        <v>1386693</v>
      </c>
      <c r="AQ32">
        <v>1135589</v>
      </c>
      <c r="BA32">
        <v>80</v>
      </c>
      <c r="BB32" s="4">
        <v>16297984</v>
      </c>
    </row>
    <row r="33" spans="2:54" x14ac:dyDescent="0.25">
      <c r="B33" t="s">
        <v>62</v>
      </c>
      <c r="AM33">
        <v>1</v>
      </c>
      <c r="AN33">
        <v>3330</v>
      </c>
      <c r="AO33">
        <v>121113</v>
      </c>
      <c r="AP33">
        <v>578144</v>
      </c>
      <c r="AQ33">
        <v>562727</v>
      </c>
      <c r="BB33" s="4"/>
    </row>
    <row r="34" spans="2:54" x14ac:dyDescent="0.25">
      <c r="B34" t="s">
        <v>63</v>
      </c>
      <c r="AN34">
        <v>433926</v>
      </c>
      <c r="AO34">
        <v>586431</v>
      </c>
      <c r="AP34">
        <v>545697</v>
      </c>
      <c r="AQ34">
        <v>165053</v>
      </c>
      <c r="AY34">
        <v>4032110</v>
      </c>
      <c r="AZ34">
        <v>127275855</v>
      </c>
      <c r="BA34">
        <v>715273847</v>
      </c>
      <c r="BB34" s="4"/>
    </row>
    <row r="35" spans="2:54" x14ac:dyDescent="0.25">
      <c r="B35" t="s">
        <v>64</v>
      </c>
      <c r="AP35">
        <v>6147479</v>
      </c>
      <c r="AQ35">
        <v>1936130</v>
      </c>
      <c r="BA35">
        <v>566330980</v>
      </c>
      <c r="BB35" s="4">
        <v>3550908651</v>
      </c>
    </row>
    <row r="36" spans="2:54" x14ac:dyDescent="0.25">
      <c r="B36" t="s">
        <v>22</v>
      </c>
      <c r="AI36">
        <v>70</v>
      </c>
      <c r="AJ36">
        <v>22</v>
      </c>
      <c r="AK36">
        <v>0</v>
      </c>
      <c r="AL36">
        <v>10</v>
      </c>
      <c r="AM36">
        <v>27</v>
      </c>
      <c r="AN36">
        <v>364006</v>
      </c>
      <c r="AO36">
        <v>362177</v>
      </c>
      <c r="AP36">
        <v>1356533</v>
      </c>
      <c r="AQ36">
        <v>547211</v>
      </c>
      <c r="AR36">
        <v>2291</v>
      </c>
      <c r="AS36">
        <v>2570</v>
      </c>
      <c r="AT36">
        <v>0</v>
      </c>
      <c r="AU36">
        <v>4908</v>
      </c>
      <c r="AZ36">
        <v>111176457</v>
      </c>
      <c r="BA36">
        <v>53957894</v>
      </c>
      <c r="BB36" s="4">
        <v>73034691</v>
      </c>
    </row>
    <row r="37" spans="2:54" x14ac:dyDescent="0.25">
      <c r="B37" t="s">
        <v>155</v>
      </c>
      <c r="BB37" s="4">
        <v>2027175702</v>
      </c>
    </row>
    <row r="38" spans="2:54" x14ac:dyDescent="0.25">
      <c r="B38" t="s">
        <v>156</v>
      </c>
      <c r="BB38" s="4">
        <v>30</v>
      </c>
    </row>
    <row r="39" spans="2:54" x14ac:dyDescent="0.25">
      <c r="B39" t="s">
        <v>157</v>
      </c>
      <c r="BB39" s="4">
        <v>1200</v>
      </c>
    </row>
    <row r="40" spans="2:54" x14ac:dyDescent="0.25">
      <c r="B40" t="s">
        <v>65</v>
      </c>
      <c r="AN40">
        <v>138856</v>
      </c>
      <c r="AO40">
        <v>203880</v>
      </c>
      <c r="AP40">
        <v>56616</v>
      </c>
      <c r="AQ40">
        <v>89</v>
      </c>
      <c r="BA40">
        <v>26999191</v>
      </c>
      <c r="BB40" s="4"/>
    </row>
    <row r="41" spans="2:54" x14ac:dyDescent="0.25">
      <c r="B41" t="s">
        <v>14</v>
      </c>
      <c r="E41">
        <v>2284</v>
      </c>
      <c r="F41">
        <v>2981</v>
      </c>
      <c r="G41">
        <v>1494</v>
      </c>
      <c r="H41">
        <v>3422</v>
      </c>
      <c r="I41">
        <v>2469</v>
      </c>
      <c r="J41">
        <v>1368</v>
      </c>
      <c r="K41">
        <v>1143</v>
      </c>
      <c r="L41">
        <v>2159</v>
      </c>
      <c r="M41">
        <v>1623</v>
      </c>
      <c r="N41">
        <v>1004</v>
      </c>
      <c r="O41">
        <v>788</v>
      </c>
      <c r="P41">
        <v>1329</v>
      </c>
      <c r="Q41">
        <v>5276</v>
      </c>
      <c r="R41">
        <v>7648</v>
      </c>
      <c r="S41">
        <v>7389</v>
      </c>
      <c r="T41" s="1">
        <v>7308</v>
      </c>
      <c r="U41" s="1">
        <v>9466</v>
      </c>
      <c r="V41" s="1">
        <v>15334</v>
      </c>
      <c r="W41" s="1">
        <v>17438</v>
      </c>
      <c r="X41" s="1">
        <v>15530</v>
      </c>
      <c r="Y41">
        <v>16405</v>
      </c>
      <c r="Z41">
        <v>18161</v>
      </c>
      <c r="AA41">
        <v>15378</v>
      </c>
      <c r="AB41">
        <v>13459</v>
      </c>
      <c r="AC41">
        <v>17842</v>
      </c>
      <c r="AD41">
        <v>16700</v>
      </c>
      <c r="AE41">
        <v>18714</v>
      </c>
      <c r="AF41">
        <v>17841</v>
      </c>
      <c r="AG41">
        <v>16342</v>
      </c>
      <c r="AH41">
        <v>18044</v>
      </c>
      <c r="AI41">
        <v>10759</v>
      </c>
      <c r="AJ41">
        <v>8987</v>
      </c>
      <c r="AK41">
        <v>9764</v>
      </c>
      <c r="AL41">
        <v>14185</v>
      </c>
      <c r="AM41">
        <v>18890</v>
      </c>
      <c r="AN41">
        <v>23949513</v>
      </c>
      <c r="AO41">
        <v>36266294</v>
      </c>
      <c r="AP41">
        <v>45193610</v>
      </c>
      <c r="AQ41">
        <v>35631203</v>
      </c>
      <c r="AR41">
        <v>49117</v>
      </c>
      <c r="AS41">
        <v>60864</v>
      </c>
      <c r="AT41">
        <v>55772</v>
      </c>
      <c r="AU41">
        <v>7472343</v>
      </c>
      <c r="AV41">
        <v>55095544</v>
      </c>
      <c r="AW41">
        <v>16837592</v>
      </c>
      <c r="AX41">
        <v>1135244</v>
      </c>
      <c r="AZ41">
        <v>143542366</v>
      </c>
      <c r="BA41">
        <v>788657104</v>
      </c>
      <c r="BB41" s="4">
        <v>4014450281</v>
      </c>
    </row>
    <row r="42" spans="2:54" x14ac:dyDescent="0.25">
      <c r="B42" t="s">
        <v>15</v>
      </c>
      <c r="AI42">
        <v>4500</v>
      </c>
      <c r="AJ42">
        <v>3096</v>
      </c>
      <c r="AK42">
        <v>3622</v>
      </c>
      <c r="AL42">
        <v>5771</v>
      </c>
      <c r="AM42">
        <v>7303</v>
      </c>
      <c r="AN42">
        <v>9831696</v>
      </c>
      <c r="AO42">
        <v>15753447</v>
      </c>
      <c r="AP42">
        <v>18775527</v>
      </c>
      <c r="AQ42">
        <v>13832164</v>
      </c>
      <c r="AR42">
        <v>11246</v>
      </c>
      <c r="AS42">
        <v>13642</v>
      </c>
      <c r="AT42">
        <v>9287</v>
      </c>
      <c r="AU42">
        <v>7265567</v>
      </c>
      <c r="AV42">
        <v>18991991</v>
      </c>
      <c r="AW42">
        <v>12048021</v>
      </c>
      <c r="AX42">
        <v>337</v>
      </c>
      <c r="BA42">
        <v>26753239</v>
      </c>
      <c r="BB42" s="4">
        <v>280220633</v>
      </c>
    </row>
    <row r="43" spans="2:54" x14ac:dyDescent="0.25">
      <c r="B43" t="s">
        <v>16</v>
      </c>
      <c r="E43">
        <v>4699</v>
      </c>
      <c r="F43">
        <v>5076</v>
      </c>
      <c r="G43">
        <v>3569</v>
      </c>
      <c r="H43">
        <v>10843</v>
      </c>
      <c r="I43">
        <v>17912</v>
      </c>
      <c r="J43">
        <v>14830</v>
      </c>
      <c r="K43">
        <v>23520</v>
      </c>
      <c r="L43">
        <v>22039</v>
      </c>
      <c r="M43">
        <v>23965</v>
      </c>
      <c r="N43">
        <v>18632</v>
      </c>
      <c r="O43">
        <v>18880</v>
      </c>
      <c r="P43">
        <v>15459</v>
      </c>
      <c r="Q43">
        <v>19063</v>
      </c>
      <c r="R43">
        <v>37389</v>
      </c>
      <c r="S43">
        <v>22025</v>
      </c>
      <c r="T43" s="1">
        <v>16312</v>
      </c>
      <c r="U43" s="1">
        <v>14228</v>
      </c>
      <c r="V43" s="1">
        <v>17333</v>
      </c>
      <c r="W43" s="1">
        <v>48837</v>
      </c>
      <c r="X43" s="1">
        <v>65527</v>
      </c>
      <c r="Y43">
        <v>68629</v>
      </c>
      <c r="Z43">
        <v>70427</v>
      </c>
      <c r="AA43">
        <v>71758</v>
      </c>
      <c r="AB43">
        <v>72956</v>
      </c>
      <c r="AC43">
        <v>92401</v>
      </c>
      <c r="AD43">
        <v>103373</v>
      </c>
      <c r="AE43">
        <v>103077</v>
      </c>
      <c r="AF43">
        <v>103775</v>
      </c>
      <c r="AG43">
        <v>112917</v>
      </c>
      <c r="AH43">
        <v>77345</v>
      </c>
      <c r="AI43">
        <v>59983</v>
      </c>
      <c r="AJ43">
        <v>46080</v>
      </c>
      <c r="AK43">
        <v>40409</v>
      </c>
      <c r="AL43">
        <v>55709</v>
      </c>
      <c r="AM43">
        <v>63464</v>
      </c>
      <c r="AN43">
        <v>78186575</v>
      </c>
      <c r="AO43">
        <v>113545919</v>
      </c>
      <c r="AP43">
        <v>153468229</v>
      </c>
      <c r="AQ43">
        <v>88248726</v>
      </c>
      <c r="AR43">
        <v>71741</v>
      </c>
      <c r="AS43">
        <v>125313</v>
      </c>
      <c r="AT43">
        <v>153704</v>
      </c>
      <c r="AU43">
        <v>12751156</v>
      </c>
      <c r="AV43">
        <v>99817980</v>
      </c>
      <c r="BB43" s="4"/>
    </row>
    <row r="44" spans="2:54" x14ac:dyDescent="0.25">
      <c r="B44" t="s">
        <v>146</v>
      </c>
      <c r="T44" s="1"/>
      <c r="U44" s="1"/>
      <c r="V44" s="1"/>
      <c r="W44" s="1"/>
      <c r="X44" s="1"/>
      <c r="BB44" s="4">
        <v>193633977</v>
      </c>
    </row>
    <row r="45" spans="2:54" x14ac:dyDescent="0.25">
      <c r="B45" t="s">
        <v>147</v>
      </c>
      <c r="T45" s="1"/>
      <c r="U45" s="1"/>
      <c r="V45" s="1"/>
      <c r="W45" s="1"/>
      <c r="X45" s="1"/>
      <c r="AW45">
        <v>33935512</v>
      </c>
      <c r="AX45">
        <v>576254</v>
      </c>
      <c r="BA45">
        <v>223637834</v>
      </c>
      <c r="BB45" s="4">
        <v>1584762466</v>
      </c>
    </row>
    <row r="46" spans="2:54" x14ac:dyDescent="0.25">
      <c r="B46" t="s">
        <v>148</v>
      </c>
      <c r="T46" s="1"/>
      <c r="U46" s="1"/>
      <c r="V46" s="1"/>
      <c r="W46" s="1"/>
      <c r="X46" s="1"/>
      <c r="AW46">
        <v>28243240</v>
      </c>
      <c r="AX46">
        <v>3383</v>
      </c>
      <c r="AZ46">
        <v>50650459</v>
      </c>
      <c r="BA46">
        <v>668196138</v>
      </c>
      <c r="BB46" s="4">
        <v>2178148927</v>
      </c>
    </row>
    <row r="47" spans="2:54" x14ac:dyDescent="0.25">
      <c r="B47" t="s">
        <v>149</v>
      </c>
      <c r="T47" s="1"/>
      <c r="U47" s="1"/>
      <c r="V47" s="1"/>
      <c r="W47" s="1"/>
      <c r="X47" s="1"/>
      <c r="AW47">
        <v>4125413</v>
      </c>
      <c r="BA47">
        <v>4821323</v>
      </c>
      <c r="BB47" s="4">
        <v>505575082</v>
      </c>
    </row>
    <row r="48" spans="2:54" x14ac:dyDescent="0.25">
      <c r="B48" t="s">
        <v>150</v>
      </c>
      <c r="T48" s="1"/>
      <c r="U48" s="1"/>
      <c r="V48" s="1"/>
      <c r="W48" s="1"/>
      <c r="X48" s="1"/>
      <c r="AW48">
        <v>1863650</v>
      </c>
      <c r="AX48">
        <v>112217</v>
      </c>
      <c r="BA48">
        <v>18468525</v>
      </c>
      <c r="BB48" s="4">
        <v>462726365</v>
      </c>
    </row>
    <row r="49" spans="2:54" x14ac:dyDescent="0.25">
      <c r="B49" t="s">
        <v>151</v>
      </c>
      <c r="T49" s="1"/>
      <c r="U49" s="1"/>
      <c r="V49" s="1"/>
      <c r="W49" s="1"/>
      <c r="X49" s="1"/>
      <c r="AW49">
        <v>283697</v>
      </c>
      <c r="BA49">
        <v>7206396</v>
      </c>
      <c r="BB49" s="4">
        <v>43449283</v>
      </c>
    </row>
    <row r="50" spans="2:54" x14ac:dyDescent="0.25">
      <c r="B50" t="s">
        <v>8</v>
      </c>
      <c r="AE50">
        <v>202109</v>
      </c>
      <c r="AF50">
        <v>202078</v>
      </c>
      <c r="AG50">
        <v>214521</v>
      </c>
      <c r="AH50">
        <v>238705</v>
      </c>
      <c r="AI50">
        <v>218633</v>
      </c>
      <c r="AJ50">
        <v>201424</v>
      </c>
      <c r="AK50">
        <v>222682</v>
      </c>
      <c r="AL50">
        <v>230746</v>
      </c>
      <c r="AM50">
        <v>279410</v>
      </c>
      <c r="AN50">
        <v>314200</v>
      </c>
      <c r="AO50">
        <v>358894</v>
      </c>
      <c r="AP50">
        <v>410258</v>
      </c>
      <c r="AQ50">
        <v>420103</v>
      </c>
      <c r="AR50">
        <v>509744</v>
      </c>
      <c r="AS50">
        <v>459287</v>
      </c>
      <c r="AT50">
        <v>379794</v>
      </c>
      <c r="AW50">
        <v>18923328</v>
      </c>
      <c r="AX50">
        <v>441988</v>
      </c>
      <c r="AY50">
        <v>29919035</v>
      </c>
      <c r="AZ50">
        <v>73125359</v>
      </c>
      <c r="BA50">
        <v>609585501</v>
      </c>
      <c r="BB50" s="4">
        <v>8932751571</v>
      </c>
    </row>
    <row r="51" spans="2:54" x14ac:dyDescent="0.25">
      <c r="B51" t="s">
        <v>4</v>
      </c>
      <c r="AE51">
        <v>338175</v>
      </c>
      <c r="AF51">
        <v>330791</v>
      </c>
      <c r="AG51">
        <v>333829</v>
      </c>
      <c r="AH51">
        <v>309891</v>
      </c>
      <c r="AI51">
        <v>240694</v>
      </c>
      <c r="AJ51">
        <v>249026</v>
      </c>
      <c r="AK51">
        <v>282144</v>
      </c>
      <c r="AL51">
        <v>315854</v>
      </c>
      <c r="AM51">
        <v>407693</v>
      </c>
      <c r="AN51">
        <v>485893</v>
      </c>
      <c r="AO51">
        <v>518047</v>
      </c>
      <c r="AP51">
        <v>572445</v>
      </c>
      <c r="AQ51">
        <v>710539</v>
      </c>
      <c r="AR51">
        <v>736882</v>
      </c>
      <c r="AS51">
        <v>741424</v>
      </c>
      <c r="AT51">
        <v>788832</v>
      </c>
      <c r="AY51">
        <v>14543332</v>
      </c>
      <c r="AZ51">
        <v>132982246</v>
      </c>
      <c r="BA51">
        <v>756965626</v>
      </c>
      <c r="BB51" s="4"/>
    </row>
    <row r="52" spans="2:54" x14ac:dyDescent="0.25">
      <c r="B52" t="s">
        <v>23</v>
      </c>
      <c r="E52">
        <v>14523</v>
      </c>
      <c r="F52">
        <v>14567</v>
      </c>
      <c r="G52">
        <v>13922</v>
      </c>
      <c r="H52">
        <v>17180</v>
      </c>
      <c r="I52">
        <v>10929</v>
      </c>
      <c r="J52">
        <v>8878</v>
      </c>
      <c r="K52">
        <v>9613</v>
      </c>
      <c r="L52">
        <v>18028</v>
      </c>
      <c r="M52">
        <v>14582</v>
      </c>
      <c r="N52">
        <v>14367</v>
      </c>
      <c r="O52">
        <v>9355</v>
      </c>
      <c r="P52">
        <v>509</v>
      </c>
      <c r="Q52">
        <v>669</v>
      </c>
      <c r="R52">
        <v>750</v>
      </c>
      <c r="S52">
        <v>1026</v>
      </c>
      <c r="T52" s="1">
        <v>33</v>
      </c>
      <c r="U52" s="1">
        <v>25</v>
      </c>
      <c r="V52" s="1">
        <v>197</v>
      </c>
      <c r="W52" s="1">
        <v>363</v>
      </c>
      <c r="X52" s="1">
        <v>611</v>
      </c>
      <c r="Y52">
        <v>4398</v>
      </c>
      <c r="Z52">
        <v>6911</v>
      </c>
      <c r="AA52">
        <v>19934</v>
      </c>
      <c r="AB52">
        <v>19297</v>
      </c>
      <c r="AC52">
        <v>18369</v>
      </c>
      <c r="AD52">
        <v>18991</v>
      </c>
      <c r="AE52">
        <v>4635</v>
      </c>
      <c r="AF52">
        <v>5086</v>
      </c>
      <c r="AG52">
        <v>5357</v>
      </c>
      <c r="AH52">
        <v>2834</v>
      </c>
      <c r="AI52">
        <v>290</v>
      </c>
      <c r="AJ52">
        <v>707</v>
      </c>
      <c r="AK52">
        <v>501</v>
      </c>
      <c r="AL52">
        <v>2652</v>
      </c>
      <c r="AM52">
        <v>9567</v>
      </c>
      <c r="AN52">
        <v>332229</v>
      </c>
      <c r="AO52">
        <v>673637</v>
      </c>
      <c r="AP52">
        <v>110832</v>
      </c>
      <c r="AQ52">
        <v>219462</v>
      </c>
      <c r="AR52">
        <v>4663</v>
      </c>
      <c r="AS52">
        <v>8937</v>
      </c>
      <c r="AT52">
        <v>2381</v>
      </c>
      <c r="AU52">
        <v>154145</v>
      </c>
      <c r="BA52">
        <v>27930419</v>
      </c>
      <c r="BB52" s="4"/>
    </row>
    <row r="53" spans="2:54" x14ac:dyDescent="0.25">
      <c r="B53" t="s">
        <v>27</v>
      </c>
      <c r="E53">
        <v>71638</v>
      </c>
      <c r="F53">
        <v>50576</v>
      </c>
      <c r="G53">
        <v>50364</v>
      </c>
      <c r="H53">
        <v>48737</v>
      </c>
      <c r="I53">
        <v>74993</v>
      </c>
      <c r="J53">
        <v>115380</v>
      </c>
      <c r="K53">
        <v>101311</v>
      </c>
      <c r="L53">
        <v>116245</v>
      </c>
      <c r="M53">
        <v>107795</v>
      </c>
      <c r="N53">
        <v>86228</v>
      </c>
      <c r="O53">
        <v>94701</v>
      </c>
      <c r="P53">
        <v>111157</v>
      </c>
      <c r="Q53">
        <v>116147</v>
      </c>
      <c r="R53">
        <v>122737</v>
      </c>
      <c r="S53">
        <v>92302</v>
      </c>
      <c r="T53" s="1">
        <v>58084</v>
      </c>
      <c r="U53" s="1">
        <v>81732</v>
      </c>
      <c r="V53" s="1">
        <v>63304</v>
      </c>
      <c r="W53" s="1">
        <v>66067</v>
      </c>
      <c r="X53" s="1">
        <v>127542</v>
      </c>
      <c r="Y53">
        <v>232210</v>
      </c>
      <c r="Z53">
        <v>184307</v>
      </c>
      <c r="AA53">
        <v>232310</v>
      </c>
      <c r="AB53">
        <v>237136</v>
      </c>
      <c r="AC53">
        <v>312751</v>
      </c>
      <c r="AD53">
        <v>227292</v>
      </c>
      <c r="AE53">
        <v>170274</v>
      </c>
      <c r="AF53">
        <v>153271</v>
      </c>
      <c r="AG53">
        <v>164830</v>
      </c>
      <c r="AH53">
        <v>153045</v>
      </c>
      <c r="AI53">
        <v>92557</v>
      </c>
      <c r="AJ53">
        <v>63334</v>
      </c>
      <c r="AK53">
        <v>78760</v>
      </c>
      <c r="AL53">
        <v>82548</v>
      </c>
      <c r="AM53">
        <v>70036</v>
      </c>
      <c r="AN53">
        <v>82160481</v>
      </c>
      <c r="AO53">
        <v>72941655</v>
      </c>
      <c r="AP53">
        <v>105776491</v>
      </c>
      <c r="AQ53">
        <v>63159046</v>
      </c>
      <c r="AR53">
        <v>24409</v>
      </c>
      <c r="AS53">
        <v>11077</v>
      </c>
      <c r="AT53">
        <v>5005</v>
      </c>
      <c r="AU53">
        <v>1849056</v>
      </c>
      <c r="AV53">
        <v>158968</v>
      </c>
      <c r="AW53">
        <v>10707</v>
      </c>
      <c r="AX53">
        <v>2589</v>
      </c>
      <c r="AZ53">
        <v>1707</v>
      </c>
      <c r="BA53">
        <v>185477185</v>
      </c>
      <c r="BB53" s="4">
        <v>1540815526</v>
      </c>
    </row>
    <row r="54" spans="2:54" x14ac:dyDescent="0.25">
      <c r="B54" t="s">
        <v>66</v>
      </c>
      <c r="T54" s="1"/>
      <c r="U54" s="1"/>
      <c r="V54" s="1"/>
      <c r="W54" s="1"/>
      <c r="X54" s="1"/>
      <c r="AN54">
        <v>99508</v>
      </c>
      <c r="AO54">
        <v>91339</v>
      </c>
      <c r="AP54">
        <v>52661</v>
      </c>
      <c r="AQ54">
        <v>220216</v>
      </c>
      <c r="AZ54">
        <v>300</v>
      </c>
      <c r="BA54">
        <v>4600</v>
      </c>
      <c r="BB54" s="4">
        <v>4000</v>
      </c>
    </row>
    <row r="55" spans="2:54" x14ac:dyDescent="0.25">
      <c r="B55" t="s">
        <v>30</v>
      </c>
      <c r="E55">
        <v>8096</v>
      </c>
      <c r="F55">
        <v>3753</v>
      </c>
      <c r="G55">
        <v>4746</v>
      </c>
      <c r="H55">
        <v>5108</v>
      </c>
      <c r="I55">
        <v>3334</v>
      </c>
      <c r="J55">
        <v>5129</v>
      </c>
      <c r="K55">
        <v>4997</v>
      </c>
      <c r="L55">
        <v>7025</v>
      </c>
      <c r="M55">
        <v>5246</v>
      </c>
      <c r="N55">
        <v>5559</v>
      </c>
      <c r="O55">
        <v>5405</v>
      </c>
      <c r="P55">
        <v>5518</v>
      </c>
      <c r="Q55">
        <v>5421</v>
      </c>
      <c r="R55">
        <v>5829</v>
      </c>
      <c r="S55">
        <v>4371</v>
      </c>
      <c r="T55" s="1">
        <v>3890</v>
      </c>
      <c r="U55" s="1">
        <v>4467</v>
      </c>
      <c r="V55" s="1">
        <v>4364</v>
      </c>
      <c r="W55" s="1">
        <v>3730</v>
      </c>
      <c r="X55" s="1">
        <v>8831</v>
      </c>
      <c r="Y55">
        <v>14482</v>
      </c>
      <c r="Z55">
        <v>11691</v>
      </c>
      <c r="AA55">
        <v>18463</v>
      </c>
      <c r="AB55">
        <v>22202</v>
      </c>
      <c r="AC55">
        <v>32771</v>
      </c>
      <c r="AD55">
        <v>33377</v>
      </c>
      <c r="AE55">
        <v>24545</v>
      </c>
      <c r="AF55">
        <v>27309</v>
      </c>
      <c r="AG55">
        <v>24002</v>
      </c>
      <c r="AH55">
        <v>26185</v>
      </c>
      <c r="AI55">
        <v>16636</v>
      </c>
      <c r="AJ55">
        <v>12398</v>
      </c>
      <c r="AK55">
        <v>21155</v>
      </c>
      <c r="AL55">
        <v>21745</v>
      </c>
      <c r="AM55">
        <v>18299</v>
      </c>
      <c r="AN55">
        <v>19797926</v>
      </c>
      <c r="AO55">
        <v>19898032</v>
      </c>
      <c r="AP55">
        <v>27884906</v>
      </c>
      <c r="AQ55">
        <v>13505610</v>
      </c>
      <c r="AR55">
        <v>14266</v>
      </c>
      <c r="AS55">
        <v>12336</v>
      </c>
      <c r="AT55">
        <v>1037</v>
      </c>
      <c r="AU55">
        <v>33554</v>
      </c>
      <c r="AV55">
        <v>4344</v>
      </c>
      <c r="AW55">
        <v>324</v>
      </c>
      <c r="AX55">
        <v>985</v>
      </c>
      <c r="AZ55">
        <v>45</v>
      </c>
      <c r="BA55">
        <v>43673</v>
      </c>
      <c r="BB55" s="4">
        <v>1193613203</v>
      </c>
    </row>
    <row r="56" spans="2:54" x14ac:dyDescent="0.25">
      <c r="B56" t="s">
        <v>31</v>
      </c>
      <c r="E56">
        <v>29200</v>
      </c>
      <c r="F56">
        <v>28320</v>
      </c>
      <c r="G56">
        <v>25813</v>
      </c>
      <c r="H56">
        <v>26959</v>
      </c>
      <c r="I56">
        <v>28697</v>
      </c>
      <c r="J56">
        <v>42580</v>
      </c>
      <c r="K56">
        <v>42500</v>
      </c>
      <c r="L56">
        <v>47668</v>
      </c>
      <c r="M56">
        <v>46279</v>
      </c>
      <c r="N56">
        <v>40218</v>
      </c>
      <c r="O56">
        <v>43946</v>
      </c>
      <c r="P56">
        <v>56474</v>
      </c>
      <c r="Q56">
        <v>61076</v>
      </c>
      <c r="R56">
        <v>68395</v>
      </c>
      <c r="S56">
        <v>44922</v>
      </c>
      <c r="T56" s="1">
        <v>5919</v>
      </c>
      <c r="U56" s="1">
        <v>4139</v>
      </c>
      <c r="V56" s="1">
        <v>2520</v>
      </c>
      <c r="W56" s="1">
        <v>3430</v>
      </c>
      <c r="X56" s="1">
        <v>258</v>
      </c>
      <c r="Y56">
        <v>15117</v>
      </c>
      <c r="Z56">
        <v>47713</v>
      </c>
      <c r="AA56">
        <v>110622</v>
      </c>
      <c r="AB56">
        <v>120243</v>
      </c>
      <c r="AC56">
        <v>144643</v>
      </c>
      <c r="AD56">
        <v>123819</v>
      </c>
      <c r="AE56">
        <v>145220</v>
      </c>
      <c r="AF56">
        <v>131390</v>
      </c>
      <c r="AG56">
        <v>133537</v>
      </c>
      <c r="AH56">
        <v>157273</v>
      </c>
      <c r="AI56">
        <v>106179</v>
      </c>
      <c r="AJ56">
        <v>73250</v>
      </c>
      <c r="AK56">
        <v>71680</v>
      </c>
      <c r="AL56">
        <v>95797</v>
      </c>
      <c r="AM56">
        <v>109583</v>
      </c>
      <c r="AN56">
        <v>120828303</v>
      </c>
      <c r="AO56">
        <v>115499602</v>
      </c>
      <c r="AP56">
        <v>176659159</v>
      </c>
      <c r="AQ56">
        <v>171168467</v>
      </c>
      <c r="AR56">
        <v>141030</v>
      </c>
      <c r="AS56">
        <v>82990</v>
      </c>
      <c r="AT56">
        <v>70002</v>
      </c>
      <c r="AU56">
        <v>39793826</v>
      </c>
      <c r="AV56">
        <v>120815265</v>
      </c>
      <c r="AW56">
        <v>9619432</v>
      </c>
      <c r="AX56">
        <v>3434285</v>
      </c>
      <c r="AY56">
        <v>49711123</v>
      </c>
      <c r="AZ56">
        <v>158917043</v>
      </c>
      <c r="BA56">
        <v>182674011</v>
      </c>
      <c r="BB56" s="4"/>
    </row>
    <row r="57" spans="2:54" x14ac:dyDescent="0.25">
      <c r="B57" t="s">
        <v>159</v>
      </c>
      <c r="T57" s="1"/>
      <c r="U57" s="1"/>
      <c r="V57" s="1"/>
      <c r="W57" s="1"/>
      <c r="X57" s="1"/>
      <c r="BB57" s="4">
        <v>2218312455</v>
      </c>
    </row>
    <row r="58" spans="2:54" x14ac:dyDescent="0.25">
      <c r="B58" t="s">
        <v>160</v>
      </c>
      <c r="T58" s="1"/>
      <c r="U58" s="1"/>
      <c r="V58" s="1"/>
      <c r="W58" s="1"/>
      <c r="X58" s="1"/>
      <c r="BB58" s="4">
        <v>106162492</v>
      </c>
    </row>
    <row r="59" spans="2:54" x14ac:dyDescent="0.25">
      <c r="B59" t="s">
        <v>161</v>
      </c>
      <c r="T59" s="1"/>
      <c r="U59" s="1"/>
      <c r="V59" s="1"/>
      <c r="W59" s="1"/>
      <c r="X59" s="1"/>
      <c r="BB59" s="4">
        <v>1109342379</v>
      </c>
    </row>
    <row r="60" spans="2:54" x14ac:dyDescent="0.25">
      <c r="B60" t="s">
        <v>33</v>
      </c>
      <c r="E60">
        <v>450</v>
      </c>
      <c r="F60">
        <v>154</v>
      </c>
      <c r="G60">
        <v>187</v>
      </c>
      <c r="H60">
        <v>311</v>
      </c>
      <c r="I60">
        <v>674</v>
      </c>
      <c r="J60">
        <v>502</v>
      </c>
      <c r="K60">
        <v>636</v>
      </c>
      <c r="L60">
        <v>943</v>
      </c>
      <c r="M60">
        <v>663</v>
      </c>
      <c r="N60">
        <v>519</v>
      </c>
      <c r="O60">
        <v>592</v>
      </c>
      <c r="P60">
        <v>665</v>
      </c>
      <c r="Q60">
        <v>803</v>
      </c>
      <c r="R60">
        <v>1078</v>
      </c>
      <c r="S60">
        <v>753</v>
      </c>
      <c r="T60" s="1">
        <v>299</v>
      </c>
      <c r="U60" s="1">
        <v>702</v>
      </c>
      <c r="V60" s="1">
        <v>435</v>
      </c>
      <c r="W60" s="1">
        <v>613</v>
      </c>
      <c r="X60" s="1">
        <v>731</v>
      </c>
      <c r="Y60">
        <v>2117</v>
      </c>
      <c r="Z60">
        <v>1763</v>
      </c>
      <c r="AA60">
        <v>2917</v>
      </c>
      <c r="AB60">
        <v>3458</v>
      </c>
      <c r="AC60">
        <v>4421</v>
      </c>
      <c r="AD60">
        <v>3388</v>
      </c>
      <c r="AE60">
        <v>6747</v>
      </c>
      <c r="AF60">
        <v>6327</v>
      </c>
      <c r="AG60">
        <v>9334</v>
      </c>
      <c r="AH60">
        <v>7550</v>
      </c>
      <c r="AI60">
        <v>4272</v>
      </c>
      <c r="AJ60">
        <v>4262</v>
      </c>
      <c r="AK60">
        <v>3971</v>
      </c>
      <c r="AL60">
        <v>6035</v>
      </c>
      <c r="AM60">
        <v>3461</v>
      </c>
      <c r="AN60">
        <v>5831962</v>
      </c>
      <c r="AO60">
        <v>3766046</v>
      </c>
      <c r="AP60">
        <v>4115869</v>
      </c>
      <c r="AQ60">
        <v>5843014</v>
      </c>
      <c r="AR60">
        <v>7057</v>
      </c>
      <c r="AS60">
        <v>19160</v>
      </c>
      <c r="AT60">
        <v>1661</v>
      </c>
      <c r="AU60">
        <v>166454</v>
      </c>
      <c r="AV60">
        <v>6413878</v>
      </c>
      <c r="AW60">
        <v>24</v>
      </c>
      <c r="AX60">
        <v>924</v>
      </c>
      <c r="AY60">
        <v>124753</v>
      </c>
      <c r="BA60">
        <v>627485070</v>
      </c>
      <c r="BB60" s="4">
        <v>2082123060</v>
      </c>
    </row>
    <row r="61" spans="2:54" x14ac:dyDescent="0.25">
      <c r="B61" t="s">
        <v>162</v>
      </c>
      <c r="T61" s="1"/>
      <c r="U61" s="1"/>
      <c r="V61" s="1"/>
      <c r="W61" s="1"/>
      <c r="X61" s="1"/>
      <c r="BB61" s="4">
        <v>60426724</v>
      </c>
    </row>
    <row r="62" spans="2:54" x14ac:dyDescent="0.25">
      <c r="B62" t="s">
        <v>32</v>
      </c>
      <c r="E62">
        <v>3013</v>
      </c>
      <c r="F62">
        <v>2209</v>
      </c>
      <c r="G62">
        <v>1951</v>
      </c>
      <c r="H62">
        <v>2188</v>
      </c>
      <c r="I62">
        <v>1960</v>
      </c>
      <c r="J62">
        <v>2974</v>
      </c>
      <c r="K62">
        <v>4480</v>
      </c>
      <c r="L62">
        <v>3117</v>
      </c>
      <c r="M62">
        <v>2689</v>
      </c>
      <c r="N62">
        <v>2179</v>
      </c>
      <c r="O62">
        <v>1694</v>
      </c>
      <c r="P62">
        <v>2307</v>
      </c>
      <c r="Q62">
        <v>1534</v>
      </c>
      <c r="R62">
        <v>1795</v>
      </c>
      <c r="S62">
        <v>1548</v>
      </c>
      <c r="T62" s="1">
        <v>1512</v>
      </c>
      <c r="U62" s="1">
        <v>1830</v>
      </c>
      <c r="V62" s="1">
        <v>3086</v>
      </c>
      <c r="W62" s="1">
        <v>2278</v>
      </c>
      <c r="X62" s="1">
        <v>8643</v>
      </c>
      <c r="Y62">
        <v>9195</v>
      </c>
      <c r="Z62">
        <v>9596</v>
      </c>
      <c r="AA62">
        <v>11939</v>
      </c>
      <c r="AB62">
        <v>15341</v>
      </c>
      <c r="AC62">
        <v>23018</v>
      </c>
      <c r="AD62">
        <v>20775</v>
      </c>
      <c r="AE62">
        <v>21819</v>
      </c>
      <c r="AF62">
        <v>18095</v>
      </c>
      <c r="AG62">
        <v>19640</v>
      </c>
      <c r="AH62">
        <v>17570</v>
      </c>
      <c r="AI62">
        <v>15231</v>
      </c>
      <c r="AJ62">
        <v>10410</v>
      </c>
      <c r="AK62">
        <v>12104</v>
      </c>
      <c r="AL62">
        <v>9185</v>
      </c>
      <c r="AM62">
        <v>10925</v>
      </c>
      <c r="AN62">
        <v>13455741</v>
      </c>
      <c r="AO62">
        <v>14000035</v>
      </c>
      <c r="AP62">
        <v>19239309</v>
      </c>
      <c r="AQ62">
        <v>30197993</v>
      </c>
      <c r="AR62">
        <v>16656</v>
      </c>
      <c r="AS62">
        <v>8486</v>
      </c>
      <c r="AT62">
        <v>9730</v>
      </c>
      <c r="AU62">
        <v>893790</v>
      </c>
      <c r="AV62">
        <v>3030498</v>
      </c>
      <c r="AW62">
        <v>164</v>
      </c>
      <c r="AZ62">
        <v>5859</v>
      </c>
      <c r="BA62">
        <v>9289552</v>
      </c>
      <c r="BB62" s="4">
        <v>39351380</v>
      </c>
    </row>
    <row r="63" spans="2:54" x14ac:dyDescent="0.25">
      <c r="B63" t="s">
        <v>54</v>
      </c>
      <c r="E63">
        <v>4502</v>
      </c>
      <c r="F63">
        <v>4738</v>
      </c>
      <c r="G63">
        <v>2377</v>
      </c>
      <c r="H63">
        <v>3677</v>
      </c>
      <c r="I63">
        <v>1375</v>
      </c>
      <c r="J63">
        <v>2256</v>
      </c>
      <c r="K63">
        <v>2765</v>
      </c>
      <c r="L63">
        <v>2552</v>
      </c>
      <c r="M63">
        <v>2053</v>
      </c>
      <c r="N63">
        <v>2874</v>
      </c>
      <c r="O63">
        <v>2782</v>
      </c>
      <c r="P63">
        <v>3083</v>
      </c>
      <c r="Q63">
        <v>3241</v>
      </c>
      <c r="R63">
        <v>3890</v>
      </c>
      <c r="S63">
        <v>1906</v>
      </c>
      <c r="X63" s="1">
        <v>0</v>
      </c>
      <c r="Y63">
        <v>36</v>
      </c>
      <c r="Z63">
        <v>68</v>
      </c>
      <c r="AA63">
        <v>248</v>
      </c>
      <c r="AB63">
        <v>782</v>
      </c>
      <c r="AC63">
        <v>1151</v>
      </c>
      <c r="AD63">
        <v>2886</v>
      </c>
      <c r="AE63">
        <v>3286</v>
      </c>
      <c r="AK63">
        <v>1549</v>
      </c>
      <c r="AL63">
        <v>2473</v>
      </c>
      <c r="AM63">
        <v>3542</v>
      </c>
      <c r="AN63">
        <v>4409070</v>
      </c>
      <c r="AO63">
        <v>4262904</v>
      </c>
      <c r="AP63">
        <v>9104373</v>
      </c>
      <c r="AQ63">
        <v>10271048</v>
      </c>
      <c r="BB63" s="4"/>
    </row>
    <row r="64" spans="2:54" x14ac:dyDescent="0.25">
      <c r="B64" t="s">
        <v>163</v>
      </c>
      <c r="X64" s="1"/>
      <c r="BB64" s="4">
        <v>1995028528</v>
      </c>
    </row>
    <row r="65" spans="2:54" x14ac:dyDescent="0.25">
      <c r="B65" t="s">
        <v>130</v>
      </c>
      <c r="T65" s="1">
        <v>70</v>
      </c>
      <c r="U65" s="1">
        <v>36</v>
      </c>
      <c r="V65" s="1">
        <v>22</v>
      </c>
      <c r="W65" s="1">
        <v>1</v>
      </c>
      <c r="BB65" s="4"/>
    </row>
    <row r="66" spans="2:54" x14ac:dyDescent="0.25">
      <c r="B66" t="s">
        <v>55</v>
      </c>
      <c r="AB66">
        <v>117</v>
      </c>
      <c r="AC66">
        <v>213</v>
      </c>
      <c r="AD66">
        <v>260</v>
      </c>
      <c r="AE66">
        <v>561</v>
      </c>
      <c r="AK66">
        <v>1453</v>
      </c>
      <c r="AL66">
        <v>1702</v>
      </c>
      <c r="AM66">
        <v>1755</v>
      </c>
      <c r="AN66">
        <v>2331431</v>
      </c>
      <c r="AO66">
        <v>2928724</v>
      </c>
      <c r="AP66">
        <v>5508518</v>
      </c>
      <c r="AQ66">
        <v>3412565</v>
      </c>
      <c r="BB66" s="4">
        <v>224476169</v>
      </c>
    </row>
    <row r="67" spans="2:54" x14ac:dyDescent="0.25">
      <c r="B67" t="s">
        <v>57</v>
      </c>
      <c r="AB67">
        <v>635</v>
      </c>
      <c r="AC67">
        <v>344</v>
      </c>
      <c r="AD67">
        <v>357</v>
      </c>
      <c r="AE67">
        <v>2285</v>
      </c>
      <c r="AK67">
        <v>1638</v>
      </c>
      <c r="AL67">
        <v>947</v>
      </c>
      <c r="AM67">
        <v>267</v>
      </c>
      <c r="AN67">
        <v>1286794</v>
      </c>
      <c r="AO67">
        <v>3823681</v>
      </c>
      <c r="AP67">
        <v>4580505</v>
      </c>
      <c r="AQ67">
        <v>2670999</v>
      </c>
      <c r="BB67" s="4">
        <v>1925562970</v>
      </c>
    </row>
    <row r="68" spans="2:54" x14ac:dyDescent="0.25">
      <c r="B68" t="s">
        <v>29</v>
      </c>
      <c r="E68">
        <v>7949</v>
      </c>
      <c r="F68">
        <v>5811</v>
      </c>
      <c r="G68">
        <v>6978</v>
      </c>
      <c r="H68">
        <v>7579</v>
      </c>
      <c r="I68">
        <v>6104</v>
      </c>
      <c r="J68">
        <v>11002</v>
      </c>
      <c r="K68">
        <v>10551</v>
      </c>
      <c r="L68">
        <v>13398</v>
      </c>
      <c r="M68">
        <v>7390</v>
      </c>
      <c r="N68">
        <v>6530</v>
      </c>
      <c r="O68">
        <v>9409</v>
      </c>
      <c r="P68">
        <v>7737</v>
      </c>
      <c r="Q68">
        <v>9088</v>
      </c>
      <c r="R68">
        <v>9448</v>
      </c>
      <c r="S68">
        <v>6453</v>
      </c>
      <c r="T68" s="1">
        <v>372</v>
      </c>
      <c r="U68" s="1">
        <v>342</v>
      </c>
      <c r="V68" s="1">
        <v>12</v>
      </c>
      <c r="W68" s="1">
        <v>3</v>
      </c>
      <c r="X68" s="1">
        <v>49</v>
      </c>
      <c r="Y68">
        <v>3964</v>
      </c>
      <c r="Z68">
        <v>8110</v>
      </c>
      <c r="AA68">
        <v>14845</v>
      </c>
      <c r="AB68">
        <v>18854</v>
      </c>
      <c r="AC68">
        <v>29385</v>
      </c>
      <c r="AD68">
        <v>11940</v>
      </c>
      <c r="AE68">
        <v>14240</v>
      </c>
      <c r="AF68">
        <v>14318</v>
      </c>
      <c r="AG68">
        <v>14497</v>
      </c>
      <c r="AH68">
        <v>15828</v>
      </c>
      <c r="AI68">
        <v>8024</v>
      </c>
      <c r="AJ68">
        <v>4726</v>
      </c>
      <c r="AK68">
        <v>6133</v>
      </c>
      <c r="AL68">
        <v>14693</v>
      </c>
      <c r="AM68">
        <v>17226</v>
      </c>
      <c r="AN68">
        <v>24562317</v>
      </c>
      <c r="AO68">
        <v>16018959</v>
      </c>
      <c r="AP68">
        <v>41117824</v>
      </c>
      <c r="AQ68">
        <v>15441276</v>
      </c>
      <c r="AR68">
        <v>19100</v>
      </c>
      <c r="AS68">
        <v>7022</v>
      </c>
      <c r="AT68">
        <v>15</v>
      </c>
      <c r="AU68">
        <v>17</v>
      </c>
      <c r="AV68">
        <v>0</v>
      </c>
      <c r="AW68">
        <v>56500</v>
      </c>
      <c r="BA68">
        <v>58815863</v>
      </c>
      <c r="BB68" s="4">
        <v>442090286</v>
      </c>
    </row>
    <row r="69" spans="2:54" x14ac:dyDescent="0.25">
      <c r="B69" t="s">
        <v>158</v>
      </c>
      <c r="T69" s="1"/>
      <c r="U69" s="1"/>
      <c r="V69" s="1"/>
      <c r="W69" s="1"/>
      <c r="X69" s="1"/>
      <c r="BB69" s="4">
        <v>200</v>
      </c>
    </row>
    <row r="70" spans="2:54" x14ac:dyDescent="0.25">
      <c r="B70" t="s">
        <v>28</v>
      </c>
      <c r="E70">
        <v>810</v>
      </c>
      <c r="F70">
        <v>408</v>
      </c>
      <c r="G70">
        <v>773</v>
      </c>
      <c r="H70">
        <v>815</v>
      </c>
      <c r="I70">
        <v>500</v>
      </c>
      <c r="J70">
        <v>874</v>
      </c>
      <c r="K70">
        <v>1233</v>
      </c>
      <c r="L70">
        <v>1204</v>
      </c>
      <c r="M70">
        <v>1020</v>
      </c>
      <c r="N70">
        <v>840</v>
      </c>
      <c r="O70">
        <v>919</v>
      </c>
      <c r="P70">
        <v>1183</v>
      </c>
      <c r="Q70">
        <v>1157</v>
      </c>
      <c r="R70">
        <v>810</v>
      </c>
      <c r="S70">
        <v>621</v>
      </c>
      <c r="T70" s="1">
        <v>278</v>
      </c>
      <c r="U70" s="1">
        <v>422</v>
      </c>
      <c r="V70" s="1">
        <v>1260</v>
      </c>
      <c r="W70" s="1">
        <v>1746</v>
      </c>
      <c r="X70" s="1">
        <v>3166</v>
      </c>
      <c r="Y70">
        <v>6281</v>
      </c>
      <c r="Z70">
        <v>3446</v>
      </c>
      <c r="AA70">
        <v>3152</v>
      </c>
      <c r="AB70">
        <v>4103</v>
      </c>
      <c r="AC70">
        <v>7911</v>
      </c>
      <c r="AD70">
        <v>5166</v>
      </c>
      <c r="AE70">
        <v>4726</v>
      </c>
      <c r="AF70">
        <v>3981</v>
      </c>
      <c r="AG70">
        <v>4772</v>
      </c>
      <c r="AH70">
        <v>5462</v>
      </c>
      <c r="AI70">
        <v>2938</v>
      </c>
      <c r="AJ70">
        <v>2884</v>
      </c>
      <c r="AK70">
        <v>3879</v>
      </c>
      <c r="AL70">
        <v>3717</v>
      </c>
      <c r="AM70">
        <v>3652</v>
      </c>
      <c r="AN70">
        <v>5873162</v>
      </c>
      <c r="AO70">
        <v>4556110</v>
      </c>
      <c r="AP70">
        <v>7030476</v>
      </c>
      <c r="AQ70">
        <v>3937979</v>
      </c>
      <c r="AR70">
        <v>1620</v>
      </c>
      <c r="AS70">
        <v>2777</v>
      </c>
      <c r="AT70">
        <v>78</v>
      </c>
      <c r="AU70">
        <v>7</v>
      </c>
      <c r="AV70">
        <v>382</v>
      </c>
      <c r="AW70">
        <v>39</v>
      </c>
      <c r="AX70">
        <v>23270</v>
      </c>
      <c r="AZ70">
        <v>7606</v>
      </c>
      <c r="BA70">
        <v>38278991</v>
      </c>
      <c r="BB70" s="4">
        <v>779897606</v>
      </c>
    </row>
    <row r="71" spans="2:54" x14ac:dyDescent="0.25">
      <c r="B71" t="s">
        <v>26</v>
      </c>
      <c r="E71">
        <v>10</v>
      </c>
      <c r="F71">
        <v>10</v>
      </c>
      <c r="G71">
        <v>18</v>
      </c>
      <c r="H71">
        <v>18</v>
      </c>
      <c r="I71">
        <v>92</v>
      </c>
      <c r="J71">
        <v>24</v>
      </c>
      <c r="K71">
        <v>65</v>
      </c>
      <c r="L71">
        <v>235</v>
      </c>
      <c r="M71">
        <v>125</v>
      </c>
      <c r="N71">
        <v>63</v>
      </c>
      <c r="O71">
        <v>98</v>
      </c>
      <c r="P71">
        <v>122</v>
      </c>
      <c r="Q71">
        <v>121</v>
      </c>
      <c r="R71">
        <v>204</v>
      </c>
      <c r="S71">
        <v>73</v>
      </c>
      <c r="T71" s="1">
        <v>165</v>
      </c>
      <c r="U71" s="1">
        <v>112</v>
      </c>
      <c r="V71" s="1">
        <v>52</v>
      </c>
      <c r="W71" s="1">
        <v>40</v>
      </c>
      <c r="X71" s="1">
        <v>222</v>
      </c>
      <c r="Y71">
        <v>717</v>
      </c>
      <c r="Z71">
        <v>133</v>
      </c>
      <c r="AA71">
        <v>369</v>
      </c>
      <c r="AB71">
        <v>697</v>
      </c>
      <c r="AC71">
        <v>1081</v>
      </c>
      <c r="AD71">
        <v>600</v>
      </c>
      <c r="AE71">
        <v>440</v>
      </c>
      <c r="AF71">
        <v>844</v>
      </c>
      <c r="AG71">
        <v>1775</v>
      </c>
      <c r="AH71">
        <v>6050</v>
      </c>
      <c r="AI71">
        <v>5384</v>
      </c>
      <c r="AJ71">
        <v>536</v>
      </c>
      <c r="AK71">
        <v>311</v>
      </c>
      <c r="AL71">
        <v>504</v>
      </c>
      <c r="AM71">
        <v>1657</v>
      </c>
      <c r="AN71">
        <v>521813</v>
      </c>
      <c r="AO71">
        <v>787040</v>
      </c>
      <c r="AP71">
        <v>1449046</v>
      </c>
      <c r="AQ71">
        <v>1231852</v>
      </c>
      <c r="AR71">
        <v>2340</v>
      </c>
      <c r="AS71">
        <v>2068</v>
      </c>
      <c r="AT71">
        <v>9</v>
      </c>
      <c r="AU71">
        <v>254</v>
      </c>
      <c r="AZ71">
        <v>50</v>
      </c>
      <c r="BA71">
        <v>2679472</v>
      </c>
      <c r="BB71" s="4">
        <v>211360164</v>
      </c>
    </row>
    <row r="72" spans="2:54" x14ac:dyDescent="0.25">
      <c r="B72" t="s">
        <v>56</v>
      </c>
      <c r="E72">
        <v>309</v>
      </c>
      <c r="F72">
        <v>210</v>
      </c>
      <c r="G72">
        <v>103</v>
      </c>
      <c r="H72">
        <v>292</v>
      </c>
      <c r="I72">
        <v>1996</v>
      </c>
      <c r="J72">
        <v>29</v>
      </c>
      <c r="K72">
        <v>41</v>
      </c>
      <c r="L72">
        <v>175</v>
      </c>
      <c r="M72">
        <v>133</v>
      </c>
      <c r="N72">
        <v>154</v>
      </c>
      <c r="O72">
        <v>208</v>
      </c>
      <c r="P72">
        <v>534</v>
      </c>
      <c r="Q72">
        <v>74</v>
      </c>
      <c r="R72">
        <v>41</v>
      </c>
      <c r="S72">
        <v>40</v>
      </c>
      <c r="T72" s="1">
        <v>607</v>
      </c>
      <c r="U72" s="1">
        <v>1104</v>
      </c>
      <c r="V72" s="1">
        <v>1309</v>
      </c>
      <c r="W72" s="1">
        <v>685</v>
      </c>
      <c r="X72" s="1">
        <v>389</v>
      </c>
      <c r="Y72">
        <v>386</v>
      </c>
      <c r="Z72">
        <v>438</v>
      </c>
      <c r="AA72">
        <v>877</v>
      </c>
      <c r="AB72">
        <v>262</v>
      </c>
      <c r="AC72">
        <v>481</v>
      </c>
      <c r="AD72">
        <v>291</v>
      </c>
      <c r="AE72">
        <v>794</v>
      </c>
      <c r="AK72">
        <v>1356</v>
      </c>
      <c r="AL72">
        <v>5717</v>
      </c>
      <c r="AM72">
        <v>8055</v>
      </c>
      <c r="AN72">
        <v>14503108</v>
      </c>
      <c r="AO72">
        <v>14525824</v>
      </c>
      <c r="AP72">
        <v>9641795</v>
      </c>
      <c r="AQ72">
        <v>377181</v>
      </c>
      <c r="AU72">
        <v>4338</v>
      </c>
      <c r="BB72" s="4">
        <v>3024000</v>
      </c>
    </row>
    <row r="73" spans="2:54" x14ac:dyDescent="0.25">
      <c r="B73" t="s">
        <v>67</v>
      </c>
      <c r="AN73">
        <v>5052880</v>
      </c>
      <c r="AO73">
        <v>6575800</v>
      </c>
      <c r="AP73">
        <v>9642981</v>
      </c>
      <c r="AQ73">
        <v>3472138</v>
      </c>
      <c r="AU73">
        <v>71</v>
      </c>
      <c r="BA73">
        <v>9380</v>
      </c>
      <c r="BB73" s="4">
        <v>160057447</v>
      </c>
    </row>
    <row r="74" spans="2:54" x14ac:dyDescent="0.25">
      <c r="B74" t="s">
        <v>68</v>
      </c>
      <c r="AP74">
        <v>631</v>
      </c>
      <c r="AQ74">
        <v>7158</v>
      </c>
      <c r="BB74" s="4">
        <v>40</v>
      </c>
    </row>
    <row r="75" spans="2:54" x14ac:dyDescent="0.25">
      <c r="B75" t="s">
        <v>25</v>
      </c>
      <c r="K75">
        <v>1056</v>
      </c>
      <c r="L75">
        <v>1323</v>
      </c>
      <c r="M75">
        <v>1372</v>
      </c>
      <c r="N75">
        <v>2024</v>
      </c>
      <c r="O75">
        <v>3060</v>
      </c>
      <c r="P75">
        <v>3511</v>
      </c>
      <c r="Q75">
        <v>3519</v>
      </c>
      <c r="R75">
        <v>5090</v>
      </c>
      <c r="S75">
        <v>4882</v>
      </c>
      <c r="T75" s="1">
        <v>6299</v>
      </c>
      <c r="U75" s="1">
        <v>11301</v>
      </c>
      <c r="V75" s="1">
        <v>5290</v>
      </c>
      <c r="W75" s="1">
        <v>3700</v>
      </c>
      <c r="X75" s="1">
        <v>11284</v>
      </c>
      <c r="Y75">
        <v>17383</v>
      </c>
      <c r="Z75">
        <v>12828</v>
      </c>
      <c r="AA75">
        <v>13176</v>
      </c>
      <c r="AB75">
        <v>9377</v>
      </c>
      <c r="AC75">
        <v>16371</v>
      </c>
      <c r="AD75">
        <v>12067</v>
      </c>
      <c r="AE75">
        <v>13946</v>
      </c>
      <c r="AF75">
        <v>10889</v>
      </c>
      <c r="AG75">
        <v>10766</v>
      </c>
      <c r="AH75">
        <v>11025</v>
      </c>
      <c r="AI75">
        <v>8634</v>
      </c>
      <c r="AJ75">
        <v>8580</v>
      </c>
      <c r="AK75">
        <v>9826</v>
      </c>
      <c r="AL75">
        <v>16085</v>
      </c>
      <c r="AM75">
        <v>21140</v>
      </c>
      <c r="AN75">
        <v>23074191</v>
      </c>
      <c r="AO75">
        <v>23108956</v>
      </c>
      <c r="AP75">
        <v>49277052</v>
      </c>
      <c r="AQ75">
        <v>24069282</v>
      </c>
      <c r="AR75">
        <v>26276</v>
      </c>
      <c r="AS75">
        <v>18101</v>
      </c>
      <c r="AT75">
        <v>10056</v>
      </c>
      <c r="AU75">
        <v>3108998</v>
      </c>
      <c r="AV75">
        <v>3017015</v>
      </c>
      <c r="AW75">
        <v>1142096</v>
      </c>
      <c r="AX75">
        <v>22000</v>
      </c>
      <c r="AY75">
        <v>2560</v>
      </c>
      <c r="AZ75">
        <v>98836</v>
      </c>
      <c r="BA75">
        <v>204099099</v>
      </c>
      <c r="BB75" s="4">
        <v>2768080802</v>
      </c>
    </row>
    <row r="76" spans="2:54" x14ac:dyDescent="0.25">
      <c r="B76" t="s">
        <v>24</v>
      </c>
      <c r="E76">
        <v>331</v>
      </c>
      <c r="F76">
        <v>420</v>
      </c>
      <c r="G76">
        <v>441</v>
      </c>
      <c r="H76">
        <v>311</v>
      </c>
      <c r="I76">
        <v>661</v>
      </c>
      <c r="J76">
        <v>2271</v>
      </c>
      <c r="K76">
        <v>268</v>
      </c>
      <c r="L76">
        <v>848</v>
      </c>
      <c r="M76">
        <v>501</v>
      </c>
      <c r="N76">
        <v>495</v>
      </c>
      <c r="O76">
        <v>371</v>
      </c>
      <c r="P76">
        <v>485</v>
      </c>
      <c r="Q76">
        <v>679</v>
      </c>
      <c r="R76">
        <v>627</v>
      </c>
      <c r="S76">
        <v>762</v>
      </c>
      <c r="T76" s="1">
        <v>1225</v>
      </c>
      <c r="U76" s="1">
        <v>2068</v>
      </c>
      <c r="V76" s="1">
        <v>294</v>
      </c>
      <c r="W76" s="1">
        <v>212</v>
      </c>
      <c r="X76" s="1">
        <v>220</v>
      </c>
      <c r="Y76">
        <v>1299</v>
      </c>
      <c r="Z76">
        <v>509</v>
      </c>
      <c r="AA76">
        <v>3534</v>
      </c>
      <c r="AB76">
        <v>3375</v>
      </c>
      <c r="AC76">
        <v>3722</v>
      </c>
      <c r="AD76">
        <v>3354</v>
      </c>
      <c r="AE76">
        <v>5263</v>
      </c>
      <c r="AF76">
        <v>4214</v>
      </c>
      <c r="AG76">
        <v>4538</v>
      </c>
      <c r="AH76">
        <v>4680</v>
      </c>
      <c r="AI76">
        <v>5502</v>
      </c>
      <c r="AJ76">
        <v>3292</v>
      </c>
      <c r="AK76">
        <v>5956</v>
      </c>
      <c r="AL76">
        <v>11624</v>
      </c>
      <c r="AM76">
        <v>14279</v>
      </c>
      <c r="AN76">
        <v>19940744</v>
      </c>
      <c r="AO76">
        <v>17853189</v>
      </c>
      <c r="AP76">
        <v>24032873</v>
      </c>
      <c r="AQ76">
        <v>15719274</v>
      </c>
      <c r="AR76">
        <v>21869</v>
      </c>
      <c r="AS76">
        <v>7469</v>
      </c>
      <c r="AT76">
        <v>0</v>
      </c>
      <c r="AU76">
        <v>0</v>
      </c>
      <c r="AV76">
        <v>117</v>
      </c>
      <c r="BA76">
        <v>147020210</v>
      </c>
      <c r="BB76" s="4">
        <v>1149742121</v>
      </c>
    </row>
    <row r="77" spans="2:54" x14ac:dyDescent="0.25">
      <c r="B77" t="s">
        <v>59</v>
      </c>
      <c r="E77">
        <v>11</v>
      </c>
      <c r="F77">
        <v>20</v>
      </c>
      <c r="G77">
        <v>11</v>
      </c>
      <c r="H77">
        <v>18</v>
      </c>
      <c r="I77">
        <v>10</v>
      </c>
      <c r="J77">
        <v>16</v>
      </c>
      <c r="K77">
        <v>18</v>
      </c>
      <c r="L77">
        <v>28</v>
      </c>
      <c r="M77">
        <v>21</v>
      </c>
      <c r="N77">
        <v>23</v>
      </c>
      <c r="O77">
        <v>21</v>
      </c>
      <c r="P77">
        <v>25</v>
      </c>
      <c r="Q77">
        <v>22</v>
      </c>
      <c r="R77">
        <v>16</v>
      </c>
      <c r="S77">
        <v>6</v>
      </c>
      <c r="T77" s="1">
        <v>5</v>
      </c>
      <c r="U77" s="1">
        <v>8</v>
      </c>
      <c r="V77" s="1">
        <v>6</v>
      </c>
      <c r="W77" s="1">
        <v>2</v>
      </c>
      <c r="X77" s="1">
        <v>7</v>
      </c>
      <c r="Y77">
        <v>12</v>
      </c>
      <c r="Z77">
        <v>291</v>
      </c>
      <c r="AA77">
        <v>88</v>
      </c>
      <c r="AB77">
        <v>43</v>
      </c>
      <c r="AC77">
        <v>422</v>
      </c>
      <c r="AD77">
        <v>267</v>
      </c>
      <c r="AE77">
        <v>129</v>
      </c>
      <c r="AK77">
        <v>1303</v>
      </c>
      <c r="AL77">
        <v>1515</v>
      </c>
      <c r="AM77">
        <v>1448</v>
      </c>
      <c r="AN77">
        <v>1473835</v>
      </c>
      <c r="AO77">
        <v>1680412</v>
      </c>
      <c r="AP77">
        <v>2429054</v>
      </c>
      <c r="AQ77">
        <v>1865247</v>
      </c>
      <c r="AU77">
        <v>2341</v>
      </c>
      <c r="AV77">
        <v>317</v>
      </c>
      <c r="AW77">
        <v>579</v>
      </c>
      <c r="AZ77">
        <v>300</v>
      </c>
      <c r="BA77">
        <v>365929</v>
      </c>
      <c r="BB77" s="4">
        <v>22717374</v>
      </c>
    </row>
    <row r="78" spans="2:54" x14ac:dyDescent="0.25">
      <c r="B78" t="s">
        <v>58</v>
      </c>
      <c r="E78">
        <v>75</v>
      </c>
      <c r="F78">
        <v>150</v>
      </c>
      <c r="G78">
        <v>154</v>
      </c>
      <c r="H78">
        <v>101</v>
      </c>
      <c r="I78">
        <v>103</v>
      </c>
      <c r="J78">
        <v>249</v>
      </c>
      <c r="K78">
        <v>198</v>
      </c>
      <c r="L78">
        <v>314</v>
      </c>
      <c r="M78">
        <v>521</v>
      </c>
      <c r="N78">
        <v>360</v>
      </c>
      <c r="O78">
        <v>537</v>
      </c>
      <c r="P78">
        <v>743</v>
      </c>
      <c r="Q78">
        <v>344</v>
      </c>
      <c r="R78">
        <v>305</v>
      </c>
      <c r="S78">
        <v>187</v>
      </c>
      <c r="T78" s="1">
        <v>194</v>
      </c>
      <c r="U78" s="1">
        <v>154</v>
      </c>
      <c r="V78" s="1">
        <v>185</v>
      </c>
      <c r="W78" s="1">
        <v>259</v>
      </c>
      <c r="X78" s="1">
        <v>966</v>
      </c>
      <c r="Y78">
        <v>1034</v>
      </c>
      <c r="Z78">
        <v>783</v>
      </c>
      <c r="AA78">
        <v>1153</v>
      </c>
      <c r="AB78">
        <v>550</v>
      </c>
      <c r="AC78">
        <v>1769</v>
      </c>
      <c r="AD78">
        <v>891</v>
      </c>
      <c r="AE78">
        <v>1049</v>
      </c>
      <c r="AK78">
        <v>2273</v>
      </c>
      <c r="AL78">
        <v>3629</v>
      </c>
      <c r="AM78">
        <v>2851</v>
      </c>
      <c r="AN78">
        <v>4548256</v>
      </c>
      <c r="AO78">
        <v>2148618</v>
      </c>
      <c r="AP78">
        <v>2431558</v>
      </c>
      <c r="AQ78">
        <v>614026</v>
      </c>
      <c r="AU78">
        <v>8</v>
      </c>
      <c r="BA78">
        <v>129339679</v>
      </c>
      <c r="BB78" s="4">
        <v>1365159014</v>
      </c>
    </row>
    <row r="79" spans="2:54" x14ac:dyDescent="0.25">
      <c r="B79" t="s">
        <v>69</v>
      </c>
      <c r="AN79">
        <v>4040</v>
      </c>
      <c r="AO79">
        <v>1622</v>
      </c>
      <c r="AP79">
        <v>5662</v>
      </c>
      <c r="AQ79">
        <v>4539</v>
      </c>
      <c r="AV79">
        <v>400</v>
      </c>
      <c r="BB79" s="4"/>
    </row>
    <row r="80" spans="2:54" x14ac:dyDescent="0.25">
      <c r="B80" t="s">
        <v>70</v>
      </c>
      <c r="AK80">
        <v>118</v>
      </c>
      <c r="AL80">
        <v>215</v>
      </c>
      <c r="AM80">
        <v>325</v>
      </c>
      <c r="AN80">
        <v>669987</v>
      </c>
      <c r="AO80">
        <v>862252</v>
      </c>
      <c r="AP80">
        <v>602574</v>
      </c>
      <c r="AQ80">
        <v>1905536</v>
      </c>
      <c r="BA80">
        <v>25113788</v>
      </c>
      <c r="BB80" s="4">
        <v>85992409</v>
      </c>
    </row>
    <row r="81" spans="2:54" x14ac:dyDescent="0.25">
      <c r="B81" t="s">
        <v>60</v>
      </c>
      <c r="E81">
        <v>0</v>
      </c>
      <c r="F81">
        <v>5</v>
      </c>
      <c r="G81">
        <v>1</v>
      </c>
      <c r="H81">
        <v>2</v>
      </c>
      <c r="I81">
        <v>29</v>
      </c>
      <c r="J81">
        <v>37</v>
      </c>
      <c r="K81">
        <v>117</v>
      </c>
      <c r="L81">
        <v>138</v>
      </c>
      <c r="M81">
        <v>13</v>
      </c>
      <c r="N81">
        <v>14</v>
      </c>
      <c r="O81">
        <v>20</v>
      </c>
      <c r="P81">
        <v>20</v>
      </c>
      <c r="Q81">
        <v>83</v>
      </c>
      <c r="R81">
        <v>26</v>
      </c>
      <c r="S81">
        <v>19</v>
      </c>
      <c r="T81" s="1">
        <v>93</v>
      </c>
      <c r="U81" s="1">
        <v>8</v>
      </c>
      <c r="V81" s="1">
        <v>4</v>
      </c>
      <c r="W81" s="1">
        <v>0</v>
      </c>
      <c r="X81" s="1">
        <v>617</v>
      </c>
      <c r="Y81">
        <v>604</v>
      </c>
      <c r="Z81">
        <v>94</v>
      </c>
      <c r="AA81">
        <v>98</v>
      </c>
      <c r="AB81">
        <v>256</v>
      </c>
      <c r="AC81">
        <v>487</v>
      </c>
      <c r="AD81">
        <v>883</v>
      </c>
      <c r="AE81">
        <v>483</v>
      </c>
      <c r="AK81">
        <v>139</v>
      </c>
      <c r="AL81">
        <v>976</v>
      </c>
      <c r="AM81">
        <v>1973</v>
      </c>
      <c r="AN81">
        <v>1035857</v>
      </c>
      <c r="AO81">
        <v>4474847</v>
      </c>
      <c r="AP81">
        <v>2817930</v>
      </c>
      <c r="AQ81">
        <v>3711524</v>
      </c>
      <c r="BA81">
        <v>37382912</v>
      </c>
      <c r="BB81" s="4">
        <v>134108108</v>
      </c>
    </row>
    <row r="82" spans="2:54" x14ac:dyDescent="0.25">
      <c r="B82" t="s">
        <v>71</v>
      </c>
      <c r="AN82">
        <v>12771</v>
      </c>
      <c r="AO82">
        <v>4191</v>
      </c>
      <c r="AP82">
        <v>7310</v>
      </c>
      <c r="AQ82">
        <v>10547</v>
      </c>
      <c r="AU82">
        <v>1722</v>
      </c>
      <c r="AV82">
        <v>6</v>
      </c>
      <c r="BA82">
        <v>1050</v>
      </c>
      <c r="BB82" s="4">
        <v>1370</v>
      </c>
    </row>
    <row r="83" spans="2:54" x14ac:dyDescent="0.25">
      <c r="B83" t="s">
        <v>43</v>
      </c>
      <c r="T83" s="1">
        <v>3</v>
      </c>
      <c r="U83" s="1">
        <v>10</v>
      </c>
      <c r="V83" s="1">
        <v>24</v>
      </c>
      <c r="W83" s="1">
        <v>14</v>
      </c>
      <c r="X83" s="1">
        <v>39</v>
      </c>
      <c r="Y83">
        <v>476</v>
      </c>
      <c r="Z83">
        <v>41</v>
      </c>
      <c r="AA83">
        <v>376</v>
      </c>
      <c r="AB83">
        <v>28</v>
      </c>
      <c r="AC83">
        <v>150</v>
      </c>
      <c r="AD83">
        <v>158</v>
      </c>
      <c r="AE83">
        <v>493</v>
      </c>
      <c r="AF83">
        <v>16800</v>
      </c>
      <c r="AG83">
        <v>15756</v>
      </c>
      <c r="AH83">
        <v>14972</v>
      </c>
      <c r="AI83">
        <v>14308</v>
      </c>
      <c r="AJ83">
        <v>15702</v>
      </c>
      <c r="AK83">
        <v>1648</v>
      </c>
      <c r="AL83">
        <v>3685</v>
      </c>
      <c r="AM83">
        <v>5139</v>
      </c>
      <c r="AN83">
        <v>802225</v>
      </c>
      <c r="AO83">
        <v>314936</v>
      </c>
      <c r="AP83">
        <v>593194</v>
      </c>
      <c r="AQ83">
        <v>3453960</v>
      </c>
      <c r="AR83">
        <v>33334</v>
      </c>
      <c r="AS83">
        <v>21349</v>
      </c>
      <c r="AT83">
        <v>24476</v>
      </c>
      <c r="AU83">
        <v>576</v>
      </c>
      <c r="AV83">
        <v>65</v>
      </c>
      <c r="AW83">
        <v>215</v>
      </c>
      <c r="BA83">
        <v>22874390</v>
      </c>
      <c r="BB83" s="4"/>
    </row>
    <row r="84" spans="2:54" x14ac:dyDescent="0.25">
      <c r="B84" t="s">
        <v>34</v>
      </c>
      <c r="E84">
        <v>317</v>
      </c>
      <c r="F84">
        <v>182</v>
      </c>
      <c r="G84">
        <v>517</v>
      </c>
      <c r="H84">
        <v>499</v>
      </c>
      <c r="I84">
        <v>837</v>
      </c>
      <c r="J84">
        <v>732</v>
      </c>
      <c r="K84">
        <v>1002</v>
      </c>
      <c r="L84">
        <v>1217</v>
      </c>
      <c r="M84">
        <v>1120</v>
      </c>
      <c r="N84">
        <v>1083</v>
      </c>
      <c r="O84">
        <v>850</v>
      </c>
      <c r="P84">
        <v>334</v>
      </c>
      <c r="Q84">
        <v>665</v>
      </c>
      <c r="R84">
        <v>1840</v>
      </c>
      <c r="S84">
        <v>1073</v>
      </c>
      <c r="T84" s="1">
        <v>1063</v>
      </c>
      <c r="U84" s="1">
        <v>1666</v>
      </c>
      <c r="V84" s="1">
        <v>2557</v>
      </c>
      <c r="W84" s="1">
        <v>7775</v>
      </c>
      <c r="X84" s="1">
        <v>6126</v>
      </c>
      <c r="Y84" s="1">
        <v>5051</v>
      </c>
      <c r="Z84" s="1">
        <v>8946</v>
      </c>
      <c r="AA84" s="1">
        <v>16559</v>
      </c>
      <c r="AB84" s="1">
        <v>24360</v>
      </c>
      <c r="AC84" s="1">
        <v>40025</v>
      </c>
      <c r="AD84" s="1">
        <v>37132</v>
      </c>
      <c r="AE84">
        <v>63929</v>
      </c>
      <c r="AF84">
        <v>55669</v>
      </c>
      <c r="AG84">
        <v>66464</v>
      </c>
      <c r="AH84">
        <v>68729</v>
      </c>
      <c r="AI84">
        <v>46259</v>
      </c>
      <c r="AJ84" s="1">
        <v>35672</v>
      </c>
      <c r="AK84" s="1">
        <v>39504</v>
      </c>
      <c r="AL84" s="1">
        <v>46891</v>
      </c>
      <c r="AM84" s="1">
        <v>54093</v>
      </c>
      <c r="AN84" s="1">
        <v>52531359</v>
      </c>
      <c r="AO84" s="1">
        <v>73179160</v>
      </c>
      <c r="AP84" s="1">
        <v>104691546</v>
      </c>
      <c r="AQ84" s="1">
        <v>91260005</v>
      </c>
      <c r="AR84" s="1">
        <v>126021</v>
      </c>
      <c r="AS84" s="1">
        <v>73867</v>
      </c>
      <c r="AT84" s="1">
        <v>19928</v>
      </c>
      <c r="AU84" s="1">
        <v>4311300</v>
      </c>
      <c r="AV84" s="1">
        <v>58092</v>
      </c>
      <c r="AW84" s="1">
        <v>28883</v>
      </c>
      <c r="AZ84">
        <v>912298</v>
      </c>
      <c r="BA84">
        <v>693140849</v>
      </c>
      <c r="BB84" s="4">
        <v>1561189654</v>
      </c>
    </row>
    <row r="85" spans="2:54" x14ac:dyDescent="0.25">
      <c r="B85" t="s">
        <v>35</v>
      </c>
      <c r="E85">
        <v>62761</v>
      </c>
      <c r="F85">
        <v>42769</v>
      </c>
      <c r="G85">
        <v>48653</v>
      </c>
      <c r="H85">
        <v>46274</v>
      </c>
      <c r="I85">
        <v>58116</v>
      </c>
      <c r="J85">
        <v>104287</v>
      </c>
      <c r="K85">
        <v>69949</v>
      </c>
      <c r="L85">
        <v>80697</v>
      </c>
      <c r="M85">
        <v>77637</v>
      </c>
      <c r="N85">
        <v>54043</v>
      </c>
      <c r="O85">
        <v>54699</v>
      </c>
      <c r="P85">
        <v>81251</v>
      </c>
      <c r="Q85">
        <v>127016</v>
      </c>
      <c r="R85">
        <v>122408</v>
      </c>
      <c r="S85">
        <v>96772</v>
      </c>
      <c r="T85" s="1">
        <v>102534</v>
      </c>
      <c r="U85" s="1">
        <v>204078</v>
      </c>
      <c r="V85" s="1">
        <v>359707</v>
      </c>
      <c r="W85" s="1">
        <v>626025</v>
      </c>
      <c r="X85" s="1">
        <v>766381</v>
      </c>
      <c r="Y85" s="1">
        <v>873185</v>
      </c>
      <c r="Z85" s="1">
        <v>574401</v>
      </c>
      <c r="AA85" s="1">
        <v>596169</v>
      </c>
      <c r="AB85" s="1">
        <v>511977</v>
      </c>
      <c r="AC85" s="1">
        <v>670993</v>
      </c>
      <c r="AD85" s="1">
        <v>664992</v>
      </c>
      <c r="AE85">
        <v>680185</v>
      </c>
      <c r="AF85">
        <v>673685</v>
      </c>
      <c r="AG85">
        <v>625536</v>
      </c>
      <c r="AH85">
        <v>654058</v>
      </c>
      <c r="AI85">
        <v>442882</v>
      </c>
      <c r="AJ85" s="1">
        <v>342289</v>
      </c>
      <c r="AK85" s="1">
        <v>509873</v>
      </c>
      <c r="AL85" s="1">
        <v>620788</v>
      </c>
      <c r="AM85" s="1">
        <v>769359</v>
      </c>
      <c r="AN85" s="1">
        <v>809644583</v>
      </c>
      <c r="AO85" s="1">
        <v>847453490</v>
      </c>
      <c r="AP85" s="1">
        <v>1269541968</v>
      </c>
      <c r="AQ85" s="1">
        <v>915301762</v>
      </c>
      <c r="AR85" s="1">
        <v>1002398</v>
      </c>
      <c r="AS85" s="1">
        <v>1240564</v>
      </c>
      <c r="AT85" s="1">
        <v>572142</v>
      </c>
      <c r="AU85" s="1">
        <v>14017532</v>
      </c>
      <c r="AV85" s="1">
        <v>4707520</v>
      </c>
      <c r="AW85" s="1">
        <v>1241762</v>
      </c>
      <c r="AX85" s="1">
        <v>22031864</v>
      </c>
      <c r="AY85" s="1">
        <v>3515721085</v>
      </c>
      <c r="AZ85" s="1">
        <v>17631150274</v>
      </c>
      <c r="BA85" s="1">
        <v>37582621688</v>
      </c>
      <c r="BB85" s="4">
        <v>176806662213</v>
      </c>
    </row>
    <row r="86" spans="2:54" x14ac:dyDescent="0.25">
      <c r="B86" t="s">
        <v>164</v>
      </c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4">
        <v>41000</v>
      </c>
    </row>
    <row r="87" spans="2:54" x14ac:dyDescent="0.25">
      <c r="B87" t="s">
        <v>87</v>
      </c>
      <c r="Y87" s="1"/>
      <c r="Z87" s="1"/>
      <c r="AA87" s="1"/>
      <c r="AB87" s="1"/>
      <c r="AC87" s="1"/>
      <c r="AD87" s="1"/>
      <c r="AJ87" s="1"/>
      <c r="AK87" s="1">
        <v>22</v>
      </c>
      <c r="AL87" s="1">
        <v>31</v>
      </c>
      <c r="AM87" s="1">
        <v>23</v>
      </c>
      <c r="AN87" s="1">
        <v>7179</v>
      </c>
      <c r="AO87" s="1">
        <v>114494</v>
      </c>
      <c r="AP87" s="1">
        <v>18705</v>
      </c>
      <c r="AQ87" s="1">
        <v>4780</v>
      </c>
      <c r="AR87" s="1"/>
      <c r="AS87" s="1"/>
      <c r="AT87" s="1"/>
      <c r="AU87" s="1">
        <v>2</v>
      </c>
      <c r="AV87" s="1">
        <v>200</v>
      </c>
      <c r="AW87" s="1"/>
      <c r="AX87" s="1"/>
      <c r="AY87" s="1"/>
      <c r="AZ87" s="1"/>
      <c r="BA87" s="1">
        <v>11150</v>
      </c>
      <c r="BB87" s="4"/>
    </row>
    <row r="88" spans="2:54" x14ac:dyDescent="0.25">
      <c r="B88" t="s">
        <v>36</v>
      </c>
      <c r="E88">
        <v>2</v>
      </c>
      <c r="F88">
        <v>3</v>
      </c>
      <c r="G88">
        <v>2</v>
      </c>
      <c r="H88">
        <v>2</v>
      </c>
      <c r="I88">
        <v>10</v>
      </c>
      <c r="J88">
        <v>167</v>
      </c>
      <c r="K88">
        <v>4</v>
      </c>
      <c r="L88">
        <v>1</v>
      </c>
      <c r="M88">
        <v>0</v>
      </c>
      <c r="N88">
        <v>0</v>
      </c>
      <c r="O88">
        <v>13</v>
      </c>
      <c r="P88">
        <v>3</v>
      </c>
      <c r="Q88">
        <v>1</v>
      </c>
      <c r="R88">
        <v>6</v>
      </c>
      <c r="S88">
        <v>149</v>
      </c>
      <c r="T88" s="1">
        <v>6</v>
      </c>
      <c r="U88" s="1">
        <v>7</v>
      </c>
      <c r="V88" s="1">
        <v>6</v>
      </c>
      <c r="W88" s="1">
        <v>45</v>
      </c>
      <c r="X88" s="1">
        <v>177</v>
      </c>
      <c r="Y88" s="1">
        <v>33</v>
      </c>
      <c r="Z88" s="1">
        <v>76</v>
      </c>
      <c r="AA88" s="1">
        <v>994</v>
      </c>
      <c r="AB88" s="1">
        <v>270</v>
      </c>
      <c r="AC88" s="1">
        <v>30</v>
      </c>
      <c r="AD88" s="1">
        <v>81</v>
      </c>
      <c r="AE88">
        <v>139</v>
      </c>
      <c r="AF88">
        <v>19</v>
      </c>
      <c r="AG88">
        <v>234</v>
      </c>
      <c r="AH88">
        <v>700</v>
      </c>
      <c r="AI88">
        <v>327</v>
      </c>
      <c r="AJ88" s="1">
        <v>90</v>
      </c>
      <c r="AK88" s="1">
        <v>318</v>
      </c>
      <c r="AL88" s="1">
        <v>188</v>
      </c>
      <c r="AM88" s="1">
        <v>189</v>
      </c>
      <c r="AN88" s="1">
        <v>6443512</v>
      </c>
      <c r="AO88" s="1">
        <v>18680376</v>
      </c>
      <c r="AP88" s="1">
        <v>14262223</v>
      </c>
      <c r="AQ88" s="1">
        <v>4702865</v>
      </c>
      <c r="AR88" s="1">
        <v>1536</v>
      </c>
      <c r="AS88" s="1">
        <v>16377</v>
      </c>
      <c r="AT88" s="1">
        <v>44392</v>
      </c>
      <c r="AU88" s="1">
        <v>1057849</v>
      </c>
      <c r="AV88" s="1">
        <v>52365</v>
      </c>
      <c r="AW88" s="1">
        <v>26951</v>
      </c>
      <c r="AZ88">
        <v>34800</v>
      </c>
      <c r="BA88" s="1">
        <v>338479635</v>
      </c>
      <c r="BB88" s="4">
        <v>62501831</v>
      </c>
    </row>
    <row r="89" spans="2:54" x14ac:dyDescent="0.25">
      <c r="B89" t="s">
        <v>72</v>
      </c>
      <c r="Y89" s="1"/>
      <c r="Z89" s="1"/>
      <c r="AA89" s="1"/>
      <c r="AB89" s="1"/>
      <c r="AC89" s="1"/>
      <c r="AD89" s="1"/>
      <c r="AJ89" s="1"/>
      <c r="AK89" s="1"/>
      <c r="AL89" s="1"/>
      <c r="AM89" s="1">
        <v>47</v>
      </c>
      <c r="AN89" s="1">
        <v>117638</v>
      </c>
      <c r="AO89" s="1">
        <v>194712</v>
      </c>
      <c r="AP89" s="1">
        <v>181058</v>
      </c>
      <c r="AQ89" s="1">
        <v>21001</v>
      </c>
      <c r="AR89" s="1"/>
      <c r="AS89" s="1"/>
      <c r="AT89" s="1"/>
      <c r="AU89" s="1"/>
      <c r="AV89" s="1"/>
      <c r="AW89" s="1"/>
      <c r="BA89" s="1"/>
      <c r="BB89" s="4">
        <v>92540</v>
      </c>
    </row>
    <row r="90" spans="2:54" x14ac:dyDescent="0.25">
      <c r="B90" t="s">
        <v>73</v>
      </c>
      <c r="Y90" s="1"/>
      <c r="Z90" s="1"/>
      <c r="AA90" s="1"/>
      <c r="AB90" s="1"/>
      <c r="AC90" s="1"/>
      <c r="AD90" s="1"/>
      <c r="AJ90" s="1"/>
      <c r="AK90" s="1"/>
      <c r="AL90" s="1"/>
      <c r="AM90" s="1">
        <v>4</v>
      </c>
      <c r="AN90" s="1">
        <v>15</v>
      </c>
      <c r="AO90" s="1">
        <v>2047</v>
      </c>
      <c r="AP90" s="1">
        <v>3805</v>
      </c>
      <c r="AQ90" s="1">
        <v>122924</v>
      </c>
      <c r="AR90" s="1"/>
      <c r="AS90" s="1"/>
      <c r="AT90" s="1"/>
      <c r="AU90" s="1"/>
      <c r="AV90" s="1"/>
      <c r="AW90" s="1"/>
      <c r="BA90" s="1"/>
      <c r="BB90" s="4"/>
    </row>
    <row r="91" spans="2:54" x14ac:dyDescent="0.25">
      <c r="B91" t="s">
        <v>74</v>
      </c>
      <c r="Y91" s="1"/>
      <c r="Z91" s="1"/>
      <c r="AA91" s="1"/>
      <c r="AB91" s="1"/>
      <c r="AC91" s="1"/>
      <c r="AD91" s="1"/>
      <c r="AJ91" s="1"/>
      <c r="AK91" s="1">
        <v>0</v>
      </c>
      <c r="AL91" s="1">
        <v>0</v>
      </c>
      <c r="AM91" s="1">
        <v>1</v>
      </c>
      <c r="AN91" s="1">
        <v>26808</v>
      </c>
      <c r="AO91" s="1">
        <v>12630</v>
      </c>
      <c r="AP91" s="1">
        <v>7989</v>
      </c>
      <c r="AQ91" s="1">
        <v>6675</v>
      </c>
      <c r="AR91" s="1"/>
      <c r="AS91" s="1"/>
      <c r="AT91" s="1"/>
      <c r="AU91" s="1"/>
      <c r="AV91" s="1"/>
      <c r="AW91" s="1"/>
      <c r="BA91" s="1"/>
      <c r="BB91" s="4"/>
    </row>
    <row r="92" spans="2:54" x14ac:dyDescent="0.25">
      <c r="B92" t="s">
        <v>75</v>
      </c>
      <c r="Y92" s="1"/>
      <c r="Z92" s="1"/>
      <c r="AA92" s="1"/>
      <c r="AB92" s="1"/>
      <c r="AC92" s="1"/>
      <c r="AD92" s="1"/>
      <c r="AJ92" s="1"/>
      <c r="AK92" s="1"/>
      <c r="AL92" s="1"/>
      <c r="AM92" s="1"/>
      <c r="AN92" s="1">
        <v>19569</v>
      </c>
      <c r="AO92" s="1">
        <v>568644</v>
      </c>
      <c r="AP92" s="1">
        <v>1118551</v>
      </c>
      <c r="AQ92" s="1">
        <v>462825</v>
      </c>
      <c r="AR92" s="1"/>
      <c r="AS92" s="1"/>
      <c r="AT92" s="1"/>
      <c r="AU92" s="1"/>
      <c r="AV92" s="1"/>
      <c r="AW92" s="1"/>
      <c r="BA92" s="1">
        <v>180</v>
      </c>
      <c r="BB92" s="4">
        <v>12263568</v>
      </c>
    </row>
    <row r="93" spans="2:54" x14ac:dyDescent="0.25">
      <c r="B93" t="s">
        <v>76</v>
      </c>
      <c r="Y93" s="1"/>
      <c r="Z93" s="1"/>
      <c r="AA93" s="1"/>
      <c r="AB93" s="1"/>
      <c r="AC93" s="1"/>
      <c r="AD93" s="1"/>
      <c r="AJ93" s="1"/>
      <c r="AK93" s="1"/>
      <c r="AL93" s="1"/>
      <c r="AM93" s="1"/>
      <c r="AN93" s="1">
        <v>7413</v>
      </c>
      <c r="AO93" s="1">
        <v>6007</v>
      </c>
      <c r="AP93" s="1">
        <v>84948</v>
      </c>
      <c r="AQ93" s="1">
        <v>710089</v>
      </c>
      <c r="AR93" s="1"/>
      <c r="AS93" s="1"/>
      <c r="AT93" s="1"/>
      <c r="AU93" s="1">
        <v>34643</v>
      </c>
      <c r="AV93" s="1">
        <v>795</v>
      </c>
      <c r="AW93" s="1"/>
      <c r="BA93" s="1"/>
      <c r="BB93" s="4"/>
    </row>
    <row r="94" spans="2:54" x14ac:dyDescent="0.25">
      <c r="B94" t="s">
        <v>77</v>
      </c>
      <c r="Y94" s="1"/>
      <c r="Z94" s="1"/>
      <c r="AA94" s="1"/>
      <c r="AB94" s="1"/>
      <c r="AC94" s="1"/>
      <c r="AD94" s="1"/>
      <c r="AJ94" s="1"/>
      <c r="AK94" s="1"/>
      <c r="AL94" s="1"/>
      <c r="AM94" s="1">
        <v>19</v>
      </c>
      <c r="AN94" s="1">
        <v>90117</v>
      </c>
      <c r="AO94" s="1">
        <v>16698</v>
      </c>
      <c r="AP94" s="1">
        <v>65542</v>
      </c>
      <c r="AQ94" s="1">
        <v>9213</v>
      </c>
      <c r="AR94" s="1"/>
      <c r="AS94" s="1"/>
      <c r="AT94" s="1"/>
      <c r="AU94" s="1">
        <v>19831</v>
      </c>
      <c r="AV94" s="1">
        <v>90000</v>
      </c>
      <c r="AW94" s="1">
        <v>258520</v>
      </c>
      <c r="BA94" s="1">
        <v>1450</v>
      </c>
      <c r="BB94" s="4">
        <v>54518122</v>
      </c>
    </row>
    <row r="95" spans="2:54" x14ac:dyDescent="0.25">
      <c r="B95" t="s">
        <v>78</v>
      </c>
      <c r="Y95" s="1"/>
      <c r="Z95" s="1"/>
      <c r="AA95" s="1"/>
      <c r="AB95" s="1"/>
      <c r="AC95" s="1"/>
      <c r="AD95" s="1"/>
      <c r="AJ95" s="1"/>
      <c r="AK95" s="1">
        <v>35</v>
      </c>
      <c r="AL95" s="1">
        <v>9</v>
      </c>
      <c r="AM95" s="1">
        <v>47</v>
      </c>
      <c r="AN95" s="1">
        <v>44686</v>
      </c>
      <c r="AO95" s="1">
        <v>42736</v>
      </c>
      <c r="AP95" s="1">
        <v>5671</v>
      </c>
      <c r="AQ95" s="1">
        <v>381311</v>
      </c>
      <c r="AR95" s="1"/>
      <c r="AS95" s="1"/>
      <c r="AT95" s="1"/>
      <c r="AU95" s="1">
        <v>741</v>
      </c>
      <c r="AV95" s="1"/>
      <c r="AW95" s="1"/>
      <c r="BA95" s="1"/>
      <c r="BB95" s="4"/>
    </row>
    <row r="96" spans="2:54" x14ac:dyDescent="0.25">
      <c r="B96" t="s">
        <v>37</v>
      </c>
      <c r="AC96">
        <v>0</v>
      </c>
      <c r="AD96" s="1">
        <v>2638</v>
      </c>
      <c r="AE96">
        <v>10646</v>
      </c>
      <c r="AF96">
        <v>10310</v>
      </c>
      <c r="AG96">
        <v>954</v>
      </c>
      <c r="AH96">
        <v>758</v>
      </c>
      <c r="AI96">
        <v>20</v>
      </c>
      <c r="AJ96" s="1">
        <v>16</v>
      </c>
      <c r="AK96" s="1">
        <v>195</v>
      </c>
      <c r="AL96" s="1">
        <v>193</v>
      </c>
      <c r="AM96" s="1">
        <v>32</v>
      </c>
      <c r="AN96" s="1">
        <v>405245</v>
      </c>
      <c r="AO96" s="1">
        <v>400768</v>
      </c>
      <c r="AP96" s="1">
        <v>601323</v>
      </c>
      <c r="AQ96" s="1">
        <v>47573</v>
      </c>
      <c r="AR96" s="1">
        <v>839</v>
      </c>
      <c r="AS96" s="1">
        <v>8</v>
      </c>
      <c r="AT96" s="1">
        <v>10</v>
      </c>
      <c r="AU96" s="1">
        <v>162</v>
      </c>
      <c r="AV96" s="1">
        <v>815</v>
      </c>
      <c r="AZ96">
        <v>138801783</v>
      </c>
      <c r="BA96" s="1">
        <v>6432090519</v>
      </c>
      <c r="BB96" s="4">
        <v>1436618422</v>
      </c>
    </row>
    <row r="97" spans="2:54" x14ac:dyDescent="0.25">
      <c r="B97" t="s">
        <v>165</v>
      </c>
      <c r="AD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BA97" s="1"/>
      <c r="BB97" s="4">
        <v>1000</v>
      </c>
    </row>
    <row r="98" spans="2:54" x14ac:dyDescent="0.25">
      <c r="B98" t="s">
        <v>79</v>
      </c>
      <c r="AD98" s="1"/>
      <c r="AJ98" s="1"/>
      <c r="AK98" s="1"/>
      <c r="AL98" s="1"/>
      <c r="AM98" s="1">
        <v>2</v>
      </c>
      <c r="AN98" s="1">
        <v>26537</v>
      </c>
      <c r="AO98" s="1">
        <v>3974</v>
      </c>
      <c r="AP98" s="1">
        <v>291705</v>
      </c>
      <c r="AQ98" s="1">
        <v>22211</v>
      </c>
      <c r="AR98" s="1"/>
      <c r="AS98" s="1"/>
      <c r="AT98" s="1"/>
      <c r="AU98" s="1"/>
      <c r="AV98" s="1"/>
      <c r="BA98" s="1">
        <v>40</v>
      </c>
      <c r="BB98" s="4">
        <v>20</v>
      </c>
    </row>
    <row r="99" spans="2:54" x14ac:dyDescent="0.25">
      <c r="B99" t="s">
        <v>80</v>
      </c>
      <c r="AD99" s="1"/>
      <c r="AJ99" s="1"/>
      <c r="AK99" s="1"/>
      <c r="AL99" s="1"/>
      <c r="AM99" s="1">
        <v>27</v>
      </c>
      <c r="AN99" s="1">
        <v>706774</v>
      </c>
      <c r="AO99" s="1">
        <v>516620</v>
      </c>
      <c r="AP99" s="1">
        <v>724272</v>
      </c>
      <c r="AQ99" s="1">
        <v>533520</v>
      </c>
      <c r="AR99" s="1"/>
      <c r="AS99" s="1"/>
      <c r="AT99" s="1"/>
      <c r="AU99" s="1"/>
      <c r="AV99" s="1"/>
      <c r="BA99" s="1"/>
      <c r="BB99" s="4"/>
    </row>
    <row r="100" spans="2:54" x14ac:dyDescent="0.25">
      <c r="B100" t="s">
        <v>81</v>
      </c>
      <c r="AD100" s="1"/>
      <c r="AJ100" s="1"/>
      <c r="AK100" s="1"/>
      <c r="AL100" s="1"/>
      <c r="AM100" s="1"/>
      <c r="AN100" s="1">
        <v>2509</v>
      </c>
      <c r="AO100" s="1">
        <v>1051181</v>
      </c>
      <c r="AP100" s="1">
        <v>893953</v>
      </c>
      <c r="AQ100" s="1">
        <v>246907</v>
      </c>
      <c r="AR100" s="1"/>
      <c r="AS100" s="1"/>
      <c r="AT100" s="1"/>
      <c r="AU100" s="1">
        <v>719</v>
      </c>
      <c r="AV100" s="1"/>
      <c r="AZ100">
        <v>90</v>
      </c>
      <c r="BA100" s="1">
        <v>20</v>
      </c>
      <c r="BB100" s="4">
        <v>2270803</v>
      </c>
    </row>
    <row r="101" spans="2:54" x14ac:dyDescent="0.25">
      <c r="B101" t="s">
        <v>82</v>
      </c>
      <c r="AD101" s="1"/>
      <c r="AJ101" s="1"/>
      <c r="AK101" s="1"/>
      <c r="AL101" s="1"/>
      <c r="AM101" s="1"/>
      <c r="AN101" s="1">
        <v>57867</v>
      </c>
      <c r="AO101" s="1">
        <v>54880</v>
      </c>
      <c r="AP101" s="1">
        <v>77808</v>
      </c>
      <c r="AQ101" s="1">
        <v>37300</v>
      </c>
      <c r="AR101" s="1"/>
      <c r="AS101" s="1"/>
      <c r="AT101" s="1"/>
      <c r="AU101" s="1"/>
      <c r="AV101" s="1"/>
      <c r="AZ101">
        <v>5276547</v>
      </c>
      <c r="BA101" s="1">
        <v>54057651</v>
      </c>
      <c r="BB101" s="4">
        <v>54418637</v>
      </c>
    </row>
    <row r="102" spans="2:54" x14ac:dyDescent="0.25">
      <c r="B102" t="s">
        <v>189</v>
      </c>
      <c r="AD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BA102" s="1">
        <v>132000</v>
      </c>
      <c r="BB102" s="4"/>
    </row>
    <row r="103" spans="2:54" x14ac:dyDescent="0.25">
      <c r="B103" t="s">
        <v>166</v>
      </c>
      <c r="AD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BA103" s="1"/>
      <c r="BB103" s="4">
        <v>57307041</v>
      </c>
    </row>
    <row r="104" spans="2:54" x14ac:dyDescent="0.25">
      <c r="B104" t="s">
        <v>167</v>
      </c>
      <c r="AD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BA104" s="1"/>
      <c r="BB104" s="4">
        <v>60775042</v>
      </c>
    </row>
    <row r="105" spans="2:54" x14ac:dyDescent="0.25">
      <c r="B105" t="s">
        <v>83</v>
      </c>
      <c r="AD105" s="1"/>
      <c r="AJ105" s="1"/>
      <c r="AK105" s="1"/>
      <c r="AL105" s="1"/>
      <c r="AM105" s="1"/>
      <c r="AN105" s="1">
        <v>9176</v>
      </c>
      <c r="AO105" s="1">
        <v>121778</v>
      </c>
      <c r="AP105" s="1">
        <v>148776</v>
      </c>
      <c r="AQ105" s="1"/>
      <c r="AR105" s="1"/>
      <c r="AS105" s="1"/>
      <c r="AT105" s="1"/>
      <c r="AU105" s="1"/>
      <c r="AV105" s="1"/>
      <c r="BA105" s="1"/>
      <c r="BB105" s="4"/>
    </row>
    <row r="106" spans="2:54" x14ac:dyDescent="0.25">
      <c r="B106" t="s">
        <v>84</v>
      </c>
      <c r="AD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BA106" s="1"/>
      <c r="BB106" s="4"/>
    </row>
    <row r="107" spans="2:54" x14ac:dyDescent="0.25">
      <c r="B107" t="s">
        <v>85</v>
      </c>
      <c r="AD107" s="1"/>
      <c r="AJ107" s="1"/>
      <c r="AK107" s="1"/>
      <c r="AL107" s="1"/>
      <c r="AM107" s="1"/>
      <c r="AN107" s="1">
        <v>65922</v>
      </c>
      <c r="AO107" s="1">
        <v>72838</v>
      </c>
      <c r="AP107" s="1">
        <v>84519</v>
      </c>
      <c r="AQ107" s="1">
        <v>12</v>
      </c>
      <c r="AR107" s="1"/>
      <c r="AS107" s="1"/>
      <c r="AT107" s="1"/>
      <c r="AU107" s="1"/>
      <c r="AV107" s="1"/>
      <c r="BA107" s="1"/>
      <c r="BB107" s="4"/>
    </row>
    <row r="108" spans="2:54" x14ac:dyDescent="0.25">
      <c r="B108" t="s">
        <v>86</v>
      </c>
      <c r="AD108" s="1"/>
      <c r="AJ108" s="1"/>
      <c r="AK108" s="1"/>
      <c r="AL108" s="1"/>
      <c r="AM108" s="1"/>
      <c r="AN108" s="1">
        <v>709</v>
      </c>
      <c r="AO108" s="1">
        <v>827</v>
      </c>
      <c r="AP108" s="1">
        <v>1234</v>
      </c>
      <c r="AQ108" s="1">
        <v>2402</v>
      </c>
      <c r="AR108" s="1"/>
      <c r="AS108" s="1"/>
      <c r="AT108" s="1"/>
      <c r="AU108" s="1">
        <v>20238</v>
      </c>
      <c r="AV108" s="1"/>
      <c r="BA108" s="1"/>
      <c r="BB108" s="4">
        <v>176463386</v>
      </c>
    </row>
    <row r="109" spans="2:54" x14ac:dyDescent="0.25">
      <c r="B109" t="s">
        <v>88</v>
      </c>
      <c r="T109" s="1">
        <v>4</v>
      </c>
      <c r="U109" s="1">
        <v>3</v>
      </c>
      <c r="V109" s="1">
        <v>6</v>
      </c>
      <c r="W109" s="1">
        <v>287</v>
      </c>
      <c r="X109" s="1">
        <v>773</v>
      </c>
      <c r="Y109">
        <v>272</v>
      </c>
      <c r="Z109">
        <v>6282</v>
      </c>
      <c r="AA109">
        <v>6046</v>
      </c>
      <c r="AB109">
        <v>197</v>
      </c>
      <c r="AC109">
        <v>1741</v>
      </c>
      <c r="AD109" s="1">
        <v>129</v>
      </c>
      <c r="AE109">
        <v>599</v>
      </c>
      <c r="AF109">
        <v>289</v>
      </c>
      <c r="AG109">
        <v>431</v>
      </c>
      <c r="AH109">
        <v>105</v>
      </c>
      <c r="AI109">
        <v>45</v>
      </c>
      <c r="AJ109" s="1">
        <v>123</v>
      </c>
      <c r="AK109" s="1">
        <v>106</v>
      </c>
      <c r="AL109" s="1">
        <v>46</v>
      </c>
      <c r="AM109" s="1">
        <v>483</v>
      </c>
      <c r="AN109" s="1">
        <v>8894</v>
      </c>
      <c r="AO109" s="1">
        <v>44043</v>
      </c>
      <c r="AP109" s="1">
        <v>12628</v>
      </c>
      <c r="AQ109" s="1">
        <v>6969</v>
      </c>
      <c r="AR109" s="1">
        <v>1115</v>
      </c>
      <c r="AS109" s="1">
        <v>2295</v>
      </c>
      <c r="AT109" s="1">
        <v>8967</v>
      </c>
      <c r="AU109" s="1"/>
      <c r="AV109" s="1"/>
      <c r="AW109" s="1"/>
      <c r="AZ109">
        <v>35826135</v>
      </c>
      <c r="BA109" s="1">
        <v>30532862</v>
      </c>
      <c r="BB109" s="4"/>
    </row>
    <row r="110" spans="2:54" x14ac:dyDescent="0.25">
      <c r="B110" t="s">
        <v>89</v>
      </c>
      <c r="Q110" s="1"/>
      <c r="T110" s="1">
        <v>21</v>
      </c>
      <c r="U110" s="1">
        <v>489</v>
      </c>
      <c r="V110" s="1">
        <v>136</v>
      </c>
      <c r="W110" s="1">
        <v>686</v>
      </c>
      <c r="X110" s="1">
        <v>862</v>
      </c>
      <c r="Y110" s="1"/>
      <c r="AK110">
        <v>41</v>
      </c>
      <c r="AL110">
        <v>1553</v>
      </c>
      <c r="AM110">
        <v>1822</v>
      </c>
      <c r="AN110">
        <v>11414856</v>
      </c>
      <c r="AO110">
        <v>13000138</v>
      </c>
      <c r="AP110">
        <v>6476167</v>
      </c>
      <c r="AQ110">
        <v>1974654</v>
      </c>
      <c r="AU110">
        <v>5055222</v>
      </c>
      <c r="AV110">
        <v>1161</v>
      </c>
      <c r="AX110">
        <v>407764</v>
      </c>
      <c r="AZ110">
        <v>5000</v>
      </c>
      <c r="BA110">
        <v>336865420</v>
      </c>
      <c r="BB110" s="4">
        <v>4747893</v>
      </c>
    </row>
    <row r="111" spans="2:54" x14ac:dyDescent="0.25">
      <c r="B111" t="s">
        <v>38</v>
      </c>
      <c r="T111" s="1">
        <v>2998</v>
      </c>
      <c r="U111" s="1">
        <v>6091</v>
      </c>
      <c r="V111" s="1">
        <v>9717</v>
      </c>
      <c r="W111" s="1">
        <v>11261</v>
      </c>
      <c r="X111" s="1">
        <v>13823</v>
      </c>
      <c r="AE111">
        <v>8690</v>
      </c>
      <c r="AF111">
        <v>7868</v>
      </c>
      <c r="AG111">
        <v>6266</v>
      </c>
      <c r="AH111">
        <v>10414</v>
      </c>
      <c r="AI111">
        <v>3100</v>
      </c>
      <c r="AJ111">
        <v>2942</v>
      </c>
      <c r="AK111">
        <v>761</v>
      </c>
      <c r="AL111">
        <v>2962</v>
      </c>
      <c r="AM111">
        <v>3438</v>
      </c>
      <c r="AN111">
        <v>4472816</v>
      </c>
      <c r="AO111">
        <v>9953248</v>
      </c>
      <c r="AP111">
        <v>14719227</v>
      </c>
      <c r="AQ111">
        <v>11151979</v>
      </c>
      <c r="AR111">
        <v>9906</v>
      </c>
      <c r="AS111">
        <v>47064</v>
      </c>
      <c r="AT111">
        <v>55816</v>
      </c>
      <c r="AU111">
        <v>4342024</v>
      </c>
      <c r="AV111">
        <v>22483</v>
      </c>
      <c r="AW111">
        <v>2</v>
      </c>
      <c r="AZ111">
        <v>600</v>
      </c>
      <c r="BA111">
        <v>45110</v>
      </c>
      <c r="BB111" s="4">
        <v>238356352</v>
      </c>
    </row>
    <row r="112" spans="2:54" x14ac:dyDescent="0.25">
      <c r="B112" t="s">
        <v>41</v>
      </c>
      <c r="T112" s="1"/>
      <c r="U112" s="1">
        <v>61</v>
      </c>
      <c r="V112" s="1">
        <v>3148</v>
      </c>
      <c r="W112" s="1">
        <v>8768</v>
      </c>
      <c r="X112" s="1">
        <v>2398</v>
      </c>
      <c r="AE112">
        <v>2496</v>
      </c>
      <c r="AF112">
        <v>2003</v>
      </c>
      <c r="AG112">
        <v>4673</v>
      </c>
      <c r="AH112">
        <v>3235</v>
      </c>
      <c r="AI112">
        <v>2812</v>
      </c>
      <c r="AJ112">
        <v>2901</v>
      </c>
      <c r="AK112">
        <v>2719</v>
      </c>
      <c r="AL112">
        <v>6738</v>
      </c>
      <c r="AM112">
        <v>12128</v>
      </c>
      <c r="AN112">
        <v>16370889</v>
      </c>
      <c r="AO112">
        <v>29988040</v>
      </c>
      <c r="AP112">
        <v>42017540</v>
      </c>
      <c r="AQ112">
        <v>24356049</v>
      </c>
      <c r="AR112">
        <v>12231</v>
      </c>
      <c r="AS112">
        <v>42155</v>
      </c>
      <c r="AT112">
        <v>73484</v>
      </c>
      <c r="AU112">
        <v>7122690</v>
      </c>
      <c r="AV112">
        <v>6467</v>
      </c>
      <c r="AW112">
        <v>9750</v>
      </c>
      <c r="AZ112">
        <v>9729723</v>
      </c>
      <c r="BA112">
        <v>539084451</v>
      </c>
      <c r="BB112" s="4">
        <v>450326243</v>
      </c>
    </row>
    <row r="113" spans="2:54" x14ac:dyDescent="0.25">
      <c r="B113" t="s">
        <v>40</v>
      </c>
      <c r="T113" s="1"/>
      <c r="U113" s="1"/>
      <c r="V113" s="1"/>
      <c r="W113" s="1"/>
      <c r="X113" s="1"/>
      <c r="AE113">
        <v>430</v>
      </c>
      <c r="AF113">
        <v>143</v>
      </c>
      <c r="AG113">
        <v>51</v>
      </c>
      <c r="AH113">
        <v>154</v>
      </c>
      <c r="AI113">
        <v>315</v>
      </c>
      <c r="AJ113">
        <v>686</v>
      </c>
      <c r="AK113">
        <v>173</v>
      </c>
      <c r="AL113">
        <v>317</v>
      </c>
      <c r="AM113">
        <v>2630</v>
      </c>
      <c r="AN113">
        <v>4494850</v>
      </c>
      <c r="AO113">
        <v>9528198</v>
      </c>
      <c r="AP113">
        <v>33926215</v>
      </c>
      <c r="AQ113">
        <v>4157998</v>
      </c>
      <c r="AR113">
        <v>3398</v>
      </c>
      <c r="AS113">
        <v>8261</v>
      </c>
      <c r="AT113">
        <v>10156</v>
      </c>
      <c r="AU113">
        <v>687552</v>
      </c>
      <c r="AV113">
        <v>42</v>
      </c>
      <c r="BA113">
        <v>73437436</v>
      </c>
      <c r="BB113" s="4">
        <v>253276736</v>
      </c>
    </row>
    <row r="114" spans="2:54" x14ac:dyDescent="0.25">
      <c r="B114" t="s">
        <v>90</v>
      </c>
      <c r="T114" s="1"/>
      <c r="U114" s="1"/>
      <c r="V114" s="1"/>
      <c r="W114" s="1"/>
      <c r="X114" s="1"/>
      <c r="AP114">
        <v>162792</v>
      </c>
      <c r="AQ114">
        <v>17061</v>
      </c>
      <c r="BA114">
        <v>3150</v>
      </c>
      <c r="BB114" s="4">
        <v>8250</v>
      </c>
    </row>
    <row r="115" spans="2:54" x14ac:dyDescent="0.25">
      <c r="B115" t="s">
        <v>39</v>
      </c>
      <c r="T115" s="1"/>
      <c r="U115" s="1">
        <v>39</v>
      </c>
      <c r="V115" s="1">
        <v>56</v>
      </c>
      <c r="W115" s="1">
        <v>112</v>
      </c>
      <c r="X115" s="1">
        <v>646</v>
      </c>
      <c r="AE115">
        <v>152</v>
      </c>
      <c r="AF115">
        <v>294</v>
      </c>
      <c r="AG115">
        <v>239</v>
      </c>
      <c r="AH115">
        <v>380</v>
      </c>
      <c r="AI115">
        <v>306</v>
      </c>
      <c r="AJ115">
        <v>452</v>
      </c>
      <c r="AK115">
        <v>753</v>
      </c>
      <c r="AL115">
        <v>1008</v>
      </c>
      <c r="AM115">
        <v>3291</v>
      </c>
      <c r="AN115">
        <v>4006272</v>
      </c>
      <c r="AO115">
        <v>47352104</v>
      </c>
      <c r="AP115">
        <v>62810478</v>
      </c>
      <c r="AQ115">
        <v>46173993</v>
      </c>
      <c r="AR115">
        <v>74601</v>
      </c>
      <c r="AS115">
        <v>68095</v>
      </c>
      <c r="AT115">
        <v>95805</v>
      </c>
      <c r="AU115">
        <v>2548794</v>
      </c>
      <c r="AV115">
        <v>111300</v>
      </c>
      <c r="AW115">
        <v>940666</v>
      </c>
      <c r="AX115">
        <v>20616745</v>
      </c>
      <c r="AZ115">
        <v>11501</v>
      </c>
      <c r="BA115">
        <v>92544220</v>
      </c>
      <c r="BB115" s="4">
        <v>888032201</v>
      </c>
    </row>
    <row r="116" spans="2:54" x14ac:dyDescent="0.25">
      <c r="B116" t="s">
        <v>91</v>
      </c>
      <c r="T116" s="1"/>
      <c r="U116" s="1"/>
      <c r="V116" s="1"/>
      <c r="W116" s="1"/>
      <c r="X116" s="1"/>
      <c r="BB116" s="4"/>
    </row>
    <row r="117" spans="2:54" x14ac:dyDescent="0.25">
      <c r="B117" t="s">
        <v>92</v>
      </c>
      <c r="T117" s="1"/>
      <c r="U117" s="1"/>
      <c r="V117" s="1"/>
      <c r="W117" s="1"/>
      <c r="X117" s="1"/>
      <c r="AP117">
        <v>1658</v>
      </c>
      <c r="AQ117">
        <v>5</v>
      </c>
      <c r="AU117">
        <v>7510</v>
      </c>
      <c r="BB117" s="4"/>
    </row>
    <row r="118" spans="2:54" x14ac:dyDescent="0.25">
      <c r="B118" t="s">
        <v>93</v>
      </c>
      <c r="T118" s="1"/>
      <c r="U118" s="1"/>
      <c r="V118" s="1"/>
      <c r="W118" s="1"/>
      <c r="X118" s="1"/>
      <c r="AM118">
        <v>9</v>
      </c>
      <c r="AN118">
        <v>3736</v>
      </c>
      <c r="AO118">
        <v>801</v>
      </c>
      <c r="AP118">
        <v>15</v>
      </c>
      <c r="AQ118">
        <v>14932</v>
      </c>
      <c r="BB118" s="4"/>
    </row>
    <row r="119" spans="2:54" x14ac:dyDescent="0.25">
      <c r="B119" t="s">
        <v>94</v>
      </c>
      <c r="T119" s="1"/>
      <c r="U119" s="1"/>
      <c r="V119" s="1"/>
      <c r="W119" s="1"/>
      <c r="X119" s="1"/>
      <c r="AM119">
        <v>35</v>
      </c>
      <c r="AN119">
        <v>55893</v>
      </c>
      <c r="AO119">
        <v>256615</v>
      </c>
      <c r="AP119">
        <v>230756</v>
      </c>
      <c r="AQ119">
        <v>1498255</v>
      </c>
      <c r="AU119">
        <v>45</v>
      </c>
      <c r="AX119">
        <v>11000</v>
      </c>
      <c r="AZ119">
        <v>1500</v>
      </c>
      <c r="BA119">
        <v>34503</v>
      </c>
      <c r="BB119" s="4">
        <v>10560</v>
      </c>
    </row>
    <row r="120" spans="2:54" x14ac:dyDescent="0.25">
      <c r="B120" t="s">
        <v>95</v>
      </c>
      <c r="T120" s="1"/>
      <c r="U120" s="1"/>
      <c r="V120" s="1"/>
      <c r="W120" s="1"/>
      <c r="X120" s="1"/>
      <c r="AM120">
        <v>41</v>
      </c>
      <c r="AN120">
        <v>63866</v>
      </c>
      <c r="AO120">
        <v>487935</v>
      </c>
      <c r="AP120">
        <v>704555</v>
      </c>
      <c r="AQ120">
        <v>910525</v>
      </c>
      <c r="AU120">
        <v>609180</v>
      </c>
      <c r="BA120">
        <v>36812</v>
      </c>
      <c r="BB120" s="4">
        <v>55165373</v>
      </c>
    </row>
    <row r="121" spans="2:54" x14ac:dyDescent="0.25">
      <c r="B121" t="s">
        <v>96</v>
      </c>
      <c r="T121" s="1"/>
      <c r="U121" s="1"/>
      <c r="V121" s="1"/>
      <c r="W121" s="1"/>
      <c r="X121" s="1"/>
      <c r="AN121">
        <v>1808002</v>
      </c>
      <c r="AO121">
        <v>1530789</v>
      </c>
      <c r="AP121">
        <v>1724988</v>
      </c>
      <c r="AQ121">
        <v>539212</v>
      </c>
      <c r="AU121">
        <v>46356</v>
      </c>
      <c r="AW121">
        <v>772</v>
      </c>
      <c r="BA121">
        <v>180</v>
      </c>
      <c r="BB121" s="4">
        <v>13199170</v>
      </c>
    </row>
    <row r="122" spans="2:54" x14ac:dyDescent="0.25">
      <c r="B122" t="s">
        <v>97</v>
      </c>
      <c r="T122" s="1"/>
      <c r="U122" s="1"/>
      <c r="V122" s="1"/>
      <c r="W122" s="1"/>
      <c r="X122" s="1"/>
      <c r="AQ122">
        <v>424777</v>
      </c>
      <c r="AU122">
        <v>926089</v>
      </c>
      <c r="AV122">
        <v>6</v>
      </c>
      <c r="BA122">
        <v>281200</v>
      </c>
      <c r="BB122" s="4">
        <v>97840588</v>
      </c>
    </row>
    <row r="123" spans="2:54" x14ac:dyDescent="0.25">
      <c r="B123" t="s">
        <v>42</v>
      </c>
      <c r="T123" s="1">
        <v>106</v>
      </c>
      <c r="U123" s="1">
        <v>63</v>
      </c>
      <c r="V123" s="1">
        <v>1427</v>
      </c>
      <c r="W123" s="1">
        <v>49</v>
      </c>
      <c r="X123" s="1">
        <v>452</v>
      </c>
      <c r="AE123">
        <v>175</v>
      </c>
      <c r="AF123">
        <v>169</v>
      </c>
      <c r="AG123">
        <v>968</v>
      </c>
      <c r="AH123">
        <v>80</v>
      </c>
      <c r="AI123">
        <v>301</v>
      </c>
      <c r="AJ123">
        <v>116</v>
      </c>
      <c r="AK123">
        <v>230</v>
      </c>
      <c r="AL123">
        <v>291</v>
      </c>
      <c r="AM123">
        <v>563</v>
      </c>
      <c r="AN123">
        <v>216873</v>
      </c>
      <c r="AO123">
        <v>91057</v>
      </c>
      <c r="AP123">
        <v>10376</v>
      </c>
      <c r="AQ123">
        <v>15449</v>
      </c>
      <c r="AR123">
        <v>15533</v>
      </c>
      <c r="AS123">
        <v>34283</v>
      </c>
      <c r="AT123">
        <v>78889</v>
      </c>
      <c r="AU123">
        <v>208</v>
      </c>
      <c r="AW123">
        <v>109000</v>
      </c>
      <c r="BA123">
        <v>6320</v>
      </c>
      <c r="BB123" s="4"/>
    </row>
    <row r="124" spans="2:54" x14ac:dyDescent="0.25">
      <c r="B124" t="s">
        <v>45</v>
      </c>
      <c r="T124" s="1">
        <v>6135</v>
      </c>
      <c r="U124" s="1">
        <v>8332</v>
      </c>
      <c r="V124" s="1">
        <v>10907</v>
      </c>
      <c r="W124" s="1">
        <v>9178</v>
      </c>
      <c r="X124" s="1">
        <v>16004</v>
      </c>
      <c r="AE124">
        <v>31958</v>
      </c>
      <c r="AF124">
        <v>24633</v>
      </c>
      <c r="AG124">
        <v>20340</v>
      </c>
      <c r="AH124">
        <v>25824</v>
      </c>
      <c r="AI124">
        <v>16222</v>
      </c>
      <c r="AJ124">
        <v>13567</v>
      </c>
      <c r="AK124">
        <v>19787</v>
      </c>
      <c r="AL124">
        <v>26455</v>
      </c>
      <c r="AM124">
        <v>46259</v>
      </c>
      <c r="AN124">
        <v>51304955</v>
      </c>
      <c r="AO124">
        <v>45736671</v>
      </c>
      <c r="AP124">
        <v>74117961</v>
      </c>
      <c r="AQ124">
        <v>36314809</v>
      </c>
      <c r="AR124">
        <v>50311</v>
      </c>
      <c r="AS124">
        <v>45911</v>
      </c>
      <c r="AT124">
        <v>17969</v>
      </c>
      <c r="AU124">
        <v>1403</v>
      </c>
      <c r="AV124">
        <v>34795</v>
      </c>
      <c r="AW124">
        <v>549</v>
      </c>
      <c r="AX124">
        <v>1327690</v>
      </c>
      <c r="AY124">
        <v>101201368</v>
      </c>
      <c r="AZ124">
        <v>415706737</v>
      </c>
      <c r="BA124">
        <v>1192062968</v>
      </c>
      <c r="BB124" s="4">
        <v>5780717052</v>
      </c>
    </row>
    <row r="125" spans="2:54" x14ac:dyDescent="0.25">
      <c r="B125" t="s">
        <v>98</v>
      </c>
      <c r="T125" s="1"/>
      <c r="U125" s="1"/>
      <c r="V125" s="1"/>
      <c r="W125" s="1"/>
      <c r="X125" s="1"/>
      <c r="AM125">
        <v>1315</v>
      </c>
      <c r="AN125">
        <v>1718546</v>
      </c>
      <c r="AO125">
        <v>1422862</v>
      </c>
      <c r="AP125">
        <v>5858145</v>
      </c>
      <c r="AQ125">
        <v>434916</v>
      </c>
      <c r="AU125">
        <v>3576</v>
      </c>
      <c r="AW125">
        <v>36</v>
      </c>
      <c r="AZ125">
        <v>19682458</v>
      </c>
      <c r="BA125">
        <v>22987599</v>
      </c>
      <c r="BB125" s="4">
        <v>216074676</v>
      </c>
    </row>
    <row r="126" spans="2:54" x14ac:dyDescent="0.25">
      <c r="B126" t="s">
        <v>168</v>
      </c>
      <c r="T126" s="1"/>
      <c r="U126" s="1"/>
      <c r="V126" s="1"/>
      <c r="W126" s="1"/>
      <c r="X126" s="1"/>
      <c r="BB126" s="4">
        <v>20</v>
      </c>
    </row>
    <row r="127" spans="2:54" x14ac:dyDescent="0.25">
      <c r="B127" t="s">
        <v>99</v>
      </c>
      <c r="T127" s="1"/>
      <c r="U127" s="1"/>
      <c r="V127" s="1"/>
      <c r="W127" s="1"/>
      <c r="X127" s="1"/>
      <c r="AN127">
        <v>1687745</v>
      </c>
      <c r="AO127">
        <v>1056919</v>
      </c>
      <c r="AP127">
        <v>1879081</v>
      </c>
      <c r="AQ127">
        <v>2269658</v>
      </c>
      <c r="AY127">
        <v>2641590</v>
      </c>
      <c r="BA127">
        <v>35311006</v>
      </c>
      <c r="BB127" s="4">
        <v>290703106</v>
      </c>
    </row>
    <row r="128" spans="2:54" x14ac:dyDescent="0.25">
      <c r="B128" t="s">
        <v>100</v>
      </c>
      <c r="T128" s="1"/>
      <c r="U128" s="1"/>
      <c r="V128" s="1"/>
      <c r="W128" s="1"/>
      <c r="X128" s="1"/>
      <c r="AM128">
        <v>85</v>
      </c>
      <c r="AN128">
        <v>813192</v>
      </c>
      <c r="AO128">
        <v>304281</v>
      </c>
      <c r="AP128">
        <v>1054594</v>
      </c>
      <c r="AQ128">
        <v>728957</v>
      </c>
      <c r="BB128" s="4">
        <v>285920661</v>
      </c>
    </row>
    <row r="129" spans="2:54" x14ac:dyDescent="0.25">
      <c r="B129" t="s">
        <v>101</v>
      </c>
      <c r="T129" s="1"/>
      <c r="U129" s="1"/>
      <c r="V129" s="1"/>
      <c r="W129" s="1"/>
      <c r="X129" s="1"/>
      <c r="AN129">
        <v>2356986</v>
      </c>
      <c r="AO129">
        <v>2878891</v>
      </c>
      <c r="AP129">
        <v>2608392</v>
      </c>
      <c r="AQ129">
        <v>3216148</v>
      </c>
      <c r="BB129" s="4"/>
    </row>
    <row r="130" spans="2:54" x14ac:dyDescent="0.25">
      <c r="B130" t="s">
        <v>134</v>
      </c>
      <c r="T130" s="1"/>
      <c r="U130" s="1"/>
      <c r="V130" s="1"/>
      <c r="W130" s="1"/>
      <c r="X130" s="1"/>
      <c r="AK130">
        <v>3414</v>
      </c>
      <c r="AL130">
        <v>14356</v>
      </c>
      <c r="AM130">
        <v>4915</v>
      </c>
      <c r="BB130" s="4"/>
    </row>
    <row r="131" spans="2:54" x14ac:dyDescent="0.25">
      <c r="B131" t="s">
        <v>102</v>
      </c>
      <c r="T131" s="1"/>
      <c r="U131" s="1"/>
      <c r="V131" s="1"/>
      <c r="W131" s="1"/>
      <c r="X131" s="1"/>
      <c r="AM131">
        <v>15188</v>
      </c>
      <c r="AN131">
        <v>2954799</v>
      </c>
      <c r="AO131">
        <v>29864770</v>
      </c>
      <c r="AP131">
        <v>24167447</v>
      </c>
      <c r="AQ131">
        <v>6019951</v>
      </c>
      <c r="AU131">
        <v>2192</v>
      </c>
      <c r="BA131">
        <v>64323052</v>
      </c>
      <c r="BB131" s="4"/>
    </row>
    <row r="132" spans="2:54" x14ac:dyDescent="0.25">
      <c r="B132" t="s">
        <v>170</v>
      </c>
      <c r="T132" s="1"/>
      <c r="U132" s="1"/>
      <c r="V132" s="1"/>
      <c r="W132" s="1"/>
      <c r="X132" s="1"/>
      <c r="BB132" s="4">
        <v>180325196</v>
      </c>
    </row>
    <row r="133" spans="2:54" x14ac:dyDescent="0.25">
      <c r="B133" t="s">
        <v>171</v>
      </c>
      <c r="T133" s="1"/>
      <c r="U133" s="1"/>
      <c r="V133" s="1"/>
      <c r="W133" s="1"/>
      <c r="X133" s="1"/>
      <c r="BB133" s="4">
        <v>1473700978</v>
      </c>
    </row>
    <row r="134" spans="2:54" x14ac:dyDescent="0.25">
      <c r="B134" t="s">
        <v>172</v>
      </c>
      <c r="T134" s="1"/>
      <c r="U134" s="1"/>
      <c r="V134" s="1"/>
      <c r="W134" s="1"/>
      <c r="X134" s="1"/>
      <c r="BB134" s="4">
        <v>1790746855</v>
      </c>
    </row>
    <row r="135" spans="2:54" x14ac:dyDescent="0.25">
      <c r="B135" t="s">
        <v>103</v>
      </c>
      <c r="T135" s="1"/>
      <c r="U135" s="1"/>
      <c r="V135" s="1"/>
      <c r="W135" s="1"/>
      <c r="X135" s="1"/>
      <c r="AM135">
        <v>1116</v>
      </c>
      <c r="AN135">
        <v>117795</v>
      </c>
      <c r="AO135">
        <v>551157</v>
      </c>
      <c r="AP135">
        <v>476673</v>
      </c>
      <c r="AQ135">
        <v>234807</v>
      </c>
      <c r="AU135">
        <v>511</v>
      </c>
      <c r="AW135">
        <v>516</v>
      </c>
      <c r="BA135">
        <v>16508412</v>
      </c>
      <c r="BB135" s="4">
        <v>34925088</v>
      </c>
    </row>
    <row r="136" spans="2:54" x14ac:dyDescent="0.25">
      <c r="B136" t="s">
        <v>173</v>
      </c>
      <c r="T136" s="1"/>
      <c r="U136" s="1"/>
      <c r="V136" s="1"/>
      <c r="W136" s="1"/>
      <c r="X136" s="1"/>
      <c r="BB136" s="4">
        <v>28191719</v>
      </c>
    </row>
    <row r="137" spans="2:54" x14ac:dyDescent="0.25">
      <c r="B137" t="s">
        <v>104</v>
      </c>
      <c r="T137" s="1"/>
      <c r="U137" s="1"/>
      <c r="V137" s="1"/>
      <c r="W137" s="1"/>
      <c r="X137" s="1"/>
      <c r="AP137">
        <v>746570</v>
      </c>
      <c r="AQ137">
        <v>821040</v>
      </c>
      <c r="AW137">
        <v>1510</v>
      </c>
      <c r="BB137" s="4"/>
    </row>
    <row r="138" spans="2:54" x14ac:dyDescent="0.25">
      <c r="B138" t="s">
        <v>174</v>
      </c>
      <c r="T138" s="1"/>
      <c r="U138" s="1"/>
      <c r="V138" s="1"/>
      <c r="W138" s="1"/>
      <c r="X138" s="1"/>
      <c r="BB138" s="4">
        <v>20</v>
      </c>
    </row>
    <row r="139" spans="2:54" x14ac:dyDescent="0.25">
      <c r="B139" t="s">
        <v>48</v>
      </c>
      <c r="T139" s="1"/>
      <c r="U139" s="1"/>
      <c r="V139" s="1"/>
      <c r="W139" s="1"/>
      <c r="X139" s="1"/>
      <c r="AG139">
        <v>1341</v>
      </c>
      <c r="AH139">
        <v>1447</v>
      </c>
      <c r="AI139">
        <v>1615</v>
      </c>
      <c r="AJ139">
        <v>1332</v>
      </c>
      <c r="AK139">
        <v>2635</v>
      </c>
      <c r="AL139">
        <v>4312</v>
      </c>
      <c r="AM139">
        <v>8233</v>
      </c>
      <c r="AN139">
        <v>4761520</v>
      </c>
      <c r="AO139">
        <v>22561172</v>
      </c>
      <c r="AP139">
        <v>88852224</v>
      </c>
      <c r="AQ139">
        <v>7810386</v>
      </c>
      <c r="AR139">
        <v>9485</v>
      </c>
      <c r="AS139">
        <v>25197</v>
      </c>
      <c r="AT139">
        <v>13915</v>
      </c>
      <c r="AU139">
        <v>426</v>
      </c>
      <c r="AV139">
        <v>43755</v>
      </c>
      <c r="AZ139">
        <v>230</v>
      </c>
      <c r="BA139">
        <v>274468563</v>
      </c>
      <c r="BB139" s="4">
        <v>1404837138</v>
      </c>
    </row>
    <row r="140" spans="2:54" x14ac:dyDescent="0.25">
      <c r="B140" t="s">
        <v>131</v>
      </c>
      <c r="T140" s="1"/>
      <c r="U140" s="1">
        <v>7</v>
      </c>
      <c r="V140" s="1">
        <v>18851</v>
      </c>
      <c r="W140" s="1">
        <v>29448</v>
      </c>
      <c r="X140" s="1">
        <v>37163</v>
      </c>
      <c r="BB140" s="4"/>
    </row>
    <row r="141" spans="2:54" x14ac:dyDescent="0.25">
      <c r="B141" t="s">
        <v>105</v>
      </c>
      <c r="T141" s="1"/>
      <c r="U141" s="1"/>
      <c r="V141" s="1"/>
      <c r="W141" s="1"/>
      <c r="X141" s="1"/>
      <c r="AP141">
        <v>26282</v>
      </c>
      <c r="AQ141">
        <v>183</v>
      </c>
      <c r="BA141">
        <v>44537165</v>
      </c>
      <c r="BB141" s="4"/>
    </row>
    <row r="142" spans="2:54" x14ac:dyDescent="0.25">
      <c r="B142" t="s">
        <v>106</v>
      </c>
      <c r="T142" s="1"/>
      <c r="U142" s="1"/>
      <c r="V142" s="1"/>
      <c r="W142" s="1"/>
      <c r="X142" s="1"/>
      <c r="AN142">
        <v>893547</v>
      </c>
      <c r="AO142">
        <v>556725</v>
      </c>
      <c r="AP142">
        <v>653376</v>
      </c>
      <c r="AQ142">
        <v>222876</v>
      </c>
      <c r="BA142">
        <v>1681585</v>
      </c>
      <c r="BB142" s="4">
        <v>11772698</v>
      </c>
    </row>
    <row r="143" spans="2:54" x14ac:dyDescent="0.25">
      <c r="B143" t="s">
        <v>107</v>
      </c>
      <c r="T143" s="1"/>
      <c r="U143" s="1"/>
      <c r="V143" s="1"/>
      <c r="W143" s="1"/>
      <c r="X143" s="1"/>
      <c r="AN143">
        <v>11066</v>
      </c>
      <c r="AP143">
        <v>205</v>
      </c>
      <c r="AQ143">
        <v>96</v>
      </c>
      <c r="BB143" s="4"/>
    </row>
    <row r="144" spans="2:54" x14ac:dyDescent="0.25">
      <c r="B144" t="s">
        <v>169</v>
      </c>
      <c r="T144" s="1"/>
      <c r="U144" s="1"/>
      <c r="V144" s="1"/>
      <c r="W144" s="1"/>
      <c r="X144" s="1"/>
      <c r="BB144" s="4">
        <v>20</v>
      </c>
    </row>
    <row r="145" spans="2:54" x14ac:dyDescent="0.25">
      <c r="B145" t="s">
        <v>108</v>
      </c>
      <c r="T145" s="1"/>
      <c r="U145" s="1"/>
      <c r="V145" s="1"/>
      <c r="W145" s="1"/>
      <c r="X145" s="1"/>
      <c r="AM145">
        <v>40</v>
      </c>
      <c r="AN145">
        <v>5</v>
      </c>
      <c r="AO145">
        <v>142715</v>
      </c>
      <c r="AP145">
        <v>28671</v>
      </c>
      <c r="AQ145">
        <v>13553</v>
      </c>
      <c r="BA145">
        <v>200</v>
      </c>
      <c r="BB145" s="4">
        <v>215</v>
      </c>
    </row>
    <row r="146" spans="2:54" x14ac:dyDescent="0.25">
      <c r="B146" t="s">
        <v>109</v>
      </c>
      <c r="T146" s="1"/>
      <c r="U146" s="1"/>
      <c r="V146" s="1"/>
      <c r="W146" s="1"/>
      <c r="X146" s="1"/>
      <c r="AP146">
        <v>4</v>
      </c>
      <c r="AQ146">
        <v>83</v>
      </c>
      <c r="BB146" s="4"/>
    </row>
    <row r="147" spans="2:54" x14ac:dyDescent="0.25">
      <c r="B147" t="s">
        <v>110</v>
      </c>
      <c r="T147" s="1"/>
      <c r="U147" s="1"/>
      <c r="V147" s="1"/>
      <c r="W147" s="1"/>
      <c r="X147" s="1"/>
      <c r="AM147">
        <v>91</v>
      </c>
      <c r="AN147">
        <v>218182</v>
      </c>
      <c r="AO147">
        <v>436169</v>
      </c>
      <c r="AP147">
        <v>975689</v>
      </c>
      <c r="AQ147">
        <v>45952</v>
      </c>
      <c r="BB147" s="4">
        <v>15</v>
      </c>
    </row>
    <row r="148" spans="2:54" x14ac:dyDescent="0.25">
      <c r="B148" t="s">
        <v>111</v>
      </c>
      <c r="T148" s="1"/>
      <c r="U148" s="1"/>
      <c r="V148" s="1"/>
      <c r="W148" s="1"/>
      <c r="X148" s="1"/>
      <c r="AQ148">
        <v>12</v>
      </c>
      <c r="BB148" s="4">
        <v>465</v>
      </c>
    </row>
    <row r="149" spans="2:54" x14ac:dyDescent="0.25">
      <c r="B149" t="s">
        <v>112</v>
      </c>
      <c r="T149" s="1"/>
      <c r="U149" s="1"/>
      <c r="V149" s="1"/>
      <c r="W149" s="1"/>
      <c r="X149" s="1"/>
      <c r="BB149" s="4"/>
    </row>
    <row r="150" spans="2:54" x14ac:dyDescent="0.25">
      <c r="B150" t="s">
        <v>113</v>
      </c>
      <c r="T150" s="1"/>
      <c r="U150" s="1"/>
      <c r="V150" s="1"/>
      <c r="W150" s="1"/>
      <c r="X150" s="1"/>
      <c r="AP150">
        <v>274</v>
      </c>
      <c r="BB150" s="4"/>
    </row>
    <row r="151" spans="2:54" x14ac:dyDescent="0.25">
      <c r="B151" t="s">
        <v>114</v>
      </c>
      <c r="T151" s="1"/>
      <c r="U151" s="1"/>
      <c r="V151" s="1"/>
      <c r="W151" s="1"/>
      <c r="X151" s="1"/>
      <c r="AO151">
        <v>3670</v>
      </c>
      <c r="AP151">
        <v>23552</v>
      </c>
      <c r="AQ151">
        <v>1470</v>
      </c>
      <c r="BB151" s="4"/>
    </row>
    <row r="152" spans="2:54" x14ac:dyDescent="0.25">
      <c r="B152" t="s">
        <v>44</v>
      </c>
      <c r="T152" s="1"/>
      <c r="U152" s="1"/>
      <c r="V152" s="1"/>
      <c r="W152" s="1"/>
      <c r="X152" s="1"/>
      <c r="AM152">
        <v>505</v>
      </c>
      <c r="AN152">
        <v>640074</v>
      </c>
      <c r="AO152">
        <v>889102</v>
      </c>
      <c r="AP152">
        <v>1518182</v>
      </c>
      <c r="AQ152">
        <v>611082</v>
      </c>
      <c r="AR152">
        <v>782</v>
      </c>
      <c r="AS152">
        <v>274</v>
      </c>
      <c r="AT152">
        <v>534</v>
      </c>
      <c r="AY152">
        <v>15347600</v>
      </c>
      <c r="BA152">
        <v>6652</v>
      </c>
      <c r="BB152" s="4">
        <v>42275659</v>
      </c>
    </row>
    <row r="153" spans="2:54" x14ac:dyDescent="0.25">
      <c r="B153" t="s">
        <v>115</v>
      </c>
      <c r="T153" s="1"/>
      <c r="U153" s="1"/>
      <c r="V153" s="1"/>
      <c r="W153" s="1"/>
      <c r="X153" s="1"/>
      <c r="AM153">
        <v>1</v>
      </c>
      <c r="AN153">
        <v>1956</v>
      </c>
      <c r="AO153">
        <v>2925</v>
      </c>
      <c r="AP153">
        <v>4404</v>
      </c>
      <c r="AQ153">
        <v>591</v>
      </c>
      <c r="BB153" s="4"/>
    </row>
    <row r="154" spans="2:54" x14ac:dyDescent="0.25">
      <c r="B154" t="s">
        <v>116</v>
      </c>
      <c r="T154" s="1"/>
      <c r="U154" s="1"/>
      <c r="V154" s="1"/>
      <c r="W154" s="1"/>
      <c r="X154" s="1"/>
      <c r="AN154">
        <v>521919</v>
      </c>
      <c r="AO154">
        <v>597778</v>
      </c>
      <c r="AP154">
        <v>1256130</v>
      </c>
      <c r="AQ154">
        <v>455588</v>
      </c>
      <c r="AU154">
        <v>3</v>
      </c>
      <c r="BA154">
        <v>100</v>
      </c>
      <c r="BB154" s="4">
        <v>307345644</v>
      </c>
    </row>
    <row r="155" spans="2:54" x14ac:dyDescent="0.25">
      <c r="B155" t="s">
        <v>117</v>
      </c>
      <c r="T155" s="1"/>
      <c r="U155" s="1"/>
      <c r="V155" s="1"/>
      <c r="W155" s="1"/>
      <c r="X155" s="1"/>
      <c r="AN155">
        <v>32</v>
      </c>
      <c r="AO155">
        <v>87</v>
      </c>
      <c r="AP155">
        <v>1562352</v>
      </c>
      <c r="AQ155">
        <v>907613</v>
      </c>
      <c r="AU155">
        <v>56106</v>
      </c>
      <c r="BA155">
        <v>75949075</v>
      </c>
      <c r="BB155" s="4">
        <v>416490706</v>
      </c>
    </row>
    <row r="156" spans="2:54" x14ac:dyDescent="0.25">
      <c r="B156" t="s">
        <v>118</v>
      </c>
      <c r="T156" s="1"/>
      <c r="U156" s="1"/>
      <c r="V156" s="1"/>
      <c r="W156" s="1"/>
      <c r="X156" s="1"/>
      <c r="AO156">
        <v>1</v>
      </c>
      <c r="AP156">
        <v>153</v>
      </c>
      <c r="AQ156">
        <v>6135</v>
      </c>
      <c r="BB156" s="4"/>
    </row>
    <row r="157" spans="2:54" x14ac:dyDescent="0.25">
      <c r="B157" t="s">
        <v>119</v>
      </c>
      <c r="T157" s="1"/>
      <c r="U157" s="1"/>
      <c r="V157" s="1"/>
      <c r="W157" s="1"/>
      <c r="X157" s="1"/>
      <c r="AN157">
        <v>194</v>
      </c>
      <c r="AP157">
        <v>1709</v>
      </c>
      <c r="BB157" s="4"/>
    </row>
    <row r="158" spans="2:54" x14ac:dyDescent="0.25">
      <c r="B158" t="s">
        <v>120</v>
      </c>
      <c r="T158" s="1"/>
      <c r="U158" s="1"/>
      <c r="V158" s="1"/>
      <c r="W158" s="1"/>
      <c r="X158" s="1"/>
      <c r="AN158">
        <v>55540</v>
      </c>
      <c r="AO158">
        <v>247540</v>
      </c>
      <c r="AP158">
        <v>388513</v>
      </c>
      <c r="AQ158">
        <v>477250</v>
      </c>
      <c r="AU158">
        <v>7342</v>
      </c>
      <c r="AV158">
        <v>1051</v>
      </c>
      <c r="BA158">
        <v>1980028</v>
      </c>
      <c r="BB158" s="4"/>
    </row>
    <row r="159" spans="2:54" x14ac:dyDescent="0.25">
      <c r="B159" t="s">
        <v>121</v>
      </c>
      <c r="T159" s="1"/>
      <c r="U159" s="1"/>
      <c r="V159" s="1"/>
      <c r="W159" s="1"/>
      <c r="X159" s="1"/>
      <c r="AN159">
        <v>55956</v>
      </c>
      <c r="AO159">
        <v>192374</v>
      </c>
      <c r="AP159">
        <v>98637</v>
      </c>
      <c r="AQ159">
        <v>9</v>
      </c>
      <c r="BB159" s="4"/>
    </row>
    <row r="160" spans="2:54" x14ac:dyDescent="0.25">
      <c r="B160" t="s">
        <v>122</v>
      </c>
      <c r="T160" s="1"/>
      <c r="U160" s="1"/>
      <c r="V160" s="1"/>
      <c r="W160" s="1"/>
      <c r="X160" s="1"/>
      <c r="AQ160">
        <v>19337</v>
      </c>
      <c r="BB160" s="4"/>
    </row>
    <row r="161" spans="2:54" x14ac:dyDescent="0.25">
      <c r="B161" t="s">
        <v>123</v>
      </c>
      <c r="T161" s="1"/>
      <c r="U161" s="1"/>
      <c r="V161" s="1"/>
      <c r="W161" s="1"/>
      <c r="X161" s="1"/>
      <c r="BB161" s="4"/>
    </row>
    <row r="162" spans="2:54" x14ac:dyDescent="0.25">
      <c r="B162" t="s">
        <v>46</v>
      </c>
      <c r="T162" s="1"/>
      <c r="U162" s="1"/>
      <c r="V162" s="1"/>
      <c r="W162" s="1"/>
      <c r="X162" s="1"/>
      <c r="AR162">
        <v>19756</v>
      </c>
      <c r="AS162">
        <v>8812</v>
      </c>
      <c r="AT162">
        <v>5970</v>
      </c>
      <c r="BB162" s="4"/>
    </row>
    <row r="163" spans="2:54" x14ac:dyDescent="0.25">
      <c r="B163" t="s">
        <v>47</v>
      </c>
      <c r="T163" s="1"/>
      <c r="U163" s="1"/>
      <c r="V163" s="1"/>
      <c r="W163" s="1"/>
      <c r="X163" s="1"/>
      <c r="AR163">
        <v>1050</v>
      </c>
      <c r="AS163">
        <v>158</v>
      </c>
      <c r="AT163">
        <v>3340</v>
      </c>
      <c r="BB163" s="4"/>
    </row>
    <row r="164" spans="2:54" x14ac:dyDescent="0.25">
      <c r="B164" t="s">
        <v>49</v>
      </c>
      <c r="T164" s="1">
        <v>26</v>
      </c>
      <c r="U164" s="1">
        <v>226</v>
      </c>
      <c r="V164" s="1">
        <v>10036</v>
      </c>
      <c r="W164" s="1">
        <v>656</v>
      </c>
      <c r="X164" s="1">
        <v>1409</v>
      </c>
      <c r="AE164">
        <v>9328</v>
      </c>
      <c r="AF164">
        <v>11768</v>
      </c>
      <c r="AG164">
        <v>10527</v>
      </c>
      <c r="AH164">
        <v>15266</v>
      </c>
      <c r="AI164">
        <v>6135</v>
      </c>
      <c r="AJ164">
        <v>3327</v>
      </c>
      <c r="AK164">
        <v>1612</v>
      </c>
      <c r="AL164">
        <v>3281</v>
      </c>
      <c r="AM164">
        <v>1819</v>
      </c>
      <c r="AN164">
        <v>1050860</v>
      </c>
      <c r="AO164">
        <v>697061</v>
      </c>
      <c r="AP164">
        <v>30583</v>
      </c>
      <c r="AQ164">
        <v>8815</v>
      </c>
      <c r="AR164">
        <v>11405</v>
      </c>
      <c r="AS164">
        <v>11059</v>
      </c>
      <c r="AT164">
        <v>563</v>
      </c>
      <c r="AV164">
        <v>135</v>
      </c>
      <c r="BA164">
        <v>457110</v>
      </c>
      <c r="BB164" s="4"/>
    </row>
    <row r="165" spans="2:54" x14ac:dyDescent="0.25">
      <c r="B165" t="s">
        <v>50</v>
      </c>
      <c r="T165" s="1">
        <v>28571</v>
      </c>
      <c r="U165" s="1">
        <v>43332</v>
      </c>
      <c r="V165" s="1">
        <v>32934</v>
      </c>
      <c r="W165" s="1">
        <v>48874</v>
      </c>
      <c r="X165" s="1">
        <v>56630</v>
      </c>
      <c r="AE165">
        <v>128396</v>
      </c>
      <c r="AF165">
        <v>122840</v>
      </c>
      <c r="AG165">
        <v>130494</v>
      </c>
      <c r="AH165">
        <v>132600</v>
      </c>
      <c r="AI165">
        <v>94215</v>
      </c>
      <c r="AJ165">
        <v>113337</v>
      </c>
      <c r="AK165">
        <v>134277</v>
      </c>
      <c r="AL165">
        <v>204586</v>
      </c>
      <c r="AM165">
        <v>197757</v>
      </c>
      <c r="AN165">
        <v>235148939</v>
      </c>
      <c r="AO165">
        <v>181914491</v>
      </c>
      <c r="AP165">
        <v>165251527</v>
      </c>
      <c r="AQ165">
        <v>82875487</v>
      </c>
      <c r="AR165">
        <v>71026</v>
      </c>
      <c r="AS165">
        <v>94161</v>
      </c>
      <c r="AT165">
        <v>78088</v>
      </c>
      <c r="AU165">
        <v>20604</v>
      </c>
      <c r="AV165">
        <v>13244</v>
      </c>
      <c r="AW165">
        <v>1809590</v>
      </c>
      <c r="AX165">
        <v>37599</v>
      </c>
      <c r="AY165">
        <v>2379</v>
      </c>
      <c r="AZ165">
        <v>33660047</v>
      </c>
      <c r="BA165">
        <v>637782911</v>
      </c>
      <c r="BB165" s="4">
        <v>7502831577</v>
      </c>
    </row>
    <row r="166" spans="2:54" x14ac:dyDescent="0.25">
      <c r="B166" t="s">
        <v>124</v>
      </c>
      <c r="T166" s="1"/>
      <c r="U166" s="1"/>
      <c r="V166" s="1"/>
      <c r="W166" s="1"/>
      <c r="X166" s="1"/>
      <c r="AN166">
        <v>38570</v>
      </c>
      <c r="AO166">
        <v>206997</v>
      </c>
      <c r="AP166">
        <v>79063</v>
      </c>
      <c r="AQ166">
        <v>64582</v>
      </c>
      <c r="AW166">
        <v>48</v>
      </c>
      <c r="BB166" s="4">
        <v>6570814</v>
      </c>
    </row>
    <row r="167" spans="2:54" x14ac:dyDescent="0.25">
      <c r="B167" t="s">
        <v>125</v>
      </c>
      <c r="T167" s="1"/>
      <c r="U167" s="1"/>
      <c r="V167" s="1"/>
      <c r="W167" s="1"/>
      <c r="X167" s="1"/>
      <c r="AN167">
        <v>111960</v>
      </c>
      <c r="AO167">
        <v>340220</v>
      </c>
      <c r="AP167">
        <v>947419</v>
      </c>
      <c r="AQ167">
        <v>942347</v>
      </c>
      <c r="AU167">
        <v>238</v>
      </c>
      <c r="BA167">
        <v>300</v>
      </c>
      <c r="BB167" s="4"/>
    </row>
    <row r="168" spans="2:54" x14ac:dyDescent="0.25">
      <c r="B168" t="s">
        <v>51</v>
      </c>
      <c r="T168" s="1"/>
      <c r="U168" s="1">
        <v>10</v>
      </c>
      <c r="V168" s="1">
        <v>11</v>
      </c>
      <c r="W168" s="1">
        <v>6</v>
      </c>
      <c r="X168" s="1">
        <v>82</v>
      </c>
      <c r="AE168">
        <v>690</v>
      </c>
      <c r="AF168">
        <v>420</v>
      </c>
      <c r="AG168">
        <v>796</v>
      </c>
      <c r="AH168">
        <v>677</v>
      </c>
      <c r="AI168">
        <v>389</v>
      </c>
      <c r="AJ168">
        <v>1439</v>
      </c>
      <c r="AK168">
        <v>1470</v>
      </c>
      <c r="AL168">
        <v>2399</v>
      </c>
      <c r="AM168">
        <v>11594</v>
      </c>
      <c r="AN168">
        <v>6363973</v>
      </c>
      <c r="AO168">
        <v>21972527</v>
      </c>
      <c r="AP168">
        <v>48632842</v>
      </c>
      <c r="AQ168">
        <v>10210327</v>
      </c>
      <c r="AR168">
        <v>5396</v>
      </c>
      <c r="AS168">
        <v>1155</v>
      </c>
      <c r="AT168">
        <v>874</v>
      </c>
      <c r="AU168">
        <v>3641</v>
      </c>
      <c r="BA168">
        <v>4671796</v>
      </c>
      <c r="BB168" s="4">
        <v>1029480109</v>
      </c>
    </row>
    <row r="169" spans="2:54" x14ac:dyDescent="0.25">
      <c r="B169" t="s">
        <v>126</v>
      </c>
      <c r="T169" s="1"/>
      <c r="U169" s="1"/>
      <c r="V169" s="1"/>
      <c r="W169" s="1"/>
      <c r="X169" s="1"/>
      <c r="AN169">
        <v>3694862</v>
      </c>
      <c r="AO169">
        <v>2268770</v>
      </c>
      <c r="AP169">
        <v>3053059</v>
      </c>
      <c r="AQ169">
        <v>1980834</v>
      </c>
      <c r="BA169">
        <v>1000</v>
      </c>
      <c r="BB169" s="4"/>
    </row>
    <row r="170" spans="2:54" x14ac:dyDescent="0.25">
      <c r="B170" t="s">
        <v>127</v>
      </c>
      <c r="T170" s="1"/>
      <c r="U170" s="1"/>
      <c r="V170" s="1"/>
      <c r="W170" s="1"/>
      <c r="X170" s="1"/>
      <c r="AN170">
        <v>5242</v>
      </c>
      <c r="AO170">
        <v>69754</v>
      </c>
      <c r="AP170">
        <v>82190</v>
      </c>
      <c r="AQ170">
        <v>21756</v>
      </c>
      <c r="AU170">
        <v>22654</v>
      </c>
      <c r="BA170">
        <v>1000</v>
      </c>
      <c r="BB170" s="4">
        <v>60</v>
      </c>
    </row>
    <row r="171" spans="2:54" x14ac:dyDescent="0.25">
      <c r="B171" t="s">
        <v>175</v>
      </c>
      <c r="T171" s="1"/>
      <c r="U171" s="1"/>
      <c r="V171" s="1"/>
      <c r="W171" s="1"/>
      <c r="X171" s="1"/>
      <c r="BB171" s="4">
        <v>327500</v>
      </c>
    </row>
    <row r="172" spans="2:54" x14ac:dyDescent="0.25">
      <c r="B172" t="s">
        <v>176</v>
      </c>
      <c r="T172" s="1"/>
      <c r="U172" s="1"/>
      <c r="V172" s="1"/>
      <c r="W172" s="1"/>
      <c r="X172" s="1"/>
      <c r="BB172" s="4">
        <v>775959747</v>
      </c>
    </row>
    <row r="173" spans="2:54" x14ac:dyDescent="0.25">
      <c r="B173" t="s">
        <v>177</v>
      </c>
      <c r="T173" s="1"/>
      <c r="U173" s="1"/>
      <c r="V173" s="1"/>
      <c r="W173" s="1"/>
      <c r="X173" s="1"/>
      <c r="BB173" s="4">
        <v>1000</v>
      </c>
    </row>
    <row r="174" spans="2:54" x14ac:dyDescent="0.25">
      <c r="B174" t="s">
        <v>128</v>
      </c>
      <c r="T174" s="1"/>
      <c r="U174" s="1"/>
      <c r="V174" s="1"/>
      <c r="W174" s="1"/>
      <c r="X174" s="1"/>
      <c r="AN174">
        <v>3278956</v>
      </c>
      <c r="AO174">
        <v>3443944</v>
      </c>
      <c r="AP174">
        <v>3238324</v>
      </c>
      <c r="AQ174">
        <v>858612</v>
      </c>
      <c r="BA174">
        <v>2385</v>
      </c>
      <c r="BB174" s="4"/>
    </row>
    <row r="175" spans="2:54" x14ac:dyDescent="0.25">
      <c r="B175" t="s">
        <v>135</v>
      </c>
      <c r="T175" s="1"/>
      <c r="U175" s="1"/>
      <c r="V175" s="1"/>
      <c r="W175" s="1"/>
      <c r="X175" s="1"/>
      <c r="AV175">
        <v>18576</v>
      </c>
      <c r="BB175" s="4"/>
    </row>
    <row r="176" spans="2:54" x14ac:dyDescent="0.25">
      <c r="B176" t="s">
        <v>52</v>
      </c>
      <c r="T176" s="1">
        <v>43</v>
      </c>
      <c r="U176" s="1">
        <v>75</v>
      </c>
      <c r="V176" s="1">
        <v>258</v>
      </c>
      <c r="W176" s="1">
        <v>69</v>
      </c>
      <c r="X176" s="1">
        <v>284</v>
      </c>
      <c r="AE176">
        <v>140</v>
      </c>
      <c r="AF176">
        <v>104</v>
      </c>
      <c r="AG176">
        <v>175</v>
      </c>
      <c r="AH176">
        <v>145</v>
      </c>
      <c r="AI176">
        <v>73</v>
      </c>
      <c r="AJ176">
        <v>268</v>
      </c>
      <c r="AK176">
        <v>532</v>
      </c>
      <c r="AL176">
        <v>135</v>
      </c>
      <c r="AM176">
        <v>153</v>
      </c>
      <c r="AN176">
        <v>287388</v>
      </c>
      <c r="AO176">
        <v>269859</v>
      </c>
      <c r="AP176">
        <v>826983</v>
      </c>
      <c r="AQ176">
        <v>895918</v>
      </c>
      <c r="AR176">
        <v>183</v>
      </c>
      <c r="AS176">
        <v>355</v>
      </c>
      <c r="AT176">
        <v>133</v>
      </c>
      <c r="AU176">
        <v>1907</v>
      </c>
      <c r="AV176">
        <v>2201</v>
      </c>
      <c r="AW176">
        <v>210</v>
      </c>
      <c r="AY176">
        <v>2781862</v>
      </c>
      <c r="AZ176">
        <v>36386312</v>
      </c>
      <c r="BA176">
        <v>200359828</v>
      </c>
      <c r="BB176" s="4">
        <v>123723295</v>
      </c>
    </row>
    <row r="177" spans="2:54" x14ac:dyDescent="0.25">
      <c r="B177" t="s">
        <v>178</v>
      </c>
      <c r="T177" s="1"/>
      <c r="U177" s="1"/>
      <c r="V177" s="1"/>
      <c r="W177" s="1"/>
      <c r="X177" s="1"/>
      <c r="BB177" s="4">
        <v>2658000</v>
      </c>
    </row>
    <row r="178" spans="2:54" x14ac:dyDescent="0.25">
      <c r="B178" t="s">
        <v>179</v>
      </c>
      <c r="T178" s="1"/>
      <c r="U178" s="1"/>
      <c r="V178" s="1"/>
      <c r="W178" s="1"/>
      <c r="X178" s="1"/>
      <c r="AW178">
        <v>29518</v>
      </c>
      <c r="BB178" s="4">
        <v>161394946</v>
      </c>
    </row>
    <row r="179" spans="2:54" x14ac:dyDescent="0.25">
      <c r="B179" t="s">
        <v>53</v>
      </c>
      <c r="T179" s="1">
        <v>3657</v>
      </c>
      <c r="U179" s="1">
        <v>4184</v>
      </c>
      <c r="V179" s="1">
        <v>6634</v>
      </c>
      <c r="W179" s="1">
        <v>8630</v>
      </c>
      <c r="X179" s="1">
        <v>9411</v>
      </c>
      <c r="AE179">
        <v>2946</v>
      </c>
      <c r="AF179">
        <v>3861</v>
      </c>
      <c r="AG179">
        <v>5085</v>
      </c>
      <c r="AH179">
        <v>5179</v>
      </c>
      <c r="AI179">
        <v>3436</v>
      </c>
      <c r="AJ179">
        <v>2438</v>
      </c>
      <c r="AK179">
        <v>3640</v>
      </c>
      <c r="AL179">
        <v>4269</v>
      </c>
      <c r="AM179">
        <v>4790</v>
      </c>
      <c r="AN179">
        <v>7722</v>
      </c>
      <c r="AO179">
        <v>11436</v>
      </c>
      <c r="AP179">
        <v>17479</v>
      </c>
      <c r="AQ179">
        <v>508</v>
      </c>
      <c r="AR179">
        <v>9711</v>
      </c>
      <c r="AS179">
        <v>25894</v>
      </c>
      <c r="AT179">
        <v>15303</v>
      </c>
      <c r="AU179">
        <v>21508</v>
      </c>
      <c r="AY179">
        <v>24535134</v>
      </c>
      <c r="AZ179">
        <v>90802155</v>
      </c>
      <c r="BA179">
        <f>211139666+37500</f>
        <v>211177166</v>
      </c>
      <c r="BB179" s="4"/>
    </row>
    <row r="180" spans="2:54" x14ac:dyDescent="0.25">
      <c r="B180" t="s">
        <v>132</v>
      </c>
      <c r="T180" s="1">
        <v>4808</v>
      </c>
      <c r="U180" s="1">
        <v>8481</v>
      </c>
      <c r="V180" s="1">
        <v>17554</v>
      </c>
      <c r="W180" s="1">
        <v>17672</v>
      </c>
      <c r="X180" s="1">
        <v>20657</v>
      </c>
      <c r="BB180" s="4"/>
    </row>
    <row r="181" spans="2:54" x14ac:dyDescent="0.25">
      <c r="B181" t="s">
        <v>133</v>
      </c>
      <c r="T181" s="1">
        <v>1534</v>
      </c>
      <c r="U181" s="1">
        <v>2545</v>
      </c>
      <c r="V181" s="1">
        <v>4165</v>
      </c>
      <c r="W181" s="1">
        <v>3095</v>
      </c>
      <c r="X181" s="1">
        <v>2827</v>
      </c>
      <c r="BB181" s="4"/>
    </row>
    <row r="182" spans="2:54" x14ac:dyDescent="0.25">
      <c r="B182" t="s">
        <v>129</v>
      </c>
      <c r="AK182">
        <v>33178</v>
      </c>
      <c r="AL182">
        <v>35039</v>
      </c>
      <c r="AM182">
        <v>32723</v>
      </c>
      <c r="AN182">
        <v>18861336</v>
      </c>
      <c r="BB182" s="4"/>
    </row>
    <row r="184" spans="2:54" x14ac:dyDescent="0.25">
      <c r="B184" t="s">
        <v>181</v>
      </c>
      <c r="T184" s="2">
        <f t="shared" ref="T184:BA184" si="0">SUM(T3:T182)-T51-T50</f>
        <v>532432</v>
      </c>
      <c r="U184" s="2">
        <f t="shared" si="0"/>
        <v>756409</v>
      </c>
      <c r="V184" s="2">
        <f t="shared" si="0"/>
        <v>1035788</v>
      </c>
      <c r="W184" s="2">
        <f t="shared" si="0"/>
        <v>1668122</v>
      </c>
      <c r="X184" s="2">
        <f t="shared" si="0"/>
        <v>2173438</v>
      </c>
      <c r="Y184">
        <f t="shared" si="0"/>
        <v>2126401</v>
      </c>
      <c r="Z184">
        <f t="shared" si="0"/>
        <v>1536163</v>
      </c>
      <c r="AA184">
        <f t="shared" si="0"/>
        <v>1771967</v>
      </c>
      <c r="AB184">
        <f t="shared" si="0"/>
        <v>1788732</v>
      </c>
      <c r="AC184">
        <f t="shared" si="0"/>
        <v>2292483</v>
      </c>
      <c r="AD184">
        <f t="shared" si="0"/>
        <v>2366559</v>
      </c>
      <c r="AE184">
        <f t="shared" si="0"/>
        <v>2375262</v>
      </c>
      <c r="AF184">
        <f t="shared" si="0"/>
        <v>2174724</v>
      </c>
      <c r="AG184">
        <f t="shared" si="0"/>
        <v>2181467</v>
      </c>
      <c r="AH184">
        <f t="shared" si="0"/>
        <v>2197546</v>
      </c>
      <c r="AI184">
        <f t="shared" si="0"/>
        <v>1530674</v>
      </c>
      <c r="AJ184">
        <f t="shared" si="0"/>
        <v>1214695</v>
      </c>
      <c r="AK184">
        <f t="shared" si="0"/>
        <v>1431432</v>
      </c>
      <c r="AL184">
        <f t="shared" si="0"/>
        <v>1917188</v>
      </c>
      <c r="AM184">
        <f t="shared" si="0"/>
        <v>2282561</v>
      </c>
      <c r="AN184">
        <f t="shared" si="0"/>
        <v>2472236116</v>
      </c>
      <c r="AO184">
        <f t="shared" si="0"/>
        <v>2763681477</v>
      </c>
      <c r="AP184">
        <f t="shared" si="0"/>
        <v>3783177756</v>
      </c>
      <c r="AQ184">
        <f t="shared" si="0"/>
        <v>2663440339</v>
      </c>
      <c r="AR184">
        <f t="shared" si="0"/>
        <v>2917638</v>
      </c>
      <c r="AS184">
        <f t="shared" si="0"/>
        <v>3452721</v>
      </c>
      <c r="AT184">
        <f t="shared" si="0"/>
        <v>2898563</v>
      </c>
      <c r="AU184">
        <f t="shared" si="0"/>
        <v>1751637090</v>
      </c>
      <c r="AV184">
        <f t="shared" si="0"/>
        <v>1924350227</v>
      </c>
      <c r="AW184">
        <f>SUM(AW3:AW182)</f>
        <v>1947210659</v>
      </c>
      <c r="AX184">
        <f>SUM(AX3:AX182)</f>
        <v>956598655</v>
      </c>
      <c r="AY184">
        <f>SUM(AY3:AY182)</f>
        <v>4068674386</v>
      </c>
      <c r="AZ184">
        <f>SUM(AZ3:AZ182)</f>
        <v>20264787838</v>
      </c>
      <c r="BA184">
        <f>SUM(BA3:BA182)</f>
        <v>60287141432</v>
      </c>
      <c r="BB184" s="3">
        <f>SUM(BB3:BB182)-BB51</f>
        <v>284455264122</v>
      </c>
    </row>
    <row r="186" spans="2:54" x14ac:dyDescent="0.25">
      <c r="T186" s="2">
        <f>532449-T184</f>
        <v>17</v>
      </c>
      <c r="U186" s="2">
        <f>756427-U184</f>
        <v>18</v>
      </c>
      <c r="V186" s="2">
        <f>1035811-V184</f>
        <v>23</v>
      </c>
      <c r="W186" s="2">
        <f>1668143-W184</f>
        <v>21</v>
      </c>
      <c r="X186" s="2">
        <f>2173459-X184</f>
        <v>21</v>
      </c>
      <c r="AN186">
        <f>2472236116-AN184</f>
        <v>0</v>
      </c>
      <c r="AO186">
        <f>2763681477-AO184</f>
        <v>0</v>
      </c>
      <c r="AP186">
        <f>3783177756-AP184</f>
        <v>0</v>
      </c>
      <c r="AQ186">
        <f>2663440339-AQ184</f>
        <v>0</v>
      </c>
      <c r="AU186">
        <f>1751636990-AU184</f>
        <v>-100</v>
      </c>
      <c r="AV186">
        <f>1924350227-AV184</f>
        <v>0</v>
      </c>
      <c r="AW186">
        <f>1947210659-AW184</f>
        <v>0</v>
      </c>
      <c r="AX186">
        <f>956598655-AX184</f>
        <v>0</v>
      </c>
      <c r="AY186">
        <f>4068674386-AY184</f>
        <v>0</v>
      </c>
      <c r="AZ186">
        <f>20264787838-AZ184</f>
        <v>0</v>
      </c>
      <c r="BA186">
        <f>60287141434-BA184</f>
        <v>2</v>
      </c>
      <c r="BB186" s="3">
        <f>284455264122-BB184</f>
        <v>0</v>
      </c>
    </row>
    <row r="187" spans="2:54" x14ac:dyDescent="0.25">
      <c r="AK187">
        <f>1431461-AK184</f>
        <v>29</v>
      </c>
      <c r="AL187">
        <f>1917219-AL184</f>
        <v>31</v>
      </c>
      <c r="AM187">
        <f>2282601-AM184</f>
        <v>40</v>
      </c>
    </row>
    <row r="190" spans="2:54" x14ac:dyDescent="0.25">
      <c r="T190" s="2">
        <f>SUM(T4:T52)</f>
        <v>301911</v>
      </c>
      <c r="U190" s="2">
        <f>SUM(U4:U52)</f>
        <v>368285</v>
      </c>
      <c r="V190" s="2">
        <f>SUM(V4:V52)</f>
        <v>475511</v>
      </c>
      <c r="W190" s="2">
        <f>SUM(W4:W52)</f>
        <v>812706</v>
      </c>
      <c r="X190" s="2">
        <f>SUM(X4:X52)</f>
        <v>1074369</v>
      </c>
      <c r="AK190" s="2">
        <f>SUM(AK4:AK52)</f>
        <v>904162</v>
      </c>
      <c r="AL190" s="2">
        <f>SUM(AL4:AL52)</f>
        <v>1057252</v>
      </c>
      <c r="AM190" s="2">
        <f>SUM(AM4:AM52)</f>
        <v>1334973</v>
      </c>
    </row>
    <row r="191" spans="2:54" x14ac:dyDescent="0.25">
      <c r="T191" s="2">
        <f>SUM(T53:T83)</f>
        <v>79015</v>
      </c>
      <c r="U191" s="2">
        <f>SUM(U53:U83)</f>
        <v>108435</v>
      </c>
      <c r="V191" s="2">
        <f t="shared" ref="V191:X191" si="1">SUM(V53:V83)</f>
        <v>82167</v>
      </c>
      <c r="W191" s="2">
        <f t="shared" si="1"/>
        <v>82780</v>
      </c>
      <c r="X191" s="2">
        <f t="shared" si="1"/>
        <v>162964</v>
      </c>
      <c r="AK191" s="2">
        <f t="shared" ref="AK191:AM191" si="2">SUM(AK53:AK83)</f>
        <v>225252</v>
      </c>
      <c r="AL191" s="2">
        <f t="shared" si="2"/>
        <v>282792</v>
      </c>
      <c r="AM191" s="2">
        <f t="shared" si="2"/>
        <v>295613</v>
      </c>
    </row>
    <row r="192" spans="2:54" x14ac:dyDescent="0.25">
      <c r="T192" s="2">
        <f>SUM(T84:T109)</f>
        <v>103607</v>
      </c>
      <c r="U192" s="2">
        <f>SUM(U84:U109)</f>
        <v>205754</v>
      </c>
      <c r="V192" s="2">
        <f t="shared" ref="V192:X192" si="3">SUM(V84:V109)</f>
        <v>362276</v>
      </c>
      <c r="W192" s="2">
        <f t="shared" si="3"/>
        <v>634132</v>
      </c>
      <c r="X192" s="2">
        <f t="shared" si="3"/>
        <v>773457</v>
      </c>
      <c r="AK192" s="2">
        <f t="shared" ref="AK192:AM192" si="4">SUM(AK84:AK109)</f>
        <v>550053</v>
      </c>
      <c r="AL192" s="2">
        <f t="shared" si="4"/>
        <v>668146</v>
      </c>
      <c r="AM192" s="2">
        <f t="shared" si="4"/>
        <v>824326</v>
      </c>
    </row>
    <row r="193" spans="20:39" x14ac:dyDescent="0.25">
      <c r="T193" s="2">
        <f>SUM(T110:T123)</f>
        <v>3125</v>
      </c>
      <c r="U193" s="2">
        <f t="shared" ref="U193:X193" si="5">SUM(U110:U123)</f>
        <v>6743</v>
      </c>
      <c r="V193" s="2">
        <f t="shared" si="5"/>
        <v>14484</v>
      </c>
      <c r="W193" s="2">
        <f t="shared" si="5"/>
        <v>20876</v>
      </c>
      <c r="X193" s="2">
        <f t="shared" si="5"/>
        <v>18181</v>
      </c>
      <c r="AK193" s="2">
        <f t="shared" ref="AK193:AM193" si="6">SUM(AK110:AK123)</f>
        <v>4677</v>
      </c>
      <c r="AL193" s="2">
        <f t="shared" si="6"/>
        <v>12869</v>
      </c>
      <c r="AM193" s="2">
        <f t="shared" si="6"/>
        <v>23957</v>
      </c>
    </row>
    <row r="194" spans="20:39" x14ac:dyDescent="0.25">
      <c r="T194" s="2">
        <f>SUM(T124:T164)</f>
        <v>6161</v>
      </c>
      <c r="U194" s="2">
        <f>SUM(U124:U164)</f>
        <v>8565</v>
      </c>
      <c r="V194" s="2">
        <f>SUM(V124:V164)</f>
        <v>39794</v>
      </c>
      <c r="W194" s="2">
        <f>SUM(W124:W164)</f>
        <v>39282</v>
      </c>
      <c r="X194" s="2">
        <f>SUM(X124:X164)</f>
        <v>54576</v>
      </c>
      <c r="AK194" s="2">
        <f t="shared" ref="AK194:AM194" si="7">SUM(AK124:AK164)</f>
        <v>27448</v>
      </c>
      <c r="AL194" s="2">
        <f t="shared" si="7"/>
        <v>48404</v>
      </c>
      <c r="AM194" s="2">
        <f t="shared" si="7"/>
        <v>79567</v>
      </c>
    </row>
    <row r="195" spans="20:39" x14ac:dyDescent="0.25">
      <c r="T195" s="2">
        <f>SUM(T165:T179)</f>
        <v>32271</v>
      </c>
      <c r="U195" s="2">
        <f>SUM(U165:U179)</f>
        <v>47601</v>
      </c>
      <c r="V195" s="2">
        <f>SUM(V165:V179)</f>
        <v>39837</v>
      </c>
      <c r="W195" s="2">
        <f>SUM(W165:W179)</f>
        <v>57579</v>
      </c>
      <c r="X195" s="2">
        <f>SUM(X165:X179)</f>
        <v>66407</v>
      </c>
      <c r="AK195" s="2">
        <f t="shared" ref="AK195:AM195" si="8">SUM(AK165:AK179)</f>
        <v>139919</v>
      </c>
      <c r="AL195" s="2">
        <f t="shared" si="8"/>
        <v>211389</v>
      </c>
      <c r="AM195" s="2">
        <f t="shared" si="8"/>
        <v>214294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97"/>
  <sheetViews>
    <sheetView zoomScale="80" zoomScaleNormal="80" workbookViewId="0">
      <pane xSplit="3" ySplit="2" topLeftCell="AM161" activePane="bottomRight" state="frozen"/>
      <selection pane="topRight" activeCell="D1" sqref="D1"/>
      <selection pane="bottomLeft" activeCell="A3" sqref="A3"/>
      <selection pane="bottomRight" activeCell="AV179" sqref="AV179"/>
    </sheetView>
  </sheetViews>
  <sheetFormatPr defaultRowHeight="15" x14ac:dyDescent="0.25"/>
  <cols>
    <col min="2" max="2" width="10.5703125" bestFit="1" customWidth="1"/>
    <col min="9" max="11" width="10.85546875" bestFit="1" customWidth="1"/>
    <col min="12" max="14" width="12.5703125" customWidth="1"/>
    <col min="15" max="15" width="12.42578125" customWidth="1"/>
    <col min="16" max="16" width="12.85546875" customWidth="1"/>
    <col min="17" max="19" width="10.85546875" bestFit="1" customWidth="1"/>
    <col min="20" max="20" width="11.7109375" style="2" customWidth="1"/>
    <col min="21" max="21" width="14.42578125" style="2" customWidth="1"/>
    <col min="22" max="22" width="9.140625" style="2"/>
    <col min="23" max="23" width="11" style="2" customWidth="1"/>
    <col min="24" max="24" width="12.140625" style="2" customWidth="1"/>
    <col min="40" max="40" width="11.5703125" bestFit="1" customWidth="1"/>
    <col min="41" max="41" width="14.28515625" customWidth="1"/>
    <col min="42" max="42" width="11.5703125" bestFit="1" customWidth="1"/>
    <col min="43" max="43" width="14.28515625" customWidth="1"/>
    <col min="47" max="47" width="12.85546875" customWidth="1"/>
    <col min="48" max="48" width="14.28515625" customWidth="1"/>
    <col min="49" max="49" width="12" bestFit="1" customWidth="1"/>
    <col min="50" max="50" width="10.85546875" bestFit="1" customWidth="1"/>
    <col min="51" max="51" width="12" bestFit="1" customWidth="1"/>
    <col min="52" max="53" width="13" bestFit="1" customWidth="1"/>
    <col min="54" max="54" width="19.7109375" style="1" customWidth="1"/>
    <col min="55" max="55" width="11.5703125" bestFit="1" customWidth="1"/>
  </cols>
  <sheetData>
    <row r="1" spans="1:55" x14ac:dyDescent="0.2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 s="2">
        <v>1915</v>
      </c>
      <c r="U1" s="2">
        <v>1916</v>
      </c>
      <c r="V1" s="2">
        <v>1917</v>
      </c>
      <c r="W1" s="2">
        <v>1918</v>
      </c>
      <c r="X1" s="2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 s="1">
        <v>1949</v>
      </c>
      <c r="BC1">
        <v>1950</v>
      </c>
    </row>
    <row r="2" spans="1:55" x14ac:dyDescent="0.25">
      <c r="C2">
        <v>1</v>
      </c>
      <c r="D2">
        <v>1</v>
      </c>
      <c r="E2">
        <v>1000</v>
      </c>
      <c r="F2">
        <v>1000</v>
      </c>
      <c r="G2">
        <v>1000</v>
      </c>
      <c r="H2">
        <v>1000</v>
      </c>
      <c r="I2">
        <v>1000</v>
      </c>
      <c r="J2">
        <v>1000</v>
      </c>
      <c r="K2">
        <v>1000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 s="2">
        <v>1</v>
      </c>
      <c r="U2" s="2">
        <v>1</v>
      </c>
      <c r="V2" s="2">
        <v>1000</v>
      </c>
      <c r="W2" s="2">
        <v>1000</v>
      </c>
      <c r="X2" s="2">
        <v>1000</v>
      </c>
      <c r="Y2">
        <v>1000</v>
      </c>
      <c r="Z2">
        <v>1000</v>
      </c>
      <c r="AA2">
        <v>1000</v>
      </c>
      <c r="AB2">
        <v>1000</v>
      </c>
      <c r="AC2">
        <v>1000</v>
      </c>
      <c r="AD2">
        <v>1000</v>
      </c>
      <c r="AE2">
        <v>1000</v>
      </c>
      <c r="AF2">
        <v>1000</v>
      </c>
      <c r="AG2">
        <v>1000</v>
      </c>
      <c r="AH2">
        <v>1000</v>
      </c>
      <c r="AI2">
        <v>1000</v>
      </c>
      <c r="AJ2">
        <v>1000</v>
      </c>
      <c r="AK2">
        <v>1000</v>
      </c>
      <c r="AL2">
        <v>1000</v>
      </c>
      <c r="AM2">
        <v>1000</v>
      </c>
      <c r="AN2">
        <v>1</v>
      </c>
      <c r="AO2">
        <v>1</v>
      </c>
      <c r="AP2">
        <v>1</v>
      </c>
      <c r="AQ2">
        <v>1</v>
      </c>
      <c r="AR2">
        <v>1000</v>
      </c>
      <c r="AS2">
        <v>1000</v>
      </c>
      <c r="AT2">
        <v>1000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 s="1">
        <v>1</v>
      </c>
    </row>
    <row r="3" spans="1:55" x14ac:dyDescent="0.25">
      <c r="A3" t="s">
        <v>2</v>
      </c>
      <c r="B3" t="s">
        <v>6</v>
      </c>
      <c r="AK3">
        <v>25947</v>
      </c>
      <c r="AL3">
        <v>82071</v>
      </c>
      <c r="AM3">
        <v>107151</v>
      </c>
      <c r="AN3">
        <v>126045518</v>
      </c>
      <c r="AO3">
        <v>150859454</v>
      </c>
      <c r="AP3">
        <v>216090297</v>
      </c>
      <c r="AQ3">
        <v>316322953</v>
      </c>
      <c r="AU3">
        <v>567522556</v>
      </c>
      <c r="AV3">
        <v>480287563</v>
      </c>
      <c r="AW3">
        <v>375202340</v>
      </c>
      <c r="AX3">
        <v>121301628</v>
      </c>
      <c r="AZ3">
        <v>2924079</v>
      </c>
      <c r="BB3" s="4"/>
    </row>
    <row r="4" spans="1:55" x14ac:dyDescent="0.25">
      <c r="B4" t="s">
        <v>5</v>
      </c>
      <c r="C4" t="s">
        <v>180</v>
      </c>
      <c r="L4">
        <v>20400683</v>
      </c>
      <c r="M4">
        <v>17238801</v>
      </c>
      <c r="N4">
        <v>16196930</v>
      </c>
      <c r="O4">
        <v>19148456</v>
      </c>
      <c r="P4">
        <v>23063188</v>
      </c>
      <c r="Q4">
        <v>27544858</v>
      </c>
      <c r="R4">
        <v>29836345</v>
      </c>
      <c r="S4">
        <v>22270387</v>
      </c>
      <c r="T4" s="1">
        <v>22200802</v>
      </c>
      <c r="U4" s="1">
        <v>37059910</v>
      </c>
      <c r="V4" s="1">
        <v>65724</v>
      </c>
      <c r="W4" s="1">
        <v>116373</v>
      </c>
      <c r="X4" s="1">
        <v>150127</v>
      </c>
      <c r="Y4" s="1">
        <v>113685</v>
      </c>
      <c r="Z4" s="1">
        <v>77569</v>
      </c>
      <c r="AA4" s="1">
        <v>71858</v>
      </c>
      <c r="AB4">
        <v>67871</v>
      </c>
      <c r="AC4">
        <v>72601</v>
      </c>
      <c r="AD4">
        <v>101647</v>
      </c>
      <c r="AE4">
        <v>99606</v>
      </c>
      <c r="AF4">
        <v>91270</v>
      </c>
      <c r="AG4">
        <v>110190</v>
      </c>
      <c r="AH4">
        <v>124476</v>
      </c>
      <c r="AI4">
        <v>86814</v>
      </c>
      <c r="AJ4">
        <v>65541</v>
      </c>
      <c r="AK4">
        <v>120583</v>
      </c>
      <c r="AL4">
        <v>221068</v>
      </c>
      <c r="AM4">
        <v>295868</v>
      </c>
      <c r="AN4">
        <v>300269127</v>
      </c>
      <c r="AO4">
        <v>347164855</v>
      </c>
      <c r="AP4">
        <v>395915617</v>
      </c>
      <c r="AQ4">
        <v>536317469</v>
      </c>
      <c r="AU4">
        <v>422822418</v>
      </c>
      <c r="AV4">
        <v>316508945</v>
      </c>
      <c r="AW4">
        <v>257547166</v>
      </c>
      <c r="AX4">
        <v>50572680</v>
      </c>
      <c r="BB4" s="4"/>
    </row>
    <row r="5" spans="1:55" x14ac:dyDescent="0.25">
      <c r="B5" t="s">
        <v>187</v>
      </c>
      <c r="T5" s="1"/>
      <c r="U5" s="1"/>
      <c r="V5" s="1"/>
      <c r="W5" s="1"/>
      <c r="X5" s="1"/>
      <c r="Y5" s="1"/>
      <c r="Z5" s="1"/>
      <c r="AA5" s="1"/>
      <c r="AW5">
        <v>5579274</v>
      </c>
      <c r="AX5">
        <v>1668357</v>
      </c>
      <c r="BB5" s="4"/>
    </row>
    <row r="6" spans="1:55" x14ac:dyDescent="0.25">
      <c r="B6" t="s">
        <v>7</v>
      </c>
      <c r="L6">
        <v>85619233</v>
      </c>
      <c r="M6">
        <v>60506991</v>
      </c>
      <c r="N6">
        <v>73087891</v>
      </c>
      <c r="O6">
        <v>90037354</v>
      </c>
      <c r="P6">
        <v>88152792</v>
      </c>
      <c r="Q6">
        <v>114823727</v>
      </c>
      <c r="R6">
        <v>154660428</v>
      </c>
      <c r="S6">
        <v>162370924</v>
      </c>
      <c r="T6" s="2">
        <v>141122586</v>
      </c>
      <c r="U6" s="1">
        <v>192712626</v>
      </c>
      <c r="V6" s="1">
        <v>318380</v>
      </c>
      <c r="W6" s="1">
        <v>359150</v>
      </c>
      <c r="X6" s="1">
        <v>447049</v>
      </c>
      <c r="Y6" s="1">
        <v>410270</v>
      </c>
      <c r="Z6" s="1">
        <v>287227</v>
      </c>
      <c r="AA6" s="1">
        <v>333520</v>
      </c>
      <c r="AB6">
        <v>272190</v>
      </c>
      <c r="AC6">
        <v>348398</v>
      </c>
      <c r="AD6">
        <v>468438</v>
      </c>
      <c r="AE6">
        <v>421861</v>
      </c>
      <c r="AF6">
        <v>334183</v>
      </c>
      <c r="AG6">
        <v>373141</v>
      </c>
      <c r="AH6">
        <v>346652</v>
      </c>
      <c r="AI6">
        <v>260825</v>
      </c>
      <c r="AJ6">
        <v>155750</v>
      </c>
      <c r="AK6">
        <v>129478</v>
      </c>
      <c r="AL6">
        <v>108253</v>
      </c>
      <c r="AM6">
        <v>117062</v>
      </c>
      <c r="AN6">
        <v>148788448</v>
      </c>
      <c r="AO6">
        <v>159690539</v>
      </c>
      <c r="AP6">
        <v>179250440</v>
      </c>
      <c r="AQ6">
        <v>312899888</v>
      </c>
      <c r="AU6">
        <v>522586365</v>
      </c>
      <c r="AV6">
        <v>502372229</v>
      </c>
      <c r="BB6" s="4"/>
    </row>
    <row r="7" spans="1:55" x14ac:dyDescent="0.25">
      <c r="B7" t="s">
        <v>186</v>
      </c>
      <c r="I7">
        <v>67985873</v>
      </c>
      <c r="J7">
        <v>98681998</v>
      </c>
      <c r="K7">
        <v>117779533</v>
      </c>
      <c r="U7" s="1"/>
      <c r="V7" s="1"/>
      <c r="W7" s="1"/>
      <c r="X7" s="1"/>
      <c r="Y7" s="1"/>
      <c r="Z7" s="1"/>
      <c r="AA7" s="1"/>
      <c r="BB7" s="4"/>
    </row>
    <row r="8" spans="1:55" x14ac:dyDescent="0.25">
      <c r="B8" t="s">
        <v>139</v>
      </c>
      <c r="T8" s="1"/>
      <c r="U8" s="1"/>
      <c r="V8" s="1"/>
      <c r="W8" s="1"/>
      <c r="X8" s="1"/>
      <c r="AW8">
        <v>311501743</v>
      </c>
      <c r="AX8">
        <v>145996794</v>
      </c>
      <c r="AY8">
        <v>93354265</v>
      </c>
      <c r="AZ8">
        <v>365399309</v>
      </c>
      <c r="BA8">
        <v>69368691</v>
      </c>
      <c r="BB8" s="4"/>
    </row>
    <row r="9" spans="1:55" x14ac:dyDescent="0.25">
      <c r="B9" t="s">
        <v>140</v>
      </c>
      <c r="T9" s="1"/>
      <c r="U9" s="1"/>
      <c r="V9" s="1"/>
      <c r="W9" s="1"/>
      <c r="X9" s="1"/>
      <c r="AW9">
        <v>165349429</v>
      </c>
      <c r="AX9">
        <v>52309377</v>
      </c>
      <c r="AY9">
        <v>127739232</v>
      </c>
      <c r="AZ9">
        <v>392829651</v>
      </c>
      <c r="BA9">
        <v>201348634</v>
      </c>
      <c r="BB9" s="4"/>
    </row>
    <row r="10" spans="1:55" x14ac:dyDescent="0.25">
      <c r="B10" t="s">
        <v>141</v>
      </c>
      <c r="T10" s="1"/>
      <c r="U10" s="1"/>
      <c r="V10" s="1"/>
      <c r="W10" s="1"/>
      <c r="X10" s="1"/>
      <c r="AW10">
        <v>2824421</v>
      </c>
      <c r="AX10">
        <v>326513</v>
      </c>
      <c r="AZ10">
        <v>434</v>
      </c>
      <c r="BA10">
        <v>15898213</v>
      </c>
      <c r="BB10" s="4"/>
    </row>
    <row r="11" spans="1:55" x14ac:dyDescent="0.25">
      <c r="B11" t="s">
        <v>136</v>
      </c>
      <c r="T11" s="1"/>
      <c r="U11" s="1"/>
      <c r="V11" s="1"/>
      <c r="W11" s="1"/>
      <c r="X11" s="1"/>
      <c r="BA11">
        <v>4186350</v>
      </c>
      <c r="BB11" s="4"/>
    </row>
    <row r="12" spans="1:55" x14ac:dyDescent="0.25">
      <c r="A12" t="s">
        <v>2</v>
      </c>
      <c r="B12" t="s">
        <v>3</v>
      </c>
      <c r="I12">
        <v>27814</v>
      </c>
      <c r="J12">
        <v>1709787</v>
      </c>
      <c r="K12">
        <v>10494077</v>
      </c>
      <c r="L12">
        <v>5067723</v>
      </c>
      <c r="M12">
        <v>4710948</v>
      </c>
      <c r="N12">
        <v>3388312</v>
      </c>
      <c r="O12">
        <v>2503476</v>
      </c>
      <c r="P12">
        <v>3070559</v>
      </c>
      <c r="Q12">
        <v>3542176</v>
      </c>
      <c r="R12">
        <v>4271413</v>
      </c>
      <c r="S12">
        <v>10413147</v>
      </c>
      <c r="T12" s="1">
        <v>78299178</v>
      </c>
      <c r="U12" s="1">
        <v>117693478</v>
      </c>
      <c r="V12" s="1">
        <v>74234</v>
      </c>
      <c r="W12" s="1">
        <v>40034</v>
      </c>
      <c r="X12" s="1">
        <v>70958</v>
      </c>
      <c r="Y12" s="1">
        <v>22862</v>
      </c>
      <c r="Z12" s="1">
        <v>13741</v>
      </c>
      <c r="AA12" s="1">
        <v>10934</v>
      </c>
      <c r="AB12">
        <v>4523</v>
      </c>
      <c r="AC12">
        <v>3562</v>
      </c>
      <c r="AD12">
        <v>3112</v>
      </c>
      <c r="AE12">
        <v>5299</v>
      </c>
      <c r="AF12">
        <v>7776</v>
      </c>
      <c r="AG12">
        <v>11197</v>
      </c>
      <c r="AH12">
        <v>15033</v>
      </c>
      <c r="AI12">
        <v>26973</v>
      </c>
      <c r="AJ12">
        <v>14941</v>
      </c>
      <c r="AK12">
        <v>13065</v>
      </c>
      <c r="AL12">
        <v>12090</v>
      </c>
      <c r="AM12">
        <v>11366</v>
      </c>
      <c r="AN12">
        <v>26181253</v>
      </c>
      <c r="AO12">
        <v>22992559</v>
      </c>
      <c r="AP12">
        <v>23850928</v>
      </c>
      <c r="AQ12">
        <v>4714508</v>
      </c>
      <c r="AV12">
        <v>518</v>
      </c>
      <c r="AY12">
        <v>352800</v>
      </c>
      <c r="AZ12">
        <v>12372655</v>
      </c>
      <c r="BA12">
        <v>347061919</v>
      </c>
      <c r="BB12" s="4"/>
    </row>
    <row r="13" spans="1:55" x14ac:dyDescent="0.25">
      <c r="B13" t="s">
        <v>137</v>
      </c>
      <c r="T13" s="1"/>
      <c r="U13" s="1"/>
      <c r="V13" s="1"/>
      <c r="W13" s="1"/>
      <c r="X13" s="1"/>
      <c r="BB13" s="4"/>
    </row>
    <row r="14" spans="1:55" x14ac:dyDescent="0.25">
      <c r="B14" t="s">
        <v>138</v>
      </c>
      <c r="T14" s="1"/>
      <c r="U14" s="1"/>
      <c r="V14" s="1"/>
      <c r="W14" s="1"/>
      <c r="X14" s="1"/>
      <c r="BB14" s="4"/>
    </row>
    <row r="15" spans="1:55" x14ac:dyDescent="0.25">
      <c r="B15" t="s">
        <v>142</v>
      </c>
      <c r="T15" s="1"/>
      <c r="U15" s="1"/>
      <c r="V15" s="1"/>
      <c r="W15" s="1"/>
      <c r="X15" s="1"/>
      <c r="BB15" s="4"/>
    </row>
    <row r="16" spans="1:55" x14ac:dyDescent="0.25">
      <c r="B16" t="s">
        <v>143</v>
      </c>
      <c r="T16" s="1"/>
      <c r="U16" s="1"/>
      <c r="V16" s="1"/>
      <c r="W16" s="1"/>
      <c r="X16" s="1"/>
      <c r="BB16" s="4"/>
    </row>
    <row r="17" spans="2:54" x14ac:dyDescent="0.25">
      <c r="B17" t="s">
        <v>144</v>
      </c>
      <c r="T17" s="1"/>
      <c r="U17" s="1"/>
      <c r="V17" s="1"/>
      <c r="W17" s="1"/>
      <c r="X17" s="1"/>
      <c r="BB17" s="4"/>
    </row>
    <row r="18" spans="2:54" x14ac:dyDescent="0.25">
      <c r="B18" t="s">
        <v>188</v>
      </c>
      <c r="T18" s="1"/>
      <c r="U18" s="1"/>
      <c r="V18" s="1"/>
      <c r="W18" s="1"/>
      <c r="X18" s="1"/>
      <c r="AY18">
        <v>26446664</v>
      </c>
      <c r="AZ18">
        <v>237376302</v>
      </c>
      <c r="BA18">
        <v>392128556</v>
      </c>
      <c r="BB18" s="4"/>
    </row>
    <row r="19" spans="2:54" x14ac:dyDescent="0.25">
      <c r="B19" t="s">
        <v>9</v>
      </c>
      <c r="I19">
        <v>28160103</v>
      </c>
      <c r="J19">
        <v>20215081</v>
      </c>
      <c r="K19">
        <v>27061326</v>
      </c>
      <c r="L19">
        <v>24384762</v>
      </c>
      <c r="M19">
        <v>18538739</v>
      </c>
      <c r="N19">
        <v>21675636</v>
      </c>
      <c r="O19">
        <v>23459911</v>
      </c>
      <c r="P19">
        <v>24521985</v>
      </c>
      <c r="Q19">
        <v>28712905</v>
      </c>
      <c r="R19">
        <v>33621978</v>
      </c>
      <c r="S19">
        <v>33277063</v>
      </c>
      <c r="T19" s="1">
        <v>27401346</v>
      </c>
      <c r="U19" s="1">
        <v>34980507</v>
      </c>
      <c r="V19" s="1">
        <v>57176</v>
      </c>
      <c r="W19" s="1">
        <v>63699</v>
      </c>
      <c r="X19" s="1">
        <v>59155</v>
      </c>
      <c r="Y19" s="1">
        <v>74066</v>
      </c>
      <c r="Z19" s="1">
        <v>59304</v>
      </c>
      <c r="AA19" s="1">
        <v>65422</v>
      </c>
      <c r="AB19">
        <v>55317</v>
      </c>
      <c r="AC19">
        <v>79010</v>
      </c>
      <c r="AD19">
        <v>73629</v>
      </c>
      <c r="AE19">
        <v>52973</v>
      </c>
      <c r="AF19">
        <v>66528</v>
      </c>
      <c r="AG19">
        <v>56204</v>
      </c>
      <c r="AH19">
        <v>61065</v>
      </c>
      <c r="AI19">
        <v>55646</v>
      </c>
      <c r="AJ19">
        <v>36754</v>
      </c>
      <c r="AK19">
        <v>18041</v>
      </c>
      <c r="AL19">
        <v>23419</v>
      </c>
      <c r="AM19">
        <v>33497</v>
      </c>
      <c r="AN19">
        <v>49731900</v>
      </c>
      <c r="AO19">
        <v>58445464</v>
      </c>
      <c r="AP19">
        <v>49150063</v>
      </c>
      <c r="AQ19" s="5">
        <f>16657049+96882</f>
        <v>16753931</v>
      </c>
      <c r="AU19">
        <v>1255323</v>
      </c>
      <c r="AV19">
        <v>2702959</v>
      </c>
      <c r="AW19">
        <v>1076062</v>
      </c>
      <c r="AX19">
        <v>72570</v>
      </c>
      <c r="AY19">
        <v>46756837</v>
      </c>
      <c r="AZ19">
        <v>645524512</v>
      </c>
      <c r="BA19">
        <v>3880860410</v>
      </c>
      <c r="BB19" s="4"/>
    </row>
    <row r="20" spans="2:54" x14ac:dyDescent="0.25">
      <c r="B20" t="s">
        <v>145</v>
      </c>
      <c r="I20">
        <v>374948</v>
      </c>
      <c r="J20">
        <v>406933</v>
      </c>
      <c r="K20">
        <v>149838</v>
      </c>
      <c r="L20">
        <v>250114</v>
      </c>
      <c r="M20">
        <v>365442</v>
      </c>
      <c r="N20">
        <v>439796</v>
      </c>
      <c r="O20">
        <v>341083</v>
      </c>
      <c r="P20">
        <v>469861</v>
      </c>
      <c r="Q20">
        <v>349239</v>
      </c>
      <c r="R20">
        <v>1055194</v>
      </c>
      <c r="S20">
        <v>803545</v>
      </c>
      <c r="T20" s="1">
        <v>637346</v>
      </c>
      <c r="U20" s="1">
        <v>1869823</v>
      </c>
      <c r="V20" s="1">
        <v>3766</v>
      </c>
      <c r="W20" s="1">
        <v>10030</v>
      </c>
      <c r="X20" s="1">
        <v>1536</v>
      </c>
      <c r="Y20" s="1">
        <v>3444</v>
      </c>
      <c r="Z20" s="1">
        <v>1023</v>
      </c>
      <c r="AA20" s="1">
        <v>1098</v>
      </c>
      <c r="AB20">
        <v>1556</v>
      </c>
      <c r="AC20">
        <v>2438</v>
      </c>
      <c r="AD20">
        <v>4027</v>
      </c>
      <c r="AE20">
        <v>6206</v>
      </c>
      <c r="AF20">
        <v>5873</v>
      </c>
      <c r="AG20">
        <v>4112</v>
      </c>
      <c r="AH20">
        <v>2695</v>
      </c>
      <c r="AI20">
        <v>2412</v>
      </c>
      <c r="AJ20">
        <v>1709</v>
      </c>
      <c r="AK20">
        <v>2343</v>
      </c>
      <c r="AL20">
        <v>3680</v>
      </c>
      <c r="AM20">
        <v>2654</v>
      </c>
      <c r="AN20">
        <v>4020884</v>
      </c>
      <c r="AO20">
        <v>4697245</v>
      </c>
      <c r="AP20">
        <v>4623068</v>
      </c>
      <c r="AQ20">
        <v>3181667</v>
      </c>
      <c r="AU20">
        <v>144379619</v>
      </c>
      <c r="AV20">
        <v>97034050</v>
      </c>
      <c r="AW20">
        <v>21760932</v>
      </c>
      <c r="AX20">
        <v>1898610</v>
      </c>
      <c r="AZ20">
        <v>15913702</v>
      </c>
      <c r="BA20">
        <v>94087447</v>
      </c>
      <c r="BB20" s="4"/>
    </row>
    <row r="21" spans="2:54" x14ac:dyDescent="0.25">
      <c r="B21" t="s">
        <v>10</v>
      </c>
      <c r="T21" s="1"/>
      <c r="U21" s="1"/>
      <c r="V21" s="1"/>
      <c r="W21" s="1"/>
      <c r="X21" s="1"/>
      <c r="BB21" s="4"/>
    </row>
    <row r="22" spans="2:54" x14ac:dyDescent="0.25">
      <c r="B22" t="s">
        <v>11</v>
      </c>
      <c r="I22">
        <v>159423</v>
      </c>
      <c r="J22">
        <v>103342</v>
      </c>
      <c r="K22">
        <v>235365</v>
      </c>
      <c r="L22">
        <v>338390</v>
      </c>
      <c r="M22">
        <v>2308895</v>
      </c>
      <c r="N22">
        <v>480551</v>
      </c>
      <c r="O22">
        <v>533098</v>
      </c>
      <c r="P22">
        <v>496650</v>
      </c>
      <c r="Q22">
        <v>1336555</v>
      </c>
      <c r="R22">
        <v>1035293</v>
      </c>
      <c r="S22">
        <v>563091</v>
      </c>
      <c r="T22" s="1">
        <v>777739</v>
      </c>
      <c r="U22" s="1">
        <v>2111067</v>
      </c>
      <c r="V22" s="1">
        <v>2207</v>
      </c>
      <c r="W22" s="1">
        <v>6076</v>
      </c>
      <c r="X22" s="1">
        <v>3395</v>
      </c>
      <c r="Y22" s="1">
        <v>4200</v>
      </c>
      <c r="Z22" s="1">
        <v>2652</v>
      </c>
      <c r="AA22" s="1">
        <v>5598</v>
      </c>
      <c r="AB22">
        <v>3842</v>
      </c>
      <c r="AC22">
        <v>4181</v>
      </c>
      <c r="AD22">
        <v>7820</v>
      </c>
      <c r="AE22">
        <v>9270</v>
      </c>
      <c r="AF22">
        <v>11146</v>
      </c>
      <c r="AG22">
        <v>5763</v>
      </c>
      <c r="AH22">
        <v>10633</v>
      </c>
      <c r="AI22">
        <v>9476</v>
      </c>
      <c r="AJ22">
        <v>4721</v>
      </c>
      <c r="AK22">
        <v>8581</v>
      </c>
      <c r="AL22">
        <v>18124</v>
      </c>
      <c r="AM22">
        <v>28048</v>
      </c>
      <c r="AN22">
        <v>40258136</v>
      </c>
      <c r="AO22">
        <v>43028374</v>
      </c>
      <c r="AP22">
        <v>49382177</v>
      </c>
      <c r="AQ22">
        <v>39268945</v>
      </c>
      <c r="AU22">
        <v>66461703</v>
      </c>
      <c r="AV22">
        <v>87833204</v>
      </c>
      <c r="AW22">
        <v>10910113</v>
      </c>
      <c r="AX22">
        <v>3177523</v>
      </c>
      <c r="AZ22">
        <v>115224795</v>
      </c>
      <c r="BA22">
        <v>1189866167</v>
      </c>
      <c r="BB22" s="4"/>
    </row>
    <row r="23" spans="2:54" x14ac:dyDescent="0.25">
      <c r="B23" t="s">
        <v>12</v>
      </c>
      <c r="AN23">
        <v>2413274</v>
      </c>
      <c r="AO23">
        <v>2441097</v>
      </c>
      <c r="AP23">
        <v>3872157</v>
      </c>
      <c r="AQ23">
        <v>2181092</v>
      </c>
      <c r="AU23">
        <v>39037</v>
      </c>
      <c r="AV23">
        <v>15080230</v>
      </c>
      <c r="AW23">
        <v>17158427</v>
      </c>
      <c r="AX23">
        <v>1056975</v>
      </c>
      <c r="AZ23">
        <v>31684361</v>
      </c>
      <c r="BA23">
        <v>18702949</v>
      </c>
      <c r="BB23" s="4"/>
    </row>
    <row r="24" spans="2:54" x14ac:dyDescent="0.25">
      <c r="B24" t="s">
        <v>13</v>
      </c>
      <c r="T24" s="1"/>
      <c r="U24" s="1"/>
      <c r="V24" s="1"/>
      <c r="W24" s="1"/>
      <c r="X24" s="1"/>
      <c r="AU24">
        <v>1598084</v>
      </c>
      <c r="AV24">
        <v>4520490</v>
      </c>
      <c r="AW24">
        <v>25083666</v>
      </c>
      <c r="AX24">
        <v>2903222</v>
      </c>
      <c r="AZ24">
        <v>156595554</v>
      </c>
      <c r="BA24">
        <v>1370431073</v>
      </c>
      <c r="BB24" s="4"/>
    </row>
    <row r="25" spans="2:54" x14ac:dyDescent="0.25">
      <c r="B25" t="s">
        <v>17</v>
      </c>
      <c r="AQ25">
        <v>16301688</v>
      </c>
      <c r="AU25">
        <v>4494664</v>
      </c>
      <c r="AV25">
        <v>12720252</v>
      </c>
      <c r="AW25">
        <v>10300866</v>
      </c>
      <c r="AY25">
        <v>10224500</v>
      </c>
      <c r="AZ25">
        <v>205615448</v>
      </c>
      <c r="BA25">
        <v>83148864</v>
      </c>
      <c r="BB25" s="4"/>
    </row>
    <row r="26" spans="2:54" x14ac:dyDescent="0.25">
      <c r="B26" t="s">
        <v>18</v>
      </c>
      <c r="I26">
        <v>9404954</v>
      </c>
      <c r="J26">
        <v>7997594</v>
      </c>
      <c r="K26">
        <v>10351836</v>
      </c>
      <c r="L26">
        <v>13088089</v>
      </c>
      <c r="M26">
        <v>13631541</v>
      </c>
      <c r="N26">
        <v>14425973</v>
      </c>
      <c r="O26">
        <v>18712918</v>
      </c>
      <c r="P26">
        <v>20316322</v>
      </c>
      <c r="Q26">
        <v>23648074</v>
      </c>
      <c r="R26">
        <v>29873414</v>
      </c>
      <c r="S26">
        <v>26048337</v>
      </c>
      <c r="T26" s="1">
        <v>42202460</v>
      </c>
      <c r="U26" s="1">
        <v>71617454</v>
      </c>
      <c r="V26" s="1">
        <v>101364</v>
      </c>
      <c r="W26" s="1">
        <v>202522</v>
      </c>
      <c r="X26" s="1">
        <v>116878</v>
      </c>
      <c r="Y26" s="1">
        <v>192249</v>
      </c>
      <c r="Z26" s="1">
        <v>84503</v>
      </c>
      <c r="AA26">
        <v>97203</v>
      </c>
      <c r="AB26">
        <v>99619</v>
      </c>
      <c r="AC26">
        <v>135373</v>
      </c>
      <c r="AD26">
        <v>173413</v>
      </c>
      <c r="AE26">
        <v>155951</v>
      </c>
      <c r="AF26">
        <v>167580</v>
      </c>
      <c r="AG26">
        <v>146006</v>
      </c>
      <c r="AH26">
        <v>198056</v>
      </c>
      <c r="AI26">
        <v>129262</v>
      </c>
      <c r="AJ26">
        <v>110367</v>
      </c>
      <c r="AK26">
        <v>192491</v>
      </c>
      <c r="AL26">
        <v>205154</v>
      </c>
      <c r="AM26">
        <v>238220</v>
      </c>
      <c r="AN26">
        <v>275637433</v>
      </c>
      <c r="AO26">
        <v>259107536</v>
      </c>
      <c r="AP26">
        <v>299366491</v>
      </c>
      <c r="AQ26">
        <v>188040449</v>
      </c>
      <c r="AU26">
        <v>1</v>
      </c>
      <c r="AZ26">
        <v>517087441</v>
      </c>
      <c r="BA26">
        <v>2072082295</v>
      </c>
      <c r="BB26" s="4"/>
    </row>
    <row r="27" spans="2:54" x14ac:dyDescent="0.25">
      <c r="B27" t="s">
        <v>182</v>
      </c>
      <c r="I27">
        <v>5270802</v>
      </c>
      <c r="J27">
        <v>4424068</v>
      </c>
      <c r="K27">
        <v>4033679</v>
      </c>
      <c r="L27">
        <v>5767563</v>
      </c>
      <c r="M27">
        <v>5344126</v>
      </c>
      <c r="N27">
        <v>5661589</v>
      </c>
      <c r="O27">
        <v>6549661</v>
      </c>
      <c r="P27">
        <v>7105715</v>
      </c>
      <c r="Q27">
        <v>8891269</v>
      </c>
      <c r="R27">
        <v>10141558</v>
      </c>
      <c r="S27">
        <v>9129816</v>
      </c>
      <c r="T27" s="1">
        <v>12639623</v>
      </c>
      <c r="U27" s="1">
        <v>18458874</v>
      </c>
      <c r="V27" s="1">
        <v>28023</v>
      </c>
      <c r="W27" s="1">
        <v>42208</v>
      </c>
      <c r="X27" s="1">
        <v>29844</v>
      </c>
      <c r="Y27" s="1">
        <v>35749</v>
      </c>
      <c r="Z27" s="1">
        <v>21745</v>
      </c>
      <c r="AA27" s="1">
        <v>21319</v>
      </c>
      <c r="AB27">
        <v>20912</v>
      </c>
      <c r="AC27">
        <v>22742</v>
      </c>
      <c r="AD27">
        <v>44904</v>
      </c>
      <c r="AE27">
        <v>41497</v>
      </c>
      <c r="AF27">
        <v>36657</v>
      </c>
      <c r="AG27">
        <v>20449</v>
      </c>
      <c r="AH27">
        <v>27928</v>
      </c>
      <c r="AI27">
        <v>26930</v>
      </c>
      <c r="AJ27">
        <v>19119</v>
      </c>
      <c r="AK27">
        <v>25546</v>
      </c>
      <c r="AL27">
        <v>46133</v>
      </c>
      <c r="AM27">
        <v>63320</v>
      </c>
      <c r="AN27">
        <v>48536105</v>
      </c>
      <c r="AO27">
        <v>58770017</v>
      </c>
      <c r="AP27">
        <v>67432851</v>
      </c>
      <c r="AQ27">
        <v>20696328</v>
      </c>
      <c r="BB27" s="4"/>
    </row>
    <row r="28" spans="2:54" x14ac:dyDescent="0.25">
      <c r="B28" t="s">
        <v>152</v>
      </c>
      <c r="T28" s="1"/>
      <c r="U28" s="1"/>
      <c r="V28" s="1"/>
      <c r="W28" s="1"/>
      <c r="X28" s="1"/>
      <c r="BA28">
        <v>145833144</v>
      </c>
      <c r="BB28" s="4"/>
    </row>
    <row r="29" spans="2:54" x14ac:dyDescent="0.25">
      <c r="B29" t="s">
        <v>19</v>
      </c>
      <c r="AM29">
        <v>19792</v>
      </c>
      <c r="AN29">
        <v>11886811</v>
      </c>
      <c r="AO29">
        <v>13840068</v>
      </c>
      <c r="AP29">
        <v>18655779</v>
      </c>
      <c r="AQ29">
        <v>14620038</v>
      </c>
      <c r="AZ29">
        <v>35449957</v>
      </c>
      <c r="BA29">
        <v>245879312</v>
      </c>
      <c r="BB29" s="4"/>
    </row>
    <row r="30" spans="2:54" x14ac:dyDescent="0.25">
      <c r="B30" t="s">
        <v>153</v>
      </c>
      <c r="T30" s="1"/>
      <c r="U30" s="1"/>
      <c r="V30" s="1"/>
      <c r="W30" s="1"/>
      <c r="X30" s="1"/>
      <c r="BB30" s="4"/>
    </row>
    <row r="31" spans="2:54" x14ac:dyDescent="0.25">
      <c r="B31" t="s">
        <v>154</v>
      </c>
      <c r="T31" s="1"/>
      <c r="U31" s="1"/>
      <c r="V31" s="1"/>
      <c r="W31" s="1"/>
      <c r="X31" s="1"/>
      <c r="BB31" s="4"/>
    </row>
    <row r="32" spans="2:54" x14ac:dyDescent="0.25">
      <c r="B32" t="s">
        <v>20</v>
      </c>
      <c r="AN32">
        <v>9591953</v>
      </c>
      <c r="AO32">
        <v>4664848</v>
      </c>
      <c r="AP32">
        <v>2629506</v>
      </c>
      <c r="AQ32">
        <v>4632191</v>
      </c>
      <c r="AZ32">
        <v>1009934</v>
      </c>
      <c r="BA32">
        <v>533036976</v>
      </c>
      <c r="BB32" s="4"/>
    </row>
    <row r="33" spans="2:54" x14ac:dyDescent="0.25">
      <c r="B33" t="s">
        <v>21</v>
      </c>
      <c r="AM33">
        <v>17164</v>
      </c>
      <c r="AN33">
        <v>22073087</v>
      </c>
      <c r="AO33">
        <v>19018973</v>
      </c>
      <c r="AP33">
        <v>23636151</v>
      </c>
      <c r="AQ33">
        <v>17081543</v>
      </c>
      <c r="AZ33">
        <v>190</v>
      </c>
      <c r="BA33">
        <v>9753565</v>
      </c>
      <c r="BB33" s="4"/>
    </row>
    <row r="34" spans="2:54" x14ac:dyDescent="0.25">
      <c r="B34" t="s">
        <v>61</v>
      </c>
      <c r="AM34">
        <v>11699</v>
      </c>
      <c r="AN34">
        <v>12559005</v>
      </c>
      <c r="AO34">
        <v>13077752</v>
      </c>
      <c r="AP34">
        <v>19251492</v>
      </c>
      <c r="AQ34">
        <v>12538661</v>
      </c>
      <c r="AZ34">
        <v>5858593</v>
      </c>
      <c r="BA34">
        <v>31415402</v>
      </c>
      <c r="BB34" s="4"/>
    </row>
    <row r="35" spans="2:54" x14ac:dyDescent="0.25">
      <c r="B35" t="s">
        <v>62</v>
      </c>
      <c r="AM35">
        <v>6411</v>
      </c>
      <c r="AN35">
        <v>8395372</v>
      </c>
      <c r="AO35">
        <v>5376769</v>
      </c>
      <c r="AP35">
        <v>5745424</v>
      </c>
      <c r="AQ35">
        <v>3087420</v>
      </c>
      <c r="BA35">
        <v>21065101</v>
      </c>
      <c r="BB35" s="4"/>
    </row>
    <row r="36" spans="2:54" x14ac:dyDescent="0.25">
      <c r="B36" t="s">
        <v>63</v>
      </c>
      <c r="AN36">
        <v>4575964</v>
      </c>
      <c r="AO36">
        <v>2701864</v>
      </c>
      <c r="AP36">
        <v>4826575</v>
      </c>
      <c r="AQ36">
        <v>4979197</v>
      </c>
      <c r="AZ36">
        <v>79433494</v>
      </c>
      <c r="BA36">
        <v>3374710</v>
      </c>
      <c r="BB36" s="4"/>
    </row>
    <row r="37" spans="2:54" x14ac:dyDescent="0.25">
      <c r="B37" t="s">
        <v>64</v>
      </c>
      <c r="AP37">
        <v>1896738</v>
      </c>
      <c r="AQ37">
        <v>1811668</v>
      </c>
      <c r="BA37">
        <v>538973</v>
      </c>
      <c r="BB37" s="4"/>
    </row>
    <row r="38" spans="2:54" x14ac:dyDescent="0.25">
      <c r="B38" t="s">
        <v>22</v>
      </c>
      <c r="AI38">
        <v>6136</v>
      </c>
      <c r="AJ38">
        <v>4809</v>
      </c>
      <c r="AK38">
        <v>8307</v>
      </c>
      <c r="AL38">
        <v>7193</v>
      </c>
      <c r="AM38">
        <v>9353</v>
      </c>
      <c r="AN38">
        <v>13208238</v>
      </c>
      <c r="AO38">
        <v>13851227</v>
      </c>
      <c r="AP38">
        <v>14177366</v>
      </c>
      <c r="AQ38">
        <v>8534166</v>
      </c>
      <c r="AZ38">
        <v>41245341</v>
      </c>
      <c r="BA38">
        <v>489198174</v>
      </c>
      <c r="BB38" s="4"/>
    </row>
    <row r="39" spans="2:54" x14ac:dyDescent="0.25">
      <c r="B39" t="s">
        <v>155</v>
      </c>
      <c r="BB39" s="4"/>
    </row>
    <row r="40" spans="2:54" x14ac:dyDescent="0.25">
      <c r="B40" t="s">
        <v>156</v>
      </c>
      <c r="BB40" s="4"/>
    </row>
    <row r="41" spans="2:54" x14ac:dyDescent="0.25">
      <c r="B41" t="s">
        <v>157</v>
      </c>
      <c r="BB41" s="4"/>
    </row>
    <row r="42" spans="2:54" x14ac:dyDescent="0.25">
      <c r="B42" t="s">
        <v>65</v>
      </c>
      <c r="AN42">
        <v>807579</v>
      </c>
      <c r="AP42">
        <v>667576</v>
      </c>
      <c r="AQ42">
        <v>578021</v>
      </c>
      <c r="BA42">
        <v>11696614</v>
      </c>
      <c r="BB42" s="4"/>
    </row>
    <row r="43" spans="2:54" x14ac:dyDescent="0.25">
      <c r="B43" t="s">
        <v>14</v>
      </c>
      <c r="I43">
        <v>1675847</v>
      </c>
      <c r="J43">
        <v>1363673</v>
      </c>
      <c r="K43">
        <v>1375437</v>
      </c>
      <c r="L43">
        <v>1795726</v>
      </c>
      <c r="M43">
        <v>2358713</v>
      </c>
      <c r="N43">
        <v>3162846</v>
      </c>
      <c r="O43">
        <v>4410505</v>
      </c>
      <c r="P43">
        <v>5995870</v>
      </c>
      <c r="Q43">
        <v>5535497</v>
      </c>
      <c r="R43">
        <v>6283556</v>
      </c>
      <c r="S43">
        <v>6769109</v>
      </c>
      <c r="T43" s="1">
        <v>7771471</v>
      </c>
      <c r="U43" s="1">
        <v>11490573</v>
      </c>
      <c r="V43" s="1">
        <v>16868</v>
      </c>
      <c r="W43" s="1">
        <v>23500</v>
      </c>
      <c r="X43" s="1">
        <v>18556</v>
      </c>
      <c r="Y43" s="1">
        <v>34376</v>
      </c>
      <c r="Z43" s="1">
        <v>17921</v>
      </c>
      <c r="AA43" s="1">
        <v>17773</v>
      </c>
      <c r="AB43">
        <v>17537</v>
      </c>
      <c r="AC43">
        <v>23507</v>
      </c>
      <c r="AD43">
        <v>29305</v>
      </c>
      <c r="AE43">
        <v>27821</v>
      </c>
      <c r="AF43">
        <v>32834</v>
      </c>
      <c r="AG43">
        <v>29054</v>
      </c>
      <c r="AH43">
        <v>30596</v>
      </c>
      <c r="AI43">
        <v>28369</v>
      </c>
      <c r="AJ43">
        <v>20425</v>
      </c>
      <c r="AK43">
        <v>22362</v>
      </c>
      <c r="AL43">
        <v>24050</v>
      </c>
      <c r="AM43">
        <v>36460</v>
      </c>
      <c r="AN43">
        <v>48058472</v>
      </c>
      <c r="AO43">
        <v>51840438</v>
      </c>
      <c r="AP43">
        <v>60348637</v>
      </c>
      <c r="AQ43">
        <v>32599465</v>
      </c>
      <c r="AU43">
        <v>1328322</v>
      </c>
      <c r="AV43">
        <v>30053140</v>
      </c>
      <c r="AW43">
        <v>36672244</v>
      </c>
      <c r="AX43">
        <v>1210360</v>
      </c>
      <c r="AY43">
        <v>3927615</v>
      </c>
      <c r="AZ43">
        <v>88766875</v>
      </c>
      <c r="BA43">
        <v>916327315</v>
      </c>
      <c r="BB43" s="4"/>
    </row>
    <row r="44" spans="2:54" x14ac:dyDescent="0.25">
      <c r="B44" t="s">
        <v>15</v>
      </c>
      <c r="AI44">
        <v>92</v>
      </c>
      <c r="AJ44">
        <v>53</v>
      </c>
      <c r="AK44">
        <v>51</v>
      </c>
      <c r="AL44">
        <v>137</v>
      </c>
      <c r="AM44">
        <v>299</v>
      </c>
      <c r="AN44">
        <v>545487</v>
      </c>
      <c r="AO44">
        <v>536182</v>
      </c>
      <c r="AP44">
        <v>1038921</v>
      </c>
      <c r="AQ44">
        <v>949637</v>
      </c>
      <c r="AU44">
        <v>516421</v>
      </c>
      <c r="AV44">
        <v>2641616</v>
      </c>
      <c r="AW44">
        <v>5110573</v>
      </c>
      <c r="AZ44">
        <v>9366008</v>
      </c>
      <c r="BA44">
        <v>2515389</v>
      </c>
      <c r="BB44" s="4"/>
    </row>
    <row r="45" spans="2:54" x14ac:dyDescent="0.25">
      <c r="B45" t="s">
        <v>16</v>
      </c>
      <c r="I45">
        <v>1082322</v>
      </c>
      <c r="J45">
        <v>1233011</v>
      </c>
      <c r="K45">
        <v>1393536</v>
      </c>
      <c r="L45">
        <v>2261312</v>
      </c>
      <c r="M45">
        <v>2123577</v>
      </c>
      <c r="N45">
        <v>3071539</v>
      </c>
      <c r="O45">
        <v>3133598</v>
      </c>
      <c r="P45">
        <v>3724117</v>
      </c>
      <c r="Q45">
        <v>4343389</v>
      </c>
      <c r="R45">
        <v>5148686</v>
      </c>
      <c r="S45">
        <v>5479285</v>
      </c>
      <c r="T45" s="1">
        <v>8437986</v>
      </c>
      <c r="U45" s="1">
        <v>17418537</v>
      </c>
      <c r="V45" s="1">
        <v>36245</v>
      </c>
      <c r="W45" s="1">
        <v>71676</v>
      </c>
      <c r="X45" s="1">
        <v>57354</v>
      </c>
      <c r="Y45" s="1">
        <v>107225</v>
      </c>
      <c r="Z45" s="1">
        <v>54204</v>
      </c>
      <c r="AA45" s="1">
        <v>47423</v>
      </c>
      <c r="AB45">
        <v>40590</v>
      </c>
      <c r="AC45">
        <v>59331</v>
      </c>
      <c r="AD45">
        <v>85556</v>
      </c>
      <c r="AE45">
        <v>74754</v>
      </c>
      <c r="AF45">
        <v>82581</v>
      </c>
      <c r="AG45">
        <v>73414</v>
      </c>
      <c r="AH45">
        <v>87125</v>
      </c>
      <c r="AI45">
        <v>66047</v>
      </c>
      <c r="AJ45">
        <v>63450</v>
      </c>
      <c r="AK45">
        <v>100254</v>
      </c>
      <c r="AL45">
        <v>157487</v>
      </c>
      <c r="AM45">
        <v>158450</v>
      </c>
      <c r="AN45">
        <v>143041382</v>
      </c>
      <c r="AO45">
        <v>129495167</v>
      </c>
      <c r="AP45">
        <v>200052856</v>
      </c>
      <c r="AQ45">
        <v>104045437</v>
      </c>
      <c r="AU45">
        <v>15732909</v>
      </c>
      <c r="AV45">
        <v>55520075</v>
      </c>
      <c r="BB45" s="4"/>
    </row>
    <row r="46" spans="2:54" x14ac:dyDescent="0.25">
      <c r="B46" t="s">
        <v>146</v>
      </c>
      <c r="T46" s="1"/>
      <c r="U46" s="1"/>
      <c r="V46" s="1"/>
      <c r="W46" s="1"/>
      <c r="X46" s="1"/>
      <c r="BB46" s="4"/>
    </row>
    <row r="47" spans="2:54" x14ac:dyDescent="0.25">
      <c r="B47" t="s">
        <v>147</v>
      </c>
      <c r="T47" s="1"/>
      <c r="U47" s="1"/>
      <c r="V47" s="1"/>
      <c r="W47" s="1"/>
      <c r="X47" s="1"/>
      <c r="AW47">
        <v>19444610</v>
      </c>
      <c r="AX47">
        <v>453803</v>
      </c>
      <c r="AZ47">
        <v>140927498</v>
      </c>
      <c r="BA47">
        <v>619240881</v>
      </c>
      <c r="BB47" s="4"/>
    </row>
    <row r="48" spans="2:54" x14ac:dyDescent="0.25">
      <c r="B48" t="s">
        <v>148</v>
      </c>
      <c r="T48" s="1"/>
      <c r="U48" s="1"/>
      <c r="V48" s="1"/>
      <c r="W48" s="1"/>
      <c r="X48" s="1"/>
      <c r="AW48">
        <v>17683986</v>
      </c>
      <c r="AX48">
        <v>3343269</v>
      </c>
      <c r="AZ48">
        <v>1260596211</v>
      </c>
      <c r="BA48">
        <v>5661187437</v>
      </c>
      <c r="BB48" s="4"/>
    </row>
    <row r="49" spans="2:54" x14ac:dyDescent="0.25">
      <c r="B49" t="s">
        <v>149</v>
      </c>
      <c r="T49" s="1"/>
      <c r="U49" s="1"/>
      <c r="V49" s="1"/>
      <c r="W49" s="1"/>
      <c r="X49" s="1"/>
      <c r="AW49">
        <v>2655280</v>
      </c>
      <c r="AX49">
        <v>489891</v>
      </c>
      <c r="AZ49">
        <v>11901348</v>
      </c>
      <c r="BA49">
        <v>149280911</v>
      </c>
      <c r="BB49" s="4"/>
    </row>
    <row r="50" spans="2:54" x14ac:dyDescent="0.25">
      <c r="B50" t="s">
        <v>150</v>
      </c>
      <c r="T50" s="1"/>
      <c r="U50" s="1"/>
      <c r="V50" s="1"/>
      <c r="W50" s="1"/>
      <c r="X50" s="1"/>
      <c r="AW50">
        <v>6361128</v>
      </c>
      <c r="AX50">
        <v>1107594</v>
      </c>
      <c r="AZ50">
        <v>415211852</v>
      </c>
      <c r="BA50">
        <v>1157202006</v>
      </c>
      <c r="BB50" s="4"/>
    </row>
    <row r="51" spans="2:54" x14ac:dyDescent="0.25">
      <c r="B51" t="s">
        <v>151</v>
      </c>
      <c r="T51" s="1"/>
      <c r="U51" s="1"/>
      <c r="V51" s="1"/>
      <c r="W51" s="1"/>
      <c r="X51" s="1"/>
      <c r="AW51">
        <v>1418346</v>
      </c>
      <c r="AX51">
        <v>280136</v>
      </c>
      <c r="BA51">
        <v>2071924</v>
      </c>
      <c r="BB51" s="4"/>
    </row>
    <row r="52" spans="2:54" x14ac:dyDescent="0.25">
      <c r="B52" t="s">
        <v>8</v>
      </c>
      <c r="AW52">
        <v>3765506</v>
      </c>
      <c r="AX52">
        <v>229825</v>
      </c>
      <c r="AY52">
        <v>1073868</v>
      </c>
      <c r="AZ52">
        <v>31439490</v>
      </c>
      <c r="BA52">
        <v>5008086</v>
      </c>
      <c r="BB52" s="4"/>
    </row>
    <row r="53" spans="2:54" x14ac:dyDescent="0.25">
      <c r="B53" t="s">
        <v>4</v>
      </c>
      <c r="I53">
        <v>20389728</v>
      </c>
      <c r="J53">
        <v>26618870</v>
      </c>
      <c r="K53">
        <v>25209796</v>
      </c>
      <c r="L53">
        <v>32792476</v>
      </c>
      <c r="M53">
        <v>30273171</v>
      </c>
      <c r="N53">
        <v>26997842</v>
      </c>
      <c r="O53">
        <v>17450330</v>
      </c>
      <c r="AY53">
        <v>437143498</v>
      </c>
      <c r="AZ53">
        <v>1744111584</v>
      </c>
      <c r="BA53">
        <v>4635213876</v>
      </c>
      <c r="BB53" s="4"/>
    </row>
    <row r="54" spans="2:54" x14ac:dyDescent="0.25">
      <c r="B54" t="s">
        <v>23</v>
      </c>
      <c r="T54" s="1">
        <v>43855</v>
      </c>
      <c r="U54" s="1">
        <v>73820</v>
      </c>
      <c r="V54" s="1">
        <v>120</v>
      </c>
      <c r="W54" s="1">
        <v>275</v>
      </c>
      <c r="X54" s="1">
        <v>148</v>
      </c>
      <c r="Y54" s="1">
        <v>242</v>
      </c>
      <c r="Z54" s="1">
        <v>197</v>
      </c>
      <c r="AA54" s="1">
        <v>131</v>
      </c>
      <c r="AB54">
        <v>3433</v>
      </c>
      <c r="AC54">
        <v>5913</v>
      </c>
      <c r="AD54">
        <v>8703</v>
      </c>
      <c r="AE54">
        <v>8173</v>
      </c>
      <c r="AF54">
        <v>8101</v>
      </c>
      <c r="AG54">
        <v>5399</v>
      </c>
      <c r="AH54">
        <v>10969</v>
      </c>
      <c r="AI54">
        <v>5042</v>
      </c>
      <c r="AJ54">
        <v>7372</v>
      </c>
      <c r="AK54">
        <v>10559</v>
      </c>
      <c r="AL54">
        <v>21773</v>
      </c>
      <c r="AM54">
        <v>12682</v>
      </c>
      <c r="AN54">
        <v>7807904</v>
      </c>
      <c r="AO54">
        <v>8613001</v>
      </c>
      <c r="AP54">
        <v>4052653</v>
      </c>
      <c r="AQ54">
        <v>2588770</v>
      </c>
      <c r="AU54">
        <v>1121</v>
      </c>
      <c r="AV54">
        <v>26</v>
      </c>
      <c r="AZ54">
        <v>232784</v>
      </c>
      <c r="BA54">
        <v>197308664</v>
      </c>
      <c r="BB54" s="4"/>
    </row>
    <row r="55" spans="2:54" x14ac:dyDescent="0.25">
      <c r="B55" t="s">
        <v>27</v>
      </c>
      <c r="I55">
        <v>17643963</v>
      </c>
      <c r="J55">
        <v>13039401</v>
      </c>
      <c r="K55">
        <v>22553409</v>
      </c>
      <c r="L55">
        <v>22443305</v>
      </c>
      <c r="M55">
        <v>25521404</v>
      </c>
      <c r="N55">
        <v>27092677</v>
      </c>
      <c r="O55">
        <v>25781364</v>
      </c>
      <c r="P55">
        <v>23824065</v>
      </c>
      <c r="Q55">
        <v>29791898</v>
      </c>
      <c r="R55">
        <v>32869657</v>
      </c>
      <c r="S55">
        <v>33086274</v>
      </c>
      <c r="T55" s="1">
        <v>68494011</v>
      </c>
      <c r="U55" s="1">
        <v>102657565</v>
      </c>
      <c r="V55" s="1">
        <v>202646</v>
      </c>
      <c r="W55" s="1">
        <v>142866</v>
      </c>
      <c r="X55" s="1">
        <v>111452</v>
      </c>
      <c r="Y55" s="1">
        <v>97797</v>
      </c>
      <c r="Z55" s="1">
        <v>32772</v>
      </c>
      <c r="AA55" s="1">
        <v>54437</v>
      </c>
      <c r="AB55">
        <v>40409</v>
      </c>
      <c r="AC55">
        <v>61044</v>
      </c>
      <c r="AD55">
        <v>59716</v>
      </c>
      <c r="AE55">
        <v>59493</v>
      </c>
      <c r="AF55">
        <v>64929</v>
      </c>
      <c r="AG55">
        <v>58904</v>
      </c>
      <c r="AH55">
        <v>63183</v>
      </c>
      <c r="AI55">
        <v>61793</v>
      </c>
      <c r="AJ55">
        <v>53166</v>
      </c>
      <c r="AK55">
        <v>60536</v>
      </c>
      <c r="AL55">
        <v>87849</v>
      </c>
      <c r="AM55">
        <v>109269</v>
      </c>
      <c r="AN55">
        <v>119458148</v>
      </c>
      <c r="AO55">
        <v>147309349</v>
      </c>
      <c r="AP55">
        <v>168284866</v>
      </c>
      <c r="AQ55">
        <v>134987571</v>
      </c>
      <c r="AY55">
        <v>28082468</v>
      </c>
      <c r="AZ55">
        <v>624349559</v>
      </c>
      <c r="BA55">
        <v>3177625101</v>
      </c>
      <c r="BB55" s="4"/>
    </row>
    <row r="56" spans="2:54" x14ac:dyDescent="0.25">
      <c r="B56" t="s">
        <v>66</v>
      </c>
      <c r="T56" s="1"/>
      <c r="U56" s="1"/>
      <c r="V56" s="1"/>
      <c r="W56" s="1"/>
      <c r="X56" s="1"/>
      <c r="AN56">
        <v>1902999</v>
      </c>
      <c r="AO56">
        <v>2567534</v>
      </c>
      <c r="AP56">
        <v>3339340</v>
      </c>
      <c r="AQ56">
        <v>1901763</v>
      </c>
      <c r="BA56">
        <v>2562</v>
      </c>
      <c r="BB56" s="4"/>
    </row>
    <row r="57" spans="2:54" x14ac:dyDescent="0.25">
      <c r="B57" t="s">
        <v>30</v>
      </c>
      <c r="I57">
        <v>36320101</v>
      </c>
      <c r="J57">
        <v>27227473</v>
      </c>
      <c r="K57">
        <v>40288876</v>
      </c>
      <c r="L57">
        <v>42532655</v>
      </c>
      <c r="M57">
        <v>33745755</v>
      </c>
      <c r="N57">
        <v>41520475</v>
      </c>
      <c r="O57">
        <v>44925229</v>
      </c>
      <c r="P57">
        <v>43575391</v>
      </c>
      <c r="Q57">
        <v>43871410</v>
      </c>
      <c r="R57">
        <v>60229619</v>
      </c>
      <c r="S57">
        <v>31209330</v>
      </c>
      <c r="T57" s="1">
        <v>42293232</v>
      </c>
      <c r="U57" s="1">
        <v>64006603</v>
      </c>
      <c r="V57" s="1">
        <v>97820</v>
      </c>
      <c r="W57" s="1">
        <v>142199</v>
      </c>
      <c r="X57" s="1">
        <v>66844</v>
      </c>
      <c r="Y57" s="1">
        <v>71652</v>
      </c>
      <c r="Z57" s="1">
        <v>35166</v>
      </c>
      <c r="AA57" s="1">
        <v>78686</v>
      </c>
      <c r="AB57">
        <v>25656</v>
      </c>
      <c r="AC57">
        <v>85789</v>
      </c>
      <c r="AD57">
        <v>58854</v>
      </c>
      <c r="AE57">
        <v>42411</v>
      </c>
      <c r="AF57">
        <v>54045</v>
      </c>
      <c r="AG57">
        <v>63408</v>
      </c>
      <c r="AH57">
        <v>44494</v>
      </c>
      <c r="AI57">
        <v>27258</v>
      </c>
      <c r="AJ57">
        <v>16099</v>
      </c>
      <c r="AK57">
        <v>21547</v>
      </c>
      <c r="AL57">
        <v>38736</v>
      </c>
      <c r="AM57">
        <v>38318</v>
      </c>
      <c r="AN57">
        <v>42467911</v>
      </c>
      <c r="AO57">
        <v>43475073</v>
      </c>
      <c r="AP57">
        <v>47208162</v>
      </c>
      <c r="AQ57">
        <v>36813675</v>
      </c>
      <c r="AU57">
        <v>108</v>
      </c>
      <c r="AZ57">
        <v>3720587</v>
      </c>
      <c r="BA57">
        <v>821323141</v>
      </c>
      <c r="BB57" s="4"/>
    </row>
    <row r="58" spans="2:54" x14ac:dyDescent="0.25">
      <c r="B58" t="s">
        <v>31</v>
      </c>
      <c r="I58">
        <v>4104122</v>
      </c>
      <c r="J58">
        <v>4360402</v>
      </c>
      <c r="K58">
        <v>8396132</v>
      </c>
      <c r="L58">
        <v>11255619</v>
      </c>
      <c r="M58">
        <v>7975815</v>
      </c>
      <c r="N58">
        <v>7955060</v>
      </c>
      <c r="O58">
        <v>11167773</v>
      </c>
      <c r="P58">
        <v>11681762</v>
      </c>
      <c r="Q58">
        <v>13487589</v>
      </c>
      <c r="R58">
        <v>13131709</v>
      </c>
      <c r="S58">
        <v>9962093</v>
      </c>
      <c r="T58" s="1">
        <v>5</v>
      </c>
      <c r="U58" s="1"/>
      <c r="V58" s="1"/>
      <c r="W58" s="1"/>
      <c r="X58" s="1">
        <v>63</v>
      </c>
      <c r="Y58" s="1">
        <v>1064</v>
      </c>
      <c r="Z58" s="1">
        <v>2413</v>
      </c>
      <c r="AA58" s="1">
        <v>3724</v>
      </c>
      <c r="AB58">
        <v>3391</v>
      </c>
      <c r="AC58">
        <v>8562</v>
      </c>
      <c r="AD58">
        <v>11844</v>
      </c>
      <c r="AE58">
        <v>8131</v>
      </c>
      <c r="AF58">
        <v>10612</v>
      </c>
      <c r="AG58">
        <v>12582</v>
      </c>
      <c r="AH58">
        <v>13446</v>
      </c>
      <c r="AI58">
        <v>11388</v>
      </c>
      <c r="AJ58">
        <v>8423</v>
      </c>
      <c r="AK58">
        <v>9349</v>
      </c>
      <c r="AL58">
        <v>12411</v>
      </c>
      <c r="AM58">
        <v>19677</v>
      </c>
      <c r="AN58">
        <v>26766364</v>
      </c>
      <c r="AO58">
        <v>35064683</v>
      </c>
      <c r="AP58">
        <v>43260803</v>
      </c>
      <c r="AQ58">
        <v>33015174</v>
      </c>
      <c r="AU58">
        <v>39012421</v>
      </c>
      <c r="AV58">
        <v>15201671</v>
      </c>
      <c r="AW58">
        <v>560000</v>
      </c>
      <c r="AZ58">
        <v>20905813</v>
      </c>
      <c r="BA58">
        <v>158945164</v>
      </c>
      <c r="BB58" s="4"/>
    </row>
    <row r="59" spans="2:54" x14ac:dyDescent="0.25">
      <c r="B59" t="s">
        <v>159</v>
      </c>
      <c r="T59" s="1"/>
      <c r="U59" s="1"/>
      <c r="V59" s="1"/>
      <c r="W59" s="1"/>
      <c r="X59" s="1"/>
      <c r="BB59" s="4"/>
    </row>
    <row r="60" spans="2:54" x14ac:dyDescent="0.25">
      <c r="B60" t="s">
        <v>160</v>
      </c>
      <c r="T60" s="1"/>
      <c r="U60" s="1"/>
      <c r="V60" s="1"/>
      <c r="W60" s="1"/>
      <c r="X60" s="1"/>
      <c r="BB60" s="4"/>
    </row>
    <row r="61" spans="2:54" x14ac:dyDescent="0.25">
      <c r="B61" t="s">
        <v>161</v>
      </c>
      <c r="T61" s="1"/>
      <c r="U61" s="1"/>
      <c r="V61" s="1"/>
      <c r="W61" s="1"/>
      <c r="X61" s="1"/>
      <c r="BB61" s="4"/>
    </row>
    <row r="62" spans="2:54" x14ac:dyDescent="0.25">
      <c r="B62" t="s">
        <v>33</v>
      </c>
      <c r="I62">
        <v>12070670</v>
      </c>
      <c r="J62">
        <v>8095467</v>
      </c>
      <c r="K62">
        <v>11807567</v>
      </c>
      <c r="L62">
        <v>13770735</v>
      </c>
      <c r="M62">
        <v>11387429</v>
      </c>
      <c r="N62">
        <v>11999518</v>
      </c>
      <c r="O62">
        <v>16834878</v>
      </c>
      <c r="P62">
        <v>17894996</v>
      </c>
      <c r="Q62">
        <v>18412073</v>
      </c>
      <c r="R62">
        <v>29416729</v>
      </c>
      <c r="S62">
        <v>11096897</v>
      </c>
      <c r="T62" s="1">
        <v>3011668</v>
      </c>
      <c r="U62" s="1">
        <v>3872398</v>
      </c>
      <c r="V62" s="1">
        <v>17953</v>
      </c>
      <c r="W62" s="1">
        <v>11577</v>
      </c>
      <c r="X62" s="1">
        <v>6398</v>
      </c>
      <c r="Y62" s="1">
        <v>6376</v>
      </c>
      <c r="Z62" s="1">
        <v>2317</v>
      </c>
      <c r="AA62" s="1">
        <v>5096</v>
      </c>
      <c r="AB62">
        <v>2768</v>
      </c>
      <c r="AC62">
        <v>6229</v>
      </c>
      <c r="AD62">
        <v>8201</v>
      </c>
      <c r="AE62">
        <v>5251</v>
      </c>
      <c r="AF62">
        <v>3865</v>
      </c>
      <c r="AG62">
        <v>6190</v>
      </c>
      <c r="AH62">
        <v>6108</v>
      </c>
      <c r="AI62">
        <v>6153</v>
      </c>
      <c r="AJ62">
        <v>3215</v>
      </c>
      <c r="AK62">
        <v>5672</v>
      </c>
      <c r="AL62">
        <v>6167</v>
      </c>
      <c r="AM62">
        <v>9579</v>
      </c>
      <c r="AN62">
        <v>6988894</v>
      </c>
      <c r="AP62">
        <v>7111036</v>
      </c>
      <c r="AQ62">
        <v>3255975</v>
      </c>
      <c r="AU62">
        <v>3282741</v>
      </c>
      <c r="AV62">
        <v>1475792</v>
      </c>
      <c r="AZ62">
        <v>5307737</v>
      </c>
      <c r="BA62">
        <v>277409790</v>
      </c>
      <c r="BB62" s="4"/>
    </row>
    <row r="63" spans="2:54" x14ac:dyDescent="0.25">
      <c r="B63" t="s">
        <v>162</v>
      </c>
      <c r="T63" s="1"/>
      <c r="U63" s="1"/>
      <c r="V63" s="1"/>
      <c r="W63" s="1"/>
      <c r="X63" s="1"/>
      <c r="BB63" s="4"/>
    </row>
    <row r="64" spans="2:54" x14ac:dyDescent="0.25">
      <c r="B64" t="s">
        <v>32</v>
      </c>
      <c r="I64">
        <v>588699</v>
      </c>
      <c r="J64">
        <v>11554</v>
      </c>
      <c r="K64">
        <v>23351</v>
      </c>
      <c r="L64">
        <v>64225</v>
      </c>
      <c r="M64">
        <v>46365</v>
      </c>
      <c r="N64">
        <v>1622341</v>
      </c>
      <c r="O64">
        <v>1943040</v>
      </c>
      <c r="P64">
        <v>595772</v>
      </c>
      <c r="Q64">
        <v>490784</v>
      </c>
      <c r="R64">
        <v>322187</v>
      </c>
      <c r="S64">
        <v>59257</v>
      </c>
      <c r="T64" s="1">
        <v>44367</v>
      </c>
      <c r="U64" s="1">
        <v>39325</v>
      </c>
      <c r="V64" s="1">
        <v>144</v>
      </c>
      <c r="W64" s="1">
        <v>579</v>
      </c>
      <c r="X64" s="1">
        <v>408</v>
      </c>
      <c r="Y64" s="1">
        <v>135</v>
      </c>
      <c r="Z64" s="1">
        <v>43</v>
      </c>
      <c r="AA64" s="1">
        <v>165</v>
      </c>
      <c r="AB64">
        <v>427</v>
      </c>
      <c r="AC64">
        <v>161</v>
      </c>
      <c r="AD64">
        <v>365</v>
      </c>
      <c r="AE64">
        <v>495</v>
      </c>
      <c r="AF64">
        <v>1416</v>
      </c>
      <c r="AG64">
        <v>1279</v>
      </c>
      <c r="AH64">
        <v>647</v>
      </c>
      <c r="AI64">
        <v>677</v>
      </c>
      <c r="AJ64">
        <v>473</v>
      </c>
      <c r="AK64">
        <v>311</v>
      </c>
      <c r="AL64">
        <v>323</v>
      </c>
      <c r="AM64">
        <v>307</v>
      </c>
      <c r="AN64">
        <v>470797</v>
      </c>
      <c r="AP64">
        <v>2148651</v>
      </c>
      <c r="AQ64">
        <v>1199567</v>
      </c>
      <c r="AU64">
        <v>55126</v>
      </c>
      <c r="AZ64">
        <v>3339087</v>
      </c>
      <c r="BA64">
        <v>456860839</v>
      </c>
      <c r="BB64" s="4"/>
    </row>
    <row r="65" spans="2:54" x14ac:dyDescent="0.25">
      <c r="B65" t="s">
        <v>54</v>
      </c>
      <c r="X65" s="1"/>
      <c r="AA65">
        <v>16</v>
      </c>
      <c r="AB65">
        <v>139</v>
      </c>
      <c r="AC65">
        <v>488</v>
      </c>
      <c r="AD65">
        <v>447</v>
      </c>
      <c r="AE65">
        <v>352</v>
      </c>
      <c r="AF65">
        <v>273</v>
      </c>
      <c r="AG65">
        <v>104</v>
      </c>
      <c r="AH65">
        <v>62</v>
      </c>
      <c r="AI65">
        <v>203</v>
      </c>
      <c r="AJ65">
        <v>84</v>
      </c>
      <c r="AK65">
        <v>54</v>
      </c>
      <c r="AL65">
        <v>93</v>
      </c>
      <c r="AM65">
        <v>198</v>
      </c>
      <c r="AN65">
        <v>308453</v>
      </c>
      <c r="AO65">
        <v>264384</v>
      </c>
      <c r="AP65">
        <v>740908</v>
      </c>
      <c r="AQ65">
        <v>419303</v>
      </c>
      <c r="BB65" s="4"/>
    </row>
    <row r="66" spans="2:54" x14ac:dyDescent="0.25">
      <c r="B66" t="s">
        <v>163</v>
      </c>
      <c r="X66" s="1"/>
      <c r="BB66" s="4"/>
    </row>
    <row r="67" spans="2:54" x14ac:dyDescent="0.25">
      <c r="B67" t="s">
        <v>130</v>
      </c>
      <c r="I67">
        <v>543921</v>
      </c>
      <c r="J67">
        <v>414106</v>
      </c>
      <c r="K67">
        <v>1225779</v>
      </c>
      <c r="L67">
        <v>1148716</v>
      </c>
      <c r="M67">
        <v>1125814</v>
      </c>
      <c r="N67">
        <v>1084956</v>
      </c>
      <c r="O67">
        <v>1159587</v>
      </c>
      <c r="P67">
        <v>882077</v>
      </c>
      <c r="Q67">
        <v>1322254</v>
      </c>
      <c r="R67">
        <v>937537</v>
      </c>
      <c r="S67">
        <v>544795</v>
      </c>
      <c r="T67" s="1"/>
      <c r="U67" s="1"/>
      <c r="V67" s="1"/>
      <c r="W67" s="1"/>
      <c r="Y67">
        <v>378</v>
      </c>
      <c r="BB67" s="4"/>
    </row>
    <row r="68" spans="2:54" x14ac:dyDescent="0.25">
      <c r="B68" t="s">
        <v>55</v>
      </c>
      <c r="AB68">
        <v>1</v>
      </c>
      <c r="AC68">
        <v>1</v>
      </c>
      <c r="AD68">
        <v>5</v>
      </c>
      <c r="AE68">
        <v>5</v>
      </c>
      <c r="AF68">
        <v>5</v>
      </c>
      <c r="AG68">
        <v>9</v>
      </c>
      <c r="AH68">
        <v>14</v>
      </c>
      <c r="AI68">
        <v>23</v>
      </c>
      <c r="AJ68">
        <v>55</v>
      </c>
      <c r="AK68">
        <v>30</v>
      </c>
      <c r="AL68">
        <v>26</v>
      </c>
      <c r="AM68">
        <v>40</v>
      </c>
      <c r="AN68">
        <v>78043</v>
      </c>
      <c r="AP68">
        <v>2370380</v>
      </c>
      <c r="AQ68">
        <v>470527</v>
      </c>
      <c r="BB68" s="4"/>
    </row>
    <row r="69" spans="2:54" x14ac:dyDescent="0.25">
      <c r="B69" t="s">
        <v>57</v>
      </c>
      <c r="AB69">
        <v>348</v>
      </c>
      <c r="AC69">
        <v>1</v>
      </c>
      <c r="AD69">
        <v>195</v>
      </c>
      <c r="AE69">
        <v>1</v>
      </c>
      <c r="AF69">
        <v>7</v>
      </c>
      <c r="AG69">
        <v>11</v>
      </c>
      <c r="AH69">
        <v>13</v>
      </c>
      <c r="AI69">
        <v>10</v>
      </c>
      <c r="AJ69">
        <v>15</v>
      </c>
      <c r="AK69">
        <v>18</v>
      </c>
      <c r="AL69">
        <v>41</v>
      </c>
      <c r="AM69">
        <v>212</v>
      </c>
      <c r="AN69">
        <v>947443</v>
      </c>
      <c r="AO69">
        <v>715254</v>
      </c>
      <c r="AP69">
        <v>1159956</v>
      </c>
      <c r="AQ69">
        <v>948274</v>
      </c>
      <c r="BB69" s="4"/>
    </row>
    <row r="70" spans="2:54" x14ac:dyDescent="0.25">
      <c r="B70" t="s">
        <v>29</v>
      </c>
      <c r="I70">
        <v>310887</v>
      </c>
      <c r="J70">
        <v>665520</v>
      </c>
      <c r="K70">
        <v>1307605</v>
      </c>
      <c r="L70">
        <v>2054397</v>
      </c>
      <c r="M70">
        <v>2385953</v>
      </c>
      <c r="N70">
        <v>1923968</v>
      </c>
      <c r="O70">
        <v>3464839</v>
      </c>
      <c r="P70">
        <v>3177900</v>
      </c>
      <c r="Q70">
        <v>3080150</v>
      </c>
      <c r="R70">
        <v>3705592</v>
      </c>
      <c r="S70">
        <v>2361468</v>
      </c>
      <c r="T70" s="1"/>
      <c r="U70" s="1"/>
      <c r="V70" s="1"/>
      <c r="W70" s="1"/>
      <c r="X70" s="1">
        <v>3430</v>
      </c>
      <c r="Y70">
        <v>4311</v>
      </c>
      <c r="Z70">
        <v>404</v>
      </c>
      <c r="AA70">
        <v>1889</v>
      </c>
      <c r="AB70">
        <v>918</v>
      </c>
      <c r="AC70">
        <v>3415</v>
      </c>
      <c r="AD70">
        <v>1828</v>
      </c>
      <c r="AE70">
        <v>1168</v>
      </c>
      <c r="AF70">
        <v>2205</v>
      </c>
      <c r="AG70">
        <v>1869</v>
      </c>
      <c r="AH70">
        <v>2890</v>
      </c>
      <c r="AI70">
        <v>1984</v>
      </c>
      <c r="AJ70">
        <v>2451</v>
      </c>
      <c r="AK70">
        <v>4160</v>
      </c>
      <c r="AL70">
        <v>7739</v>
      </c>
      <c r="AM70">
        <v>9675</v>
      </c>
      <c r="AN70">
        <v>15400797</v>
      </c>
      <c r="AO70">
        <v>16230212</v>
      </c>
      <c r="AP70">
        <v>20650206</v>
      </c>
      <c r="AQ70">
        <v>10151073</v>
      </c>
      <c r="AZ70">
        <v>32168178</v>
      </c>
      <c r="BA70">
        <v>231884122</v>
      </c>
      <c r="BB70" s="4"/>
    </row>
    <row r="71" spans="2:54" x14ac:dyDescent="0.25">
      <c r="B71" t="s">
        <v>158</v>
      </c>
      <c r="T71" s="1"/>
      <c r="U71" s="1"/>
      <c r="V71" s="1"/>
      <c r="W71" s="1"/>
      <c r="X71" s="1"/>
      <c r="BB71" s="4"/>
    </row>
    <row r="72" spans="2:54" x14ac:dyDescent="0.25">
      <c r="B72" t="s">
        <v>28</v>
      </c>
      <c r="I72">
        <v>432732</v>
      </c>
      <c r="J72">
        <v>161834</v>
      </c>
      <c r="K72">
        <v>225827</v>
      </c>
      <c r="L72">
        <v>266805</v>
      </c>
      <c r="M72">
        <v>431032</v>
      </c>
      <c r="N72">
        <v>664750</v>
      </c>
      <c r="O72">
        <v>725952</v>
      </c>
      <c r="P72">
        <v>427142</v>
      </c>
      <c r="Q72">
        <v>468022</v>
      </c>
      <c r="R72">
        <v>669343</v>
      </c>
      <c r="S72">
        <v>531296</v>
      </c>
      <c r="T72" s="1">
        <v>42031</v>
      </c>
      <c r="U72" s="1">
        <v>112523</v>
      </c>
      <c r="V72" s="1">
        <v>104</v>
      </c>
      <c r="W72" s="1"/>
      <c r="X72" s="1">
        <v>1478</v>
      </c>
      <c r="Y72" s="1">
        <v>7900</v>
      </c>
      <c r="Z72" s="1">
        <v>929</v>
      </c>
      <c r="AA72" s="1">
        <v>1683</v>
      </c>
      <c r="AB72">
        <v>1774</v>
      </c>
      <c r="AC72">
        <v>2898</v>
      </c>
      <c r="AD72">
        <v>4316</v>
      </c>
      <c r="AE72">
        <v>4996</v>
      </c>
      <c r="AF72">
        <v>3387</v>
      </c>
      <c r="AG72">
        <v>6914</v>
      </c>
      <c r="AH72">
        <v>6917</v>
      </c>
      <c r="AI72">
        <v>8172</v>
      </c>
      <c r="AJ72">
        <v>10136</v>
      </c>
      <c r="AK72">
        <v>12444</v>
      </c>
      <c r="AL72">
        <v>12325</v>
      </c>
      <c r="AM72">
        <v>17882</v>
      </c>
      <c r="AN72">
        <v>18316090</v>
      </c>
      <c r="AO72">
        <v>15385465</v>
      </c>
      <c r="AP72">
        <v>18440044</v>
      </c>
      <c r="AQ72">
        <v>11473847</v>
      </c>
      <c r="AZ72">
        <v>32823241</v>
      </c>
      <c r="BA72">
        <v>110640173</v>
      </c>
      <c r="BB72" s="4"/>
    </row>
    <row r="73" spans="2:54" x14ac:dyDescent="0.25">
      <c r="B73" t="s">
        <v>26</v>
      </c>
      <c r="I73">
        <v>73026</v>
      </c>
      <c r="J73">
        <v>70045</v>
      </c>
      <c r="K73">
        <v>148941</v>
      </c>
      <c r="L73">
        <v>97816</v>
      </c>
      <c r="M73">
        <v>92894</v>
      </c>
      <c r="N73">
        <v>89917</v>
      </c>
      <c r="O73">
        <v>138021</v>
      </c>
      <c r="P73">
        <v>160139</v>
      </c>
      <c r="Q73">
        <v>187507</v>
      </c>
      <c r="R73">
        <v>335564</v>
      </c>
      <c r="S73">
        <v>369811</v>
      </c>
      <c r="T73" s="1">
        <v>452864</v>
      </c>
      <c r="U73" s="1">
        <v>409081</v>
      </c>
      <c r="V73" s="1">
        <v>391</v>
      </c>
      <c r="W73" s="1"/>
      <c r="X73" s="1">
        <v>1281</v>
      </c>
      <c r="Y73" s="1">
        <v>1534</v>
      </c>
      <c r="Z73" s="1">
        <v>248</v>
      </c>
      <c r="AA73" s="1">
        <v>281</v>
      </c>
      <c r="AB73">
        <v>416</v>
      </c>
      <c r="AC73">
        <v>350</v>
      </c>
      <c r="AD73">
        <v>804</v>
      </c>
      <c r="AE73">
        <v>608</v>
      </c>
      <c r="AF73">
        <v>1388</v>
      </c>
      <c r="AG73">
        <v>1472</v>
      </c>
      <c r="AH73">
        <v>1033</v>
      </c>
      <c r="AI73">
        <v>1507</v>
      </c>
      <c r="AJ73">
        <v>1114</v>
      </c>
      <c r="AK73">
        <v>1411</v>
      </c>
      <c r="AL73">
        <v>1412</v>
      </c>
      <c r="AM73">
        <v>1262</v>
      </c>
      <c r="AN73">
        <v>1358528</v>
      </c>
      <c r="AO73">
        <v>1430114</v>
      </c>
      <c r="AP73">
        <v>1899446</v>
      </c>
      <c r="AQ73">
        <v>1360743</v>
      </c>
      <c r="AZ73">
        <v>1264</v>
      </c>
      <c r="BA73">
        <v>6318</v>
      </c>
      <c r="BB73" s="4"/>
    </row>
    <row r="74" spans="2:54" x14ac:dyDescent="0.25">
      <c r="B74" t="s">
        <v>56</v>
      </c>
      <c r="I74">
        <v>53626</v>
      </c>
      <c r="J74">
        <v>10584</v>
      </c>
      <c r="K74">
        <v>77901</v>
      </c>
      <c r="L74">
        <v>441560</v>
      </c>
      <c r="M74">
        <v>1032227</v>
      </c>
      <c r="N74">
        <v>1856698</v>
      </c>
      <c r="O74">
        <v>1811283</v>
      </c>
      <c r="P74">
        <v>2595650</v>
      </c>
      <c r="Q74">
        <v>2540737</v>
      </c>
      <c r="R74">
        <v>4897420</v>
      </c>
      <c r="S74">
        <v>1967802</v>
      </c>
      <c r="T74" s="1">
        <v>11239224</v>
      </c>
      <c r="U74" s="1">
        <v>33421097</v>
      </c>
      <c r="V74" s="1">
        <v>13514</v>
      </c>
      <c r="W74" s="1">
        <v>162</v>
      </c>
      <c r="X74" s="1">
        <v>464</v>
      </c>
      <c r="Y74" s="1">
        <v>209</v>
      </c>
      <c r="AA74">
        <v>1</v>
      </c>
      <c r="AD74">
        <v>528</v>
      </c>
      <c r="AE74">
        <v>4</v>
      </c>
      <c r="AF74">
        <v>869</v>
      </c>
      <c r="AG74">
        <v>1197</v>
      </c>
      <c r="AH74">
        <v>2303</v>
      </c>
      <c r="AI74">
        <v>1345</v>
      </c>
      <c r="AJ74">
        <v>2134</v>
      </c>
      <c r="AK74">
        <v>1378</v>
      </c>
      <c r="AL74">
        <v>1575</v>
      </c>
      <c r="AM74">
        <v>1638</v>
      </c>
      <c r="AN74">
        <v>2137953</v>
      </c>
      <c r="AO74">
        <v>8357284</v>
      </c>
      <c r="AP74">
        <v>4136721</v>
      </c>
      <c r="AQ74">
        <v>469959</v>
      </c>
      <c r="BA74">
        <v>27500</v>
      </c>
      <c r="BB74" s="4"/>
    </row>
    <row r="75" spans="2:54" x14ac:dyDescent="0.25">
      <c r="B75" t="s">
        <v>67</v>
      </c>
      <c r="AN75">
        <v>1798098</v>
      </c>
      <c r="AO75">
        <v>3227202</v>
      </c>
      <c r="AP75">
        <v>6000590</v>
      </c>
      <c r="AQ75">
        <v>3683837</v>
      </c>
      <c r="BA75">
        <v>535</v>
      </c>
      <c r="BB75" s="4"/>
    </row>
    <row r="76" spans="2:54" x14ac:dyDescent="0.25">
      <c r="B76" t="s">
        <v>68</v>
      </c>
      <c r="AP76">
        <v>14326</v>
      </c>
      <c r="AQ76">
        <v>15124</v>
      </c>
      <c r="BB76" s="4"/>
    </row>
    <row r="77" spans="2:54" x14ac:dyDescent="0.25">
      <c r="B77" t="s">
        <v>25</v>
      </c>
      <c r="I77">
        <v>346</v>
      </c>
      <c r="J77">
        <v>193</v>
      </c>
      <c r="K77">
        <v>2336</v>
      </c>
      <c r="L77">
        <v>7549</v>
      </c>
      <c r="M77">
        <v>5794</v>
      </c>
      <c r="N77">
        <v>93575</v>
      </c>
      <c r="O77">
        <v>256115</v>
      </c>
      <c r="P77">
        <v>15676</v>
      </c>
      <c r="Q77">
        <v>40873</v>
      </c>
      <c r="R77">
        <v>73920</v>
      </c>
      <c r="S77">
        <v>38185</v>
      </c>
      <c r="T77" s="1">
        <v>138947</v>
      </c>
      <c r="U77" s="1">
        <v>268278</v>
      </c>
      <c r="V77" s="1">
        <v>17</v>
      </c>
      <c r="W77" s="1">
        <v>24</v>
      </c>
      <c r="X77" s="1">
        <v>734</v>
      </c>
      <c r="Y77" s="1">
        <v>414</v>
      </c>
      <c r="Z77" s="1">
        <v>192</v>
      </c>
      <c r="AA77" s="1">
        <v>463</v>
      </c>
      <c r="AB77">
        <v>385</v>
      </c>
      <c r="AC77">
        <v>323</v>
      </c>
      <c r="AD77">
        <v>374</v>
      </c>
      <c r="AE77">
        <v>468</v>
      </c>
      <c r="AF77">
        <v>497</v>
      </c>
      <c r="AG77">
        <v>812</v>
      </c>
      <c r="AH77">
        <v>864</v>
      </c>
      <c r="AI77">
        <v>939</v>
      </c>
      <c r="AJ77">
        <v>1239</v>
      </c>
      <c r="AK77">
        <v>1610</v>
      </c>
      <c r="AL77">
        <v>3259</v>
      </c>
      <c r="AM77">
        <v>6113</v>
      </c>
      <c r="AN77">
        <v>6784682</v>
      </c>
      <c r="AO77">
        <v>8820582</v>
      </c>
      <c r="AP77">
        <v>11544634</v>
      </c>
      <c r="AQ77">
        <v>8276926</v>
      </c>
      <c r="AZ77">
        <v>140547648</v>
      </c>
      <c r="BA77">
        <v>97777251</v>
      </c>
      <c r="BB77" s="4"/>
    </row>
    <row r="78" spans="2:54" x14ac:dyDescent="0.25">
      <c r="B78" t="s">
        <v>24</v>
      </c>
      <c r="I78">
        <v>8571</v>
      </c>
      <c r="J78">
        <v>11689</v>
      </c>
      <c r="K78">
        <v>3785</v>
      </c>
      <c r="L78">
        <v>4214</v>
      </c>
      <c r="M78">
        <v>5790</v>
      </c>
      <c r="N78">
        <v>5038</v>
      </c>
      <c r="O78">
        <v>5107</v>
      </c>
      <c r="P78">
        <v>5011</v>
      </c>
      <c r="Q78">
        <v>6377</v>
      </c>
      <c r="R78">
        <v>4314</v>
      </c>
      <c r="S78">
        <v>7913</v>
      </c>
      <c r="T78" s="1">
        <v>1171</v>
      </c>
      <c r="U78" s="1">
        <v>10072167</v>
      </c>
      <c r="V78" s="1">
        <v>2015</v>
      </c>
      <c r="W78" s="1">
        <v>1</v>
      </c>
      <c r="X78" s="1">
        <v>1430</v>
      </c>
      <c r="Y78" s="1">
        <v>83</v>
      </c>
      <c r="Z78" s="1">
        <v>5</v>
      </c>
      <c r="AA78" s="1">
        <v>41</v>
      </c>
      <c r="AB78">
        <v>20</v>
      </c>
      <c r="AC78">
        <v>18</v>
      </c>
      <c r="AD78">
        <v>20</v>
      </c>
      <c r="AE78">
        <v>28</v>
      </c>
      <c r="AF78">
        <v>59</v>
      </c>
      <c r="AG78">
        <v>825</v>
      </c>
      <c r="AH78">
        <v>366</v>
      </c>
      <c r="AI78">
        <v>911</v>
      </c>
      <c r="AJ78">
        <v>309</v>
      </c>
      <c r="AK78">
        <v>464</v>
      </c>
      <c r="AL78">
        <v>1608</v>
      </c>
      <c r="AM78">
        <v>2828</v>
      </c>
      <c r="AN78">
        <v>4482224</v>
      </c>
      <c r="AO78">
        <v>6171724</v>
      </c>
      <c r="AP78">
        <v>8900520</v>
      </c>
      <c r="AQ78">
        <v>4561171</v>
      </c>
      <c r="BA78">
        <v>135629233</v>
      </c>
      <c r="BB78" s="4"/>
    </row>
    <row r="79" spans="2:54" x14ac:dyDescent="0.25">
      <c r="B79" t="s">
        <v>59</v>
      </c>
      <c r="I79">
        <v>937</v>
      </c>
      <c r="J79">
        <v>604</v>
      </c>
      <c r="K79">
        <v>2586</v>
      </c>
      <c r="L79">
        <v>8022</v>
      </c>
      <c r="M79">
        <v>7060</v>
      </c>
      <c r="N79">
        <v>10102</v>
      </c>
      <c r="O79">
        <v>5640</v>
      </c>
      <c r="P79">
        <v>7983</v>
      </c>
      <c r="Q79">
        <v>17317</v>
      </c>
      <c r="R79">
        <v>15041</v>
      </c>
      <c r="S79">
        <v>18765</v>
      </c>
      <c r="T79" s="1">
        <v>13260</v>
      </c>
      <c r="U79" s="1">
        <v>17351</v>
      </c>
      <c r="V79" s="1">
        <v>33</v>
      </c>
      <c r="W79" s="1">
        <v>10</v>
      </c>
      <c r="X79" s="1">
        <v>29</v>
      </c>
      <c r="Y79" s="1">
        <v>109</v>
      </c>
      <c r="Z79" s="1">
        <v>6</v>
      </c>
      <c r="AA79" s="1">
        <v>26</v>
      </c>
      <c r="AB79">
        <v>12</v>
      </c>
      <c r="AC79">
        <v>9</v>
      </c>
      <c r="AD79">
        <v>12</v>
      </c>
      <c r="AE79">
        <v>8</v>
      </c>
      <c r="AF79">
        <v>5</v>
      </c>
      <c r="AG79">
        <v>9</v>
      </c>
      <c r="AH79">
        <v>17</v>
      </c>
      <c r="AI79">
        <v>69</v>
      </c>
      <c r="AJ79">
        <v>59</v>
      </c>
      <c r="AK79">
        <v>344</v>
      </c>
      <c r="AL79">
        <v>529</v>
      </c>
      <c r="AM79">
        <v>572</v>
      </c>
      <c r="AN79">
        <v>1061584</v>
      </c>
      <c r="AO79">
        <v>1411666</v>
      </c>
      <c r="AP79">
        <v>1519130</v>
      </c>
      <c r="AQ79">
        <v>1224640</v>
      </c>
      <c r="AU79">
        <v>246480</v>
      </c>
      <c r="AZ79">
        <v>190</v>
      </c>
      <c r="BA79">
        <v>4611279</v>
      </c>
      <c r="BB79" s="4"/>
    </row>
    <row r="80" spans="2:54" x14ac:dyDescent="0.25">
      <c r="B80" t="s">
        <v>58</v>
      </c>
      <c r="I80">
        <v>169220</v>
      </c>
      <c r="J80">
        <v>77742</v>
      </c>
      <c r="K80">
        <v>82430</v>
      </c>
      <c r="L80">
        <v>200853</v>
      </c>
      <c r="M80">
        <v>198084</v>
      </c>
      <c r="N80">
        <v>173912</v>
      </c>
      <c r="O80">
        <v>269911</v>
      </c>
      <c r="P80">
        <v>296016</v>
      </c>
      <c r="Q80">
        <v>433825</v>
      </c>
      <c r="R80">
        <v>433048</v>
      </c>
      <c r="S80">
        <v>342530</v>
      </c>
      <c r="T80" s="1">
        <v>349529</v>
      </c>
      <c r="U80" s="1">
        <v>1498675</v>
      </c>
      <c r="V80" s="1">
        <v>524</v>
      </c>
      <c r="W80" s="1">
        <v>187</v>
      </c>
      <c r="X80" s="1">
        <v>209</v>
      </c>
      <c r="Y80" s="1">
        <v>699</v>
      </c>
      <c r="Z80" s="1">
        <v>395</v>
      </c>
      <c r="AA80" s="1">
        <v>612</v>
      </c>
      <c r="AB80">
        <v>643</v>
      </c>
      <c r="AC80">
        <v>797</v>
      </c>
      <c r="AD80">
        <v>910</v>
      </c>
      <c r="AE80">
        <v>950</v>
      </c>
      <c r="AF80">
        <v>836</v>
      </c>
      <c r="AG80">
        <v>869</v>
      </c>
      <c r="AH80">
        <v>1258</v>
      </c>
      <c r="AI80">
        <v>880</v>
      </c>
      <c r="AJ80">
        <v>683</v>
      </c>
      <c r="AK80">
        <v>910</v>
      </c>
      <c r="AL80">
        <v>1844</v>
      </c>
      <c r="AM80">
        <v>1749</v>
      </c>
      <c r="AN80">
        <v>3546075</v>
      </c>
      <c r="AO80">
        <v>1370637</v>
      </c>
      <c r="AP80">
        <v>19864</v>
      </c>
      <c r="AQ80">
        <v>12113</v>
      </c>
      <c r="BA80">
        <v>649972</v>
      </c>
      <c r="BB80" s="4"/>
    </row>
    <row r="81" spans="2:54" x14ac:dyDescent="0.25">
      <c r="B81" t="s">
        <v>69</v>
      </c>
      <c r="AN81">
        <v>1923784</v>
      </c>
      <c r="AO81">
        <v>2223433</v>
      </c>
      <c r="AP81">
        <v>2257191</v>
      </c>
      <c r="AQ81">
        <v>1841638</v>
      </c>
      <c r="BA81">
        <v>470</v>
      </c>
      <c r="BB81" s="4"/>
    </row>
    <row r="82" spans="2:54" x14ac:dyDescent="0.25">
      <c r="B82" t="s">
        <v>70</v>
      </c>
      <c r="AI82">
        <v>276</v>
      </c>
      <c r="AJ82">
        <v>359</v>
      </c>
      <c r="AK82">
        <v>329</v>
      </c>
      <c r="AL82">
        <v>1095</v>
      </c>
      <c r="AM82">
        <v>1059</v>
      </c>
      <c r="AN82">
        <v>1127926</v>
      </c>
      <c r="AO82">
        <v>1351659</v>
      </c>
      <c r="AP82">
        <v>329059</v>
      </c>
      <c r="AQ82">
        <v>507375</v>
      </c>
      <c r="BA82">
        <v>1085</v>
      </c>
      <c r="BB82" s="4"/>
    </row>
    <row r="83" spans="2:54" x14ac:dyDescent="0.25">
      <c r="B83" t="s">
        <v>60</v>
      </c>
      <c r="I83">
        <v>68960</v>
      </c>
      <c r="J83">
        <v>50516</v>
      </c>
      <c r="K83">
        <v>70516</v>
      </c>
      <c r="L83">
        <v>70598</v>
      </c>
      <c r="M83">
        <v>30333</v>
      </c>
      <c r="N83">
        <v>59311</v>
      </c>
      <c r="O83">
        <v>81166</v>
      </c>
      <c r="P83">
        <v>141914</v>
      </c>
      <c r="Q83">
        <v>162575</v>
      </c>
      <c r="R83">
        <v>183801</v>
      </c>
      <c r="S83">
        <v>194958</v>
      </c>
      <c r="T83" s="1">
        <v>2193</v>
      </c>
      <c r="U83" s="1">
        <v>19650</v>
      </c>
      <c r="V83" s="1"/>
      <c r="W83" s="1"/>
      <c r="X83" s="1">
        <v>229</v>
      </c>
      <c r="Y83">
        <v>736</v>
      </c>
      <c r="Z83">
        <v>185</v>
      </c>
      <c r="AA83">
        <v>246</v>
      </c>
      <c r="AB83">
        <v>2163</v>
      </c>
      <c r="AC83">
        <v>4371</v>
      </c>
      <c r="AD83">
        <v>3831</v>
      </c>
      <c r="AE83">
        <v>4234</v>
      </c>
      <c r="AF83">
        <v>2947</v>
      </c>
      <c r="AG83">
        <v>3430</v>
      </c>
      <c r="AH83">
        <v>2551</v>
      </c>
      <c r="AI83">
        <v>3949</v>
      </c>
      <c r="AJ83">
        <v>3790</v>
      </c>
      <c r="AK83">
        <v>5964</v>
      </c>
      <c r="AL83">
        <v>2431</v>
      </c>
      <c r="AM83">
        <v>2194</v>
      </c>
      <c r="AN83">
        <v>3241429</v>
      </c>
      <c r="AO83">
        <v>4293210</v>
      </c>
      <c r="AP83">
        <v>2752850</v>
      </c>
      <c r="AQ83">
        <v>2658789</v>
      </c>
      <c r="AZ83">
        <v>250404168</v>
      </c>
      <c r="BA83">
        <v>4324539</v>
      </c>
      <c r="BB83" s="4"/>
    </row>
    <row r="84" spans="2:54" x14ac:dyDescent="0.25">
      <c r="B84" t="s">
        <v>71</v>
      </c>
      <c r="AN84">
        <v>1575660</v>
      </c>
      <c r="AO84">
        <v>1528604</v>
      </c>
      <c r="AP84">
        <v>1489614</v>
      </c>
      <c r="AQ84">
        <v>1463325</v>
      </c>
      <c r="AZ84">
        <v>50</v>
      </c>
      <c r="BA84">
        <v>8315</v>
      </c>
      <c r="BB84" s="4"/>
    </row>
    <row r="85" spans="2:54" x14ac:dyDescent="0.25">
      <c r="B85" t="s">
        <v>43</v>
      </c>
      <c r="T85" s="1">
        <v>3894</v>
      </c>
      <c r="U85" s="1">
        <v>54016</v>
      </c>
      <c r="V85" s="1">
        <v>16</v>
      </c>
      <c r="W85" s="1">
        <v>648</v>
      </c>
      <c r="X85" s="1">
        <v>536</v>
      </c>
      <c r="Y85" s="1">
        <v>2184</v>
      </c>
      <c r="Z85" s="1">
        <v>361</v>
      </c>
      <c r="AA85" s="1">
        <v>603</v>
      </c>
      <c r="AB85">
        <v>358</v>
      </c>
      <c r="AC85">
        <v>584</v>
      </c>
      <c r="AD85">
        <v>344</v>
      </c>
      <c r="AE85">
        <v>808</v>
      </c>
      <c r="AF85">
        <v>538</v>
      </c>
      <c r="AG85">
        <v>455</v>
      </c>
      <c r="AH85">
        <v>1072</v>
      </c>
      <c r="AI85">
        <v>407</v>
      </c>
      <c r="AJ85">
        <v>296</v>
      </c>
      <c r="AK85">
        <v>635</v>
      </c>
      <c r="AL85">
        <v>2604</v>
      </c>
      <c r="AM85">
        <v>5194</v>
      </c>
      <c r="AN85">
        <v>560927</v>
      </c>
      <c r="AO85">
        <v>977655</v>
      </c>
      <c r="AP85">
        <v>704096</v>
      </c>
      <c r="AQ85">
        <v>324358</v>
      </c>
      <c r="BA85">
        <v>92561</v>
      </c>
      <c r="BB85" s="4"/>
    </row>
    <row r="86" spans="2:54" x14ac:dyDescent="0.25">
      <c r="B86" t="s">
        <v>34</v>
      </c>
      <c r="I86">
        <v>3211675</v>
      </c>
      <c r="J86">
        <v>3240036</v>
      </c>
      <c r="K86">
        <v>3953051</v>
      </c>
      <c r="L86">
        <v>3863657</v>
      </c>
      <c r="M86">
        <v>3130681</v>
      </c>
      <c r="N86">
        <v>3855470</v>
      </c>
      <c r="O86">
        <v>4261792</v>
      </c>
      <c r="P86">
        <v>4006046</v>
      </c>
      <c r="Q86">
        <v>4808263</v>
      </c>
      <c r="R86">
        <v>5090018</v>
      </c>
      <c r="S86">
        <v>4994125</v>
      </c>
      <c r="T86" s="1">
        <v>7024068</v>
      </c>
      <c r="U86" s="1">
        <v>11301990</v>
      </c>
      <c r="V86" s="1">
        <v>16158</v>
      </c>
      <c r="W86" s="1">
        <v>27334</v>
      </c>
      <c r="X86" s="1">
        <v>24839</v>
      </c>
      <c r="Y86" s="1">
        <v>21669</v>
      </c>
      <c r="Z86" s="1">
        <v>13420</v>
      </c>
      <c r="AA86" s="1">
        <v>13687</v>
      </c>
      <c r="AB86" s="1">
        <v>14349</v>
      </c>
      <c r="AC86" s="1">
        <v>15453</v>
      </c>
      <c r="AD86" s="1">
        <v>20838</v>
      </c>
      <c r="AE86" s="1">
        <v>24753</v>
      </c>
      <c r="AF86" s="1">
        <v>27401</v>
      </c>
      <c r="AG86">
        <v>27047</v>
      </c>
      <c r="AH86">
        <v>27096</v>
      </c>
      <c r="AI86">
        <v>17903</v>
      </c>
      <c r="AJ86" s="1">
        <v>13067</v>
      </c>
      <c r="AK86" s="1">
        <v>8562</v>
      </c>
      <c r="AL86" s="1">
        <v>6580</v>
      </c>
      <c r="AM86" s="1">
        <v>8666</v>
      </c>
      <c r="AN86" s="1">
        <v>7978891</v>
      </c>
      <c r="AO86" s="1"/>
      <c r="AP86" s="1">
        <v>20035673</v>
      </c>
      <c r="AQ86" s="1">
        <v>15243535</v>
      </c>
      <c r="AR86" s="1"/>
      <c r="AS86" s="1"/>
      <c r="AT86" s="1"/>
      <c r="AU86" s="1"/>
      <c r="AV86" s="1"/>
      <c r="AW86" s="1"/>
      <c r="AZ86">
        <v>72765440</v>
      </c>
      <c r="BA86">
        <v>600607807</v>
      </c>
      <c r="BB86" s="4"/>
    </row>
    <row r="87" spans="2:54" x14ac:dyDescent="0.25">
      <c r="B87" t="s">
        <v>35</v>
      </c>
      <c r="I87">
        <v>101250773</v>
      </c>
      <c r="J87">
        <v>94009072</v>
      </c>
      <c r="K87">
        <v>125964408</v>
      </c>
      <c r="L87">
        <v>131101015</v>
      </c>
      <c r="M87">
        <v>121996586</v>
      </c>
      <c r="N87">
        <v>131547139</v>
      </c>
      <c r="O87">
        <v>143702249</v>
      </c>
      <c r="P87">
        <v>142725642</v>
      </c>
      <c r="Q87">
        <v>168708896</v>
      </c>
      <c r="R87">
        <v>184473382</v>
      </c>
      <c r="S87">
        <v>196539008</v>
      </c>
      <c r="T87" s="1">
        <v>204141844</v>
      </c>
      <c r="U87" s="1">
        <v>340244817</v>
      </c>
      <c r="V87" s="1">
        <v>478536</v>
      </c>
      <c r="W87" s="1">
        <v>530129</v>
      </c>
      <c r="X87" s="1">
        <v>828097</v>
      </c>
      <c r="Y87" s="1">
        <v>565017</v>
      </c>
      <c r="Z87" s="1">
        <v>496278</v>
      </c>
      <c r="AA87" s="1">
        <v>732376</v>
      </c>
      <c r="AB87" s="1">
        <v>605619</v>
      </c>
      <c r="AC87" s="1">
        <v>744923</v>
      </c>
      <c r="AD87" s="1">
        <v>1006252</v>
      </c>
      <c r="AE87" s="1">
        <v>860880</v>
      </c>
      <c r="AF87" s="1">
        <v>833804</v>
      </c>
      <c r="AG87">
        <v>826141</v>
      </c>
      <c r="AH87">
        <v>914084</v>
      </c>
      <c r="AI87">
        <v>506220</v>
      </c>
      <c r="AJ87" s="1">
        <v>425330</v>
      </c>
      <c r="AK87" s="1">
        <v>445147</v>
      </c>
      <c r="AL87" s="1">
        <v>492237</v>
      </c>
      <c r="AM87" s="1">
        <v>398928</v>
      </c>
      <c r="AN87" s="1">
        <v>535514897</v>
      </c>
      <c r="AO87" s="1">
        <v>594251220</v>
      </c>
      <c r="AP87" s="1">
        <v>639460844</v>
      </c>
      <c r="AQ87" s="1">
        <v>425123399</v>
      </c>
      <c r="AR87" s="1"/>
      <c r="AS87" s="1"/>
      <c r="AT87" s="1"/>
      <c r="AU87" s="1">
        <v>131</v>
      </c>
      <c r="AV87" s="1"/>
      <c r="AW87" s="1"/>
      <c r="AX87" s="1"/>
      <c r="AY87" s="1">
        <v>1471700393</v>
      </c>
      <c r="AZ87" s="1">
        <v>1791322563</v>
      </c>
      <c r="BA87" s="1">
        <v>16893980367</v>
      </c>
      <c r="BB87" s="4"/>
    </row>
    <row r="88" spans="2:54" x14ac:dyDescent="0.25">
      <c r="B88" t="s">
        <v>164</v>
      </c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4"/>
    </row>
    <row r="89" spans="2:54" x14ac:dyDescent="0.25">
      <c r="B89" t="s">
        <v>87</v>
      </c>
      <c r="T89" s="2">
        <v>466183</v>
      </c>
      <c r="U89" s="2">
        <v>824380</v>
      </c>
      <c r="V89" s="2">
        <v>1117</v>
      </c>
      <c r="W89" s="2">
        <v>2463</v>
      </c>
      <c r="X89" s="2">
        <v>3002</v>
      </c>
      <c r="Y89" s="2">
        <v>5186</v>
      </c>
      <c r="Z89" s="2">
        <v>1439</v>
      </c>
      <c r="AA89" s="2">
        <v>1929</v>
      </c>
      <c r="AB89" s="2">
        <v>1882</v>
      </c>
      <c r="AC89" s="2">
        <v>2899</v>
      </c>
      <c r="AD89" s="2">
        <v>3149</v>
      </c>
      <c r="AE89" s="2">
        <v>2609</v>
      </c>
      <c r="AF89" s="2">
        <v>3215</v>
      </c>
      <c r="AI89">
        <v>383</v>
      </c>
      <c r="AJ89" s="1">
        <v>467</v>
      </c>
      <c r="AK89" s="1">
        <v>255</v>
      </c>
      <c r="AL89" s="1">
        <v>338</v>
      </c>
      <c r="AM89" s="1">
        <v>20</v>
      </c>
      <c r="AN89" s="1">
        <v>32912</v>
      </c>
      <c r="AO89" s="1">
        <v>51448</v>
      </c>
      <c r="AP89" s="1">
        <v>121017</v>
      </c>
      <c r="AQ89" s="1">
        <v>37096</v>
      </c>
      <c r="AR89" s="1"/>
      <c r="AS89" s="1"/>
      <c r="AT89" s="1"/>
      <c r="AU89" s="1"/>
      <c r="AV89" s="1"/>
      <c r="AW89" s="1"/>
      <c r="AX89" s="1"/>
      <c r="AY89" s="1"/>
      <c r="AZ89" s="1"/>
      <c r="BA89" s="1">
        <v>4963043</v>
      </c>
      <c r="BB89" s="4"/>
    </row>
    <row r="90" spans="2:54" x14ac:dyDescent="0.25">
      <c r="B90" t="s">
        <v>36</v>
      </c>
      <c r="I90">
        <v>143048</v>
      </c>
      <c r="J90">
        <v>60935</v>
      </c>
      <c r="K90">
        <v>409472</v>
      </c>
      <c r="L90">
        <v>841299</v>
      </c>
      <c r="M90">
        <v>716739</v>
      </c>
      <c r="N90">
        <v>204333</v>
      </c>
      <c r="O90">
        <v>318350</v>
      </c>
      <c r="P90">
        <v>417054</v>
      </c>
      <c r="Q90">
        <v>527073</v>
      </c>
      <c r="R90">
        <v>525296</v>
      </c>
      <c r="S90">
        <v>230918</v>
      </c>
      <c r="T90" s="1">
        <v>13458</v>
      </c>
      <c r="U90" s="1">
        <v>579883</v>
      </c>
      <c r="V90" s="1">
        <v>160</v>
      </c>
      <c r="W90" s="1">
        <v>353</v>
      </c>
      <c r="X90" s="1">
        <v>1155</v>
      </c>
      <c r="Y90" s="1">
        <v>1273</v>
      </c>
      <c r="Z90" s="1">
        <v>977</v>
      </c>
      <c r="AA90" s="1">
        <v>507</v>
      </c>
      <c r="AB90" s="1">
        <v>578</v>
      </c>
      <c r="AC90" s="1">
        <v>874</v>
      </c>
      <c r="AD90" s="1">
        <v>1371</v>
      </c>
      <c r="AE90" s="1">
        <v>1145</v>
      </c>
      <c r="AF90" s="1">
        <v>1265</v>
      </c>
      <c r="AG90">
        <v>1312</v>
      </c>
      <c r="AH90">
        <v>1342</v>
      </c>
      <c r="AI90">
        <v>1032</v>
      </c>
      <c r="AJ90" s="1">
        <v>666</v>
      </c>
      <c r="AK90" s="1">
        <v>638</v>
      </c>
      <c r="AL90" s="1">
        <v>1491</v>
      </c>
      <c r="AM90" s="1">
        <v>4009</v>
      </c>
      <c r="AN90" s="1">
        <v>5464976</v>
      </c>
      <c r="AO90" s="1">
        <v>7189785</v>
      </c>
      <c r="AP90" s="1">
        <v>13622184</v>
      </c>
      <c r="AQ90" s="1">
        <v>5316533</v>
      </c>
      <c r="AR90" s="1"/>
      <c r="AS90" s="1"/>
      <c r="AT90" s="1"/>
      <c r="AU90" s="1"/>
      <c r="AV90" s="1"/>
      <c r="AW90" s="1"/>
      <c r="AZ90">
        <v>61</v>
      </c>
      <c r="BA90" s="1">
        <v>29683110</v>
      </c>
      <c r="BB90" s="4"/>
    </row>
    <row r="91" spans="2:54" x14ac:dyDescent="0.25">
      <c r="B91" t="s">
        <v>72</v>
      </c>
      <c r="Y91" s="1"/>
      <c r="Z91" s="1"/>
      <c r="AA91" s="1"/>
      <c r="AB91" s="1"/>
      <c r="AC91" s="1"/>
      <c r="AD91" s="1"/>
      <c r="AJ91" s="1"/>
      <c r="AK91" s="1"/>
      <c r="AL91" s="1"/>
      <c r="AM91" s="1">
        <v>2275</v>
      </c>
      <c r="AN91" s="1">
        <v>994994</v>
      </c>
      <c r="AO91" s="1">
        <v>349193</v>
      </c>
      <c r="AP91" s="1">
        <v>289771</v>
      </c>
      <c r="AQ91" s="1">
        <v>250702</v>
      </c>
      <c r="AR91" s="1"/>
      <c r="AS91" s="1"/>
      <c r="AT91" s="1"/>
      <c r="AU91" s="1"/>
      <c r="AV91" s="1"/>
      <c r="AW91" s="1"/>
      <c r="BA91" s="1">
        <v>310</v>
      </c>
      <c r="BB91" s="4"/>
    </row>
    <row r="92" spans="2:54" x14ac:dyDescent="0.25">
      <c r="B92" t="s">
        <v>73</v>
      </c>
      <c r="Y92" s="1"/>
      <c r="Z92" s="1"/>
      <c r="AA92" s="1"/>
      <c r="AB92" s="1"/>
      <c r="AC92" s="1"/>
      <c r="AD92" s="1"/>
      <c r="AJ92" s="1"/>
      <c r="AK92" s="1"/>
      <c r="AL92" s="1"/>
      <c r="AM92" s="1">
        <v>1166</v>
      </c>
      <c r="AN92" s="1">
        <v>2269354</v>
      </c>
      <c r="AO92" s="1">
        <v>3781551</v>
      </c>
      <c r="AP92" s="1">
        <v>3199008</v>
      </c>
      <c r="AQ92" s="1">
        <v>1783199</v>
      </c>
      <c r="AR92" s="1"/>
      <c r="AS92" s="1"/>
      <c r="AT92" s="1"/>
      <c r="AU92" s="1"/>
      <c r="AV92" s="1"/>
      <c r="AW92" s="1"/>
      <c r="BA92" s="1">
        <v>1910</v>
      </c>
      <c r="BB92" s="4"/>
    </row>
    <row r="93" spans="2:54" x14ac:dyDescent="0.25">
      <c r="B93" t="s">
        <v>74</v>
      </c>
      <c r="Y93" s="1"/>
      <c r="Z93" s="1"/>
      <c r="AA93" s="1"/>
      <c r="AB93" s="1"/>
      <c r="AC93" s="1"/>
      <c r="AD93" s="1"/>
      <c r="AI93">
        <v>483</v>
      </c>
      <c r="AJ93" s="1">
        <v>384</v>
      </c>
      <c r="AK93" s="1">
        <v>394</v>
      </c>
      <c r="AL93" s="1">
        <v>684</v>
      </c>
      <c r="AM93" s="1">
        <v>2289</v>
      </c>
      <c r="AN93" s="1">
        <v>70712</v>
      </c>
      <c r="AO93" s="1">
        <v>33671</v>
      </c>
      <c r="AP93" s="1">
        <v>58688</v>
      </c>
      <c r="AQ93" s="1">
        <v>28205</v>
      </c>
      <c r="AR93" s="1"/>
      <c r="AS93" s="1"/>
      <c r="AT93" s="1"/>
      <c r="AU93" s="1"/>
      <c r="AV93" s="1"/>
      <c r="AW93" s="1"/>
      <c r="BA93" s="1">
        <v>470</v>
      </c>
      <c r="BB93" s="4"/>
    </row>
    <row r="94" spans="2:54" x14ac:dyDescent="0.25">
      <c r="B94" t="s">
        <v>75</v>
      </c>
      <c r="Y94" s="1"/>
      <c r="Z94" s="1"/>
      <c r="AA94" s="1"/>
      <c r="AB94" s="1"/>
      <c r="AC94" s="1"/>
      <c r="AD94" s="1"/>
      <c r="AJ94" s="1"/>
      <c r="AK94" s="1"/>
      <c r="AL94" s="1"/>
      <c r="AM94" s="1"/>
      <c r="AN94" s="1">
        <v>867875</v>
      </c>
      <c r="AO94" s="1">
        <v>559625</v>
      </c>
      <c r="AP94" s="1">
        <v>641761</v>
      </c>
      <c r="AQ94" s="1">
        <v>232174</v>
      </c>
      <c r="AR94" s="1"/>
      <c r="AS94" s="1"/>
      <c r="AT94" s="1"/>
      <c r="AU94" s="1"/>
      <c r="AV94" s="1"/>
      <c r="AW94" s="1"/>
      <c r="BA94" s="1">
        <v>180</v>
      </c>
      <c r="BB94" s="4"/>
    </row>
    <row r="95" spans="2:54" x14ac:dyDescent="0.25">
      <c r="B95" t="s">
        <v>76</v>
      </c>
      <c r="Y95" s="1"/>
      <c r="Z95" s="1"/>
      <c r="AA95" s="1"/>
      <c r="AB95" s="1"/>
      <c r="AC95" s="1"/>
      <c r="AD95" s="1"/>
      <c r="AJ95" s="1"/>
      <c r="AK95" s="1"/>
      <c r="AL95" s="1"/>
      <c r="AM95" s="1"/>
      <c r="AN95" s="1">
        <v>1309303</v>
      </c>
      <c r="AO95" s="1">
        <v>1934126</v>
      </c>
      <c r="AP95" s="1">
        <v>2911450</v>
      </c>
      <c r="AQ95" s="1">
        <v>2133227</v>
      </c>
      <c r="AR95" s="1"/>
      <c r="AS95" s="1"/>
      <c r="AT95" s="1"/>
      <c r="AU95" s="1"/>
      <c r="AV95" s="1"/>
      <c r="AW95" s="1"/>
      <c r="AZ95">
        <v>10</v>
      </c>
      <c r="BA95" s="1">
        <v>3440</v>
      </c>
      <c r="BB95" s="4"/>
    </row>
    <row r="96" spans="2:54" x14ac:dyDescent="0.25">
      <c r="B96" t="s">
        <v>77</v>
      </c>
      <c r="Y96" s="1"/>
      <c r="Z96" s="1"/>
      <c r="AA96" s="1"/>
      <c r="AB96" s="1"/>
      <c r="AC96" s="1"/>
      <c r="AD96" s="1"/>
      <c r="AJ96" s="1"/>
      <c r="AK96" s="1"/>
      <c r="AL96" s="1"/>
      <c r="AM96" s="1">
        <v>4249</v>
      </c>
      <c r="AN96" s="1">
        <v>6149800</v>
      </c>
      <c r="AO96" s="1">
        <v>9545750</v>
      </c>
      <c r="AP96" s="1">
        <v>10247789</v>
      </c>
      <c r="AQ96" s="1">
        <v>6228509</v>
      </c>
      <c r="AR96" s="1"/>
      <c r="AS96" s="1"/>
      <c r="AT96" s="1"/>
      <c r="AU96" s="1"/>
      <c r="AV96" s="1"/>
      <c r="AW96" s="1"/>
      <c r="AZ96">
        <v>128017</v>
      </c>
      <c r="BA96" s="1">
        <v>20305595</v>
      </c>
      <c r="BB96" s="4"/>
    </row>
    <row r="97" spans="2:54" x14ac:dyDescent="0.25">
      <c r="B97" t="s">
        <v>78</v>
      </c>
      <c r="Y97" s="1"/>
      <c r="Z97" s="1"/>
      <c r="AA97" s="1"/>
      <c r="AB97" s="1"/>
      <c r="AC97" s="1"/>
      <c r="AD97" s="1"/>
      <c r="AI97">
        <v>376</v>
      </c>
      <c r="AJ97" s="1">
        <v>449</v>
      </c>
      <c r="AK97" s="1">
        <v>551</v>
      </c>
      <c r="AL97" s="1">
        <v>1110</v>
      </c>
      <c r="AM97" s="1">
        <v>1827</v>
      </c>
      <c r="AN97" s="1">
        <v>823691</v>
      </c>
      <c r="AO97" s="1">
        <v>697159</v>
      </c>
      <c r="AP97" s="1">
        <v>828650</v>
      </c>
      <c r="AQ97" s="1">
        <v>126461</v>
      </c>
      <c r="AR97" s="1"/>
      <c r="AS97" s="1"/>
      <c r="AT97" s="1"/>
      <c r="AU97" s="1"/>
      <c r="AV97" s="1"/>
      <c r="AW97" s="1"/>
      <c r="BA97" s="1">
        <v>1324383</v>
      </c>
      <c r="BB97" s="4"/>
    </row>
    <row r="98" spans="2:54" x14ac:dyDescent="0.25">
      <c r="B98" t="s">
        <v>37</v>
      </c>
      <c r="AB98">
        <v>213</v>
      </c>
      <c r="AC98">
        <v>675</v>
      </c>
      <c r="AD98" s="1">
        <v>1081</v>
      </c>
      <c r="AE98" s="1">
        <v>712</v>
      </c>
      <c r="AF98" s="1">
        <v>1061</v>
      </c>
      <c r="AG98">
        <v>611</v>
      </c>
      <c r="AH98">
        <v>1256</v>
      </c>
      <c r="AI98">
        <v>1248</v>
      </c>
      <c r="AJ98" s="1">
        <v>641</v>
      </c>
      <c r="AK98" s="1">
        <v>961</v>
      </c>
      <c r="AL98" s="1">
        <v>3329</v>
      </c>
      <c r="AM98" s="1">
        <v>9985</v>
      </c>
      <c r="AN98" s="1">
        <v>5047718</v>
      </c>
      <c r="AO98" s="1">
        <v>1493992</v>
      </c>
      <c r="AP98" s="1">
        <v>2016346</v>
      </c>
      <c r="AQ98" s="1">
        <v>1346815</v>
      </c>
      <c r="AR98" s="1"/>
      <c r="AS98" s="1"/>
      <c r="AT98" s="1"/>
      <c r="AU98" s="1"/>
      <c r="AV98" s="1"/>
      <c r="BA98" s="1">
        <v>56018098</v>
      </c>
      <c r="BB98" s="4"/>
    </row>
    <row r="99" spans="2:54" x14ac:dyDescent="0.25">
      <c r="B99" t="s">
        <v>165</v>
      </c>
      <c r="AD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BA99" s="1"/>
      <c r="BB99" s="4"/>
    </row>
    <row r="100" spans="2:54" x14ac:dyDescent="0.25">
      <c r="B100" t="s">
        <v>79</v>
      </c>
      <c r="AD100" s="1"/>
      <c r="AJ100" s="1"/>
      <c r="AK100" s="1"/>
      <c r="AL100" s="1"/>
      <c r="AM100" s="1">
        <v>2767</v>
      </c>
      <c r="AN100" s="1">
        <v>1056936</v>
      </c>
      <c r="AO100" s="1">
        <v>1266939</v>
      </c>
      <c r="AP100" s="1">
        <v>1674652</v>
      </c>
      <c r="AQ100" s="1">
        <v>920399</v>
      </c>
      <c r="AR100" s="1"/>
      <c r="AS100" s="1"/>
      <c r="AT100" s="1"/>
      <c r="AU100" s="1"/>
      <c r="AV100" s="1"/>
      <c r="BA100" s="1">
        <v>77809388</v>
      </c>
      <c r="BB100" s="4"/>
    </row>
    <row r="101" spans="2:54" x14ac:dyDescent="0.25">
      <c r="B101" t="s">
        <v>80</v>
      </c>
      <c r="AD101" s="1"/>
      <c r="AJ101" s="1"/>
      <c r="AK101" s="1"/>
      <c r="AL101" s="1"/>
      <c r="AM101" s="1">
        <v>8492</v>
      </c>
      <c r="AN101" s="1">
        <v>3053691</v>
      </c>
      <c r="AO101" s="1">
        <v>1349824</v>
      </c>
      <c r="AP101" s="1">
        <v>2105680</v>
      </c>
      <c r="AQ101" s="1">
        <v>463484</v>
      </c>
      <c r="AR101" s="1"/>
      <c r="AS101" s="1"/>
      <c r="AT101" s="1"/>
      <c r="AU101" s="1"/>
      <c r="AV101" s="1"/>
      <c r="BA101" s="1">
        <v>210</v>
      </c>
      <c r="BB101" s="4"/>
    </row>
    <row r="102" spans="2:54" x14ac:dyDescent="0.25">
      <c r="B102" t="s">
        <v>81</v>
      </c>
      <c r="AD102" s="1"/>
      <c r="AJ102" s="1"/>
      <c r="AK102" s="1"/>
      <c r="AL102" s="1"/>
      <c r="AM102" s="1"/>
      <c r="AN102" s="1">
        <v>3749982</v>
      </c>
      <c r="AO102" s="1">
        <v>3048891</v>
      </c>
      <c r="AP102" s="1">
        <v>5602212</v>
      </c>
      <c r="AQ102" s="1">
        <v>2325320</v>
      </c>
      <c r="AR102" s="1"/>
      <c r="AS102" s="1"/>
      <c r="AT102" s="1"/>
      <c r="AU102" s="1"/>
      <c r="AV102" s="1"/>
      <c r="AZ102">
        <v>35</v>
      </c>
      <c r="BA102" s="1">
        <v>3038143</v>
      </c>
      <c r="BB102" s="4"/>
    </row>
    <row r="103" spans="2:54" x14ac:dyDescent="0.25">
      <c r="B103" t="s">
        <v>82</v>
      </c>
      <c r="AD103" s="1"/>
      <c r="AJ103" s="1"/>
      <c r="AK103" s="1"/>
      <c r="AL103" s="1"/>
      <c r="AM103" s="1"/>
      <c r="AN103" s="1">
        <v>93156</v>
      </c>
      <c r="AO103" s="1">
        <v>93682</v>
      </c>
      <c r="AP103" s="1">
        <v>89466</v>
      </c>
      <c r="AQ103" s="1">
        <v>80848</v>
      </c>
      <c r="AR103" s="1"/>
      <c r="AS103" s="1"/>
      <c r="AT103" s="1"/>
      <c r="AU103" s="1"/>
      <c r="AV103" s="1"/>
      <c r="BA103" s="1"/>
      <c r="BB103" s="4"/>
    </row>
    <row r="104" spans="2:54" x14ac:dyDescent="0.25">
      <c r="B104" t="s">
        <v>166</v>
      </c>
      <c r="AD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BA104" s="1"/>
      <c r="BB104" s="4"/>
    </row>
    <row r="105" spans="2:54" x14ac:dyDescent="0.25">
      <c r="B105" t="s">
        <v>167</v>
      </c>
      <c r="AD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BA105" s="1"/>
      <c r="BB105" s="4"/>
    </row>
    <row r="106" spans="2:54" x14ac:dyDescent="0.25">
      <c r="B106" t="s">
        <v>83</v>
      </c>
      <c r="AD106" s="1"/>
      <c r="AJ106" s="1"/>
      <c r="AK106" s="1"/>
      <c r="AL106" s="1"/>
      <c r="AM106" s="1"/>
      <c r="AN106" s="1">
        <v>1248351</v>
      </c>
      <c r="AO106" s="1">
        <v>2260469</v>
      </c>
      <c r="AP106" s="1">
        <v>2554113</v>
      </c>
      <c r="AQ106" s="1">
        <v>363237</v>
      </c>
      <c r="AR106" s="1"/>
      <c r="AS106" s="1"/>
      <c r="AT106" s="1"/>
      <c r="AU106" s="1"/>
      <c r="AV106" s="1"/>
      <c r="BA106" s="1">
        <v>50</v>
      </c>
      <c r="BB106" s="4"/>
    </row>
    <row r="107" spans="2:54" x14ac:dyDescent="0.25">
      <c r="B107" t="s">
        <v>84</v>
      </c>
      <c r="AD107" s="1"/>
      <c r="AJ107" s="1"/>
      <c r="AK107" s="1"/>
      <c r="AL107" s="1"/>
      <c r="AM107" s="1"/>
      <c r="AN107" s="1">
        <v>48409</v>
      </c>
      <c r="AO107" s="1">
        <v>33376</v>
      </c>
      <c r="AP107" s="1">
        <v>57508</v>
      </c>
      <c r="AQ107" s="1">
        <v>35991</v>
      </c>
      <c r="AR107" s="1"/>
      <c r="AS107" s="1"/>
      <c r="AT107" s="1"/>
      <c r="AU107" s="1"/>
      <c r="AV107" s="1"/>
      <c r="BA107" s="1"/>
      <c r="BB107" s="4"/>
    </row>
    <row r="108" spans="2:54" x14ac:dyDescent="0.25">
      <c r="B108" t="s">
        <v>85</v>
      </c>
      <c r="AD108" s="1"/>
      <c r="AJ108" s="1"/>
      <c r="AK108" s="1"/>
      <c r="AL108" s="1"/>
      <c r="AM108" s="1"/>
      <c r="AN108" s="1">
        <v>882886</v>
      </c>
      <c r="AO108" s="1">
        <v>1328836</v>
      </c>
      <c r="AP108" s="1">
        <v>1684231</v>
      </c>
      <c r="AQ108" s="1">
        <v>1362103</v>
      </c>
      <c r="AR108" s="1"/>
      <c r="AS108" s="1"/>
      <c r="AT108" s="1"/>
      <c r="AU108" s="1"/>
      <c r="AV108" s="1"/>
      <c r="BA108" s="1">
        <v>10</v>
      </c>
      <c r="BB108" s="4"/>
    </row>
    <row r="109" spans="2:54" x14ac:dyDescent="0.25">
      <c r="B109" t="s">
        <v>86</v>
      </c>
      <c r="AD109" s="1"/>
      <c r="AJ109" s="1"/>
      <c r="AK109" s="1"/>
      <c r="AL109" s="1"/>
      <c r="AM109" s="1"/>
      <c r="AN109" s="1">
        <v>2171787</v>
      </c>
      <c r="AO109" s="1">
        <v>5085639</v>
      </c>
      <c r="AP109" s="1">
        <v>5527455</v>
      </c>
      <c r="AQ109" s="1">
        <v>5425443</v>
      </c>
      <c r="AR109" s="1"/>
      <c r="AS109" s="1"/>
      <c r="AT109" s="1"/>
      <c r="AU109" s="1"/>
      <c r="AV109" s="1"/>
      <c r="BA109" s="1">
        <v>3945887</v>
      </c>
      <c r="BB109" s="4"/>
    </row>
    <row r="110" spans="2:54" x14ac:dyDescent="0.25">
      <c r="B110" t="s">
        <v>88</v>
      </c>
      <c r="T110" s="1"/>
      <c r="U110" s="1"/>
      <c r="V110" s="1"/>
      <c r="W110" s="1"/>
      <c r="X110" s="1"/>
      <c r="AD110" s="1"/>
      <c r="AG110">
        <v>3486</v>
      </c>
      <c r="AH110">
        <v>3955</v>
      </c>
      <c r="AI110">
        <v>1132</v>
      </c>
      <c r="AJ110" s="1">
        <v>1159</v>
      </c>
      <c r="AK110" s="1">
        <v>2585</v>
      </c>
      <c r="AL110" s="1">
        <v>9560</v>
      </c>
      <c r="AM110" s="1">
        <v>6230</v>
      </c>
      <c r="AN110" s="1">
        <v>723037</v>
      </c>
      <c r="AO110" s="1">
        <v>1188354</v>
      </c>
      <c r="AP110" s="1">
        <v>1775608</v>
      </c>
      <c r="AQ110" s="1">
        <v>991946</v>
      </c>
      <c r="AR110" s="1"/>
      <c r="AS110" s="1"/>
      <c r="AT110" s="1"/>
      <c r="AU110" s="1"/>
      <c r="AV110" s="1"/>
      <c r="AW110" s="1"/>
      <c r="BA110" s="1">
        <v>929</v>
      </c>
      <c r="BB110" s="4"/>
    </row>
    <row r="111" spans="2:54" x14ac:dyDescent="0.25">
      <c r="B111" t="s">
        <v>89</v>
      </c>
      <c r="I111">
        <v>4683</v>
      </c>
      <c r="J111">
        <v>10407</v>
      </c>
      <c r="K111">
        <v>49694</v>
      </c>
      <c r="L111">
        <v>87850</v>
      </c>
      <c r="M111">
        <v>57560</v>
      </c>
      <c r="N111">
        <v>44327</v>
      </c>
      <c r="O111">
        <v>200378</v>
      </c>
      <c r="P111">
        <v>220211</v>
      </c>
      <c r="Q111" s="1">
        <v>193547</v>
      </c>
      <c r="R111">
        <v>117759</v>
      </c>
      <c r="S111">
        <v>137859</v>
      </c>
      <c r="T111" s="1">
        <v>134799</v>
      </c>
      <c r="U111" s="1">
        <v>503020</v>
      </c>
      <c r="V111" s="1">
        <v>771</v>
      </c>
      <c r="W111" s="1">
        <v>2062</v>
      </c>
      <c r="X111" s="1">
        <v>2738</v>
      </c>
      <c r="Y111" s="1">
        <v>3724</v>
      </c>
      <c r="Z111" s="1">
        <v>999</v>
      </c>
      <c r="AA111" s="1">
        <v>1242</v>
      </c>
      <c r="AB111">
        <v>1337</v>
      </c>
      <c r="AC111">
        <v>2053</v>
      </c>
      <c r="AD111">
        <v>1660</v>
      </c>
      <c r="AE111">
        <v>1951</v>
      </c>
      <c r="AF111">
        <v>1222</v>
      </c>
      <c r="AG111">
        <v>1785</v>
      </c>
      <c r="AH111">
        <v>2601</v>
      </c>
      <c r="AI111">
        <v>2234</v>
      </c>
      <c r="AJ111">
        <v>800</v>
      </c>
      <c r="AK111">
        <v>840</v>
      </c>
      <c r="AL111">
        <v>3899</v>
      </c>
      <c r="AM111">
        <v>6879</v>
      </c>
      <c r="AN111" s="1">
        <v>6961222</v>
      </c>
      <c r="AO111" s="1">
        <v>6156474</v>
      </c>
      <c r="AP111" s="1">
        <v>6343604</v>
      </c>
      <c r="AQ111" s="1">
        <v>5760164</v>
      </c>
      <c r="AZ111">
        <v>390</v>
      </c>
      <c r="BA111" s="1">
        <v>10524</v>
      </c>
      <c r="BB111" s="4"/>
    </row>
    <row r="112" spans="2:54" x14ac:dyDescent="0.25">
      <c r="B112" t="s">
        <v>38</v>
      </c>
      <c r="L112">
        <v>130129</v>
      </c>
      <c r="M112">
        <v>68704</v>
      </c>
      <c r="N112">
        <v>83618</v>
      </c>
      <c r="O112">
        <v>71411</v>
      </c>
      <c r="P112">
        <v>133000</v>
      </c>
      <c r="Q112">
        <v>175184</v>
      </c>
      <c r="R112">
        <v>131492</v>
      </c>
      <c r="S112">
        <v>63845</v>
      </c>
      <c r="T112" s="1">
        <v>170362</v>
      </c>
      <c r="U112" s="1">
        <v>927409</v>
      </c>
      <c r="V112" s="1">
        <v>2373</v>
      </c>
      <c r="W112" s="1">
        <v>4705</v>
      </c>
      <c r="X112" s="1">
        <v>3290</v>
      </c>
      <c r="Y112" s="1">
        <v>2222</v>
      </c>
      <c r="Z112" s="1">
        <v>345</v>
      </c>
      <c r="AA112" s="1">
        <v>363</v>
      </c>
      <c r="AB112">
        <v>974</v>
      </c>
      <c r="AC112">
        <v>1853</v>
      </c>
      <c r="AD112">
        <v>1917</v>
      </c>
      <c r="AE112">
        <v>1926</v>
      </c>
      <c r="AF112">
        <v>2063</v>
      </c>
      <c r="AG112">
        <v>1884</v>
      </c>
      <c r="AH112">
        <v>2719</v>
      </c>
      <c r="AI112">
        <v>2471</v>
      </c>
      <c r="AJ112">
        <v>804</v>
      </c>
      <c r="AK112">
        <v>286</v>
      </c>
      <c r="AL112">
        <v>1475</v>
      </c>
      <c r="AM112">
        <v>7439</v>
      </c>
      <c r="AN112" s="1">
        <v>6647360</v>
      </c>
      <c r="AO112" s="1">
        <v>7425634</v>
      </c>
      <c r="AP112" s="1">
        <v>10741856</v>
      </c>
      <c r="AQ112" s="1">
        <v>6128816</v>
      </c>
      <c r="BA112" s="1">
        <v>16922417</v>
      </c>
      <c r="BB112" s="4"/>
    </row>
    <row r="113" spans="2:54" x14ac:dyDescent="0.25">
      <c r="B113" t="s">
        <v>41</v>
      </c>
      <c r="Q113">
        <v>1397172</v>
      </c>
      <c r="R113">
        <v>1422567</v>
      </c>
      <c r="S113">
        <v>308578</v>
      </c>
      <c r="T113" s="1">
        <v>1128680</v>
      </c>
      <c r="U113" s="1">
        <v>1301636</v>
      </c>
      <c r="V113" s="1">
        <v>3491</v>
      </c>
      <c r="W113" s="1">
        <v>25674</v>
      </c>
      <c r="X113" s="1">
        <v>11365</v>
      </c>
      <c r="Y113" s="1">
        <v>23686</v>
      </c>
      <c r="Z113" s="1">
        <v>2327</v>
      </c>
      <c r="AA113" s="1">
        <v>6515</v>
      </c>
      <c r="AB113">
        <v>6834</v>
      </c>
      <c r="AC113">
        <v>8218</v>
      </c>
      <c r="AD113">
        <v>8463</v>
      </c>
      <c r="AE113">
        <v>6333</v>
      </c>
      <c r="AF113">
        <v>9528</v>
      </c>
      <c r="AG113">
        <v>6970</v>
      </c>
      <c r="AH113">
        <v>8579</v>
      </c>
      <c r="AI113">
        <v>4448</v>
      </c>
      <c r="AJ113">
        <v>4700</v>
      </c>
      <c r="AK113">
        <v>7553</v>
      </c>
      <c r="AL113">
        <v>12261</v>
      </c>
      <c r="AM113">
        <v>20013</v>
      </c>
      <c r="AN113" s="1">
        <v>28601642</v>
      </c>
      <c r="AO113" s="1">
        <v>22711943</v>
      </c>
      <c r="AP113">
        <v>42480668</v>
      </c>
      <c r="AQ113" s="1">
        <v>19607399</v>
      </c>
      <c r="AZ113">
        <v>4315389</v>
      </c>
      <c r="BA113" s="1">
        <v>6309316</v>
      </c>
      <c r="BB113" s="4"/>
    </row>
    <row r="114" spans="2:54" x14ac:dyDescent="0.25">
      <c r="B114" t="s">
        <v>40</v>
      </c>
      <c r="T114" s="1"/>
      <c r="U114" s="1"/>
      <c r="V114" s="1"/>
      <c r="W114" s="1"/>
      <c r="X114" s="1"/>
      <c r="AG114">
        <v>4680</v>
      </c>
      <c r="AH114">
        <v>4466</v>
      </c>
      <c r="AI114">
        <v>4114</v>
      </c>
      <c r="AJ114">
        <v>1150</v>
      </c>
      <c r="AK114">
        <v>422</v>
      </c>
      <c r="AL114">
        <v>2451</v>
      </c>
      <c r="AM114">
        <v>6964</v>
      </c>
      <c r="AN114" s="1">
        <v>5677701</v>
      </c>
      <c r="AO114" s="1">
        <v>7891488</v>
      </c>
      <c r="AP114" s="1">
        <v>10106161</v>
      </c>
      <c r="AQ114" s="1">
        <v>3988420</v>
      </c>
      <c r="AZ114">
        <v>75</v>
      </c>
      <c r="BA114" s="1">
        <v>56312056</v>
      </c>
      <c r="BB114" s="4"/>
    </row>
    <row r="115" spans="2:54" x14ac:dyDescent="0.25">
      <c r="B115" t="s">
        <v>90</v>
      </c>
      <c r="T115" s="1"/>
      <c r="U115" s="1"/>
      <c r="V115" s="1"/>
      <c r="W115" s="1"/>
      <c r="X115" s="1"/>
      <c r="AP115">
        <v>4665149</v>
      </c>
      <c r="AQ115" s="1">
        <v>1836969</v>
      </c>
      <c r="BA115" s="1">
        <v>1614</v>
      </c>
      <c r="BB115" s="4"/>
    </row>
    <row r="116" spans="2:54" x14ac:dyDescent="0.25">
      <c r="B116" t="s">
        <v>39</v>
      </c>
      <c r="T116" s="1"/>
      <c r="U116" s="1">
        <v>100714</v>
      </c>
      <c r="V116" s="1">
        <v>464</v>
      </c>
      <c r="W116" s="1">
        <v>3367</v>
      </c>
      <c r="X116" s="1">
        <v>1505</v>
      </c>
      <c r="Y116" s="1">
        <v>4220</v>
      </c>
      <c r="Z116" s="1">
        <v>388</v>
      </c>
      <c r="AA116" s="1">
        <v>775</v>
      </c>
      <c r="AB116">
        <v>848</v>
      </c>
      <c r="AC116">
        <v>1447</v>
      </c>
      <c r="AD116">
        <v>1581</v>
      </c>
      <c r="AE116">
        <v>1597</v>
      </c>
      <c r="AF116">
        <v>1250</v>
      </c>
      <c r="AG116">
        <v>1982</v>
      </c>
      <c r="AH116">
        <v>1572</v>
      </c>
      <c r="AI116">
        <v>954</v>
      </c>
      <c r="AJ116">
        <v>642</v>
      </c>
      <c r="AK116">
        <v>1330</v>
      </c>
      <c r="AL116">
        <v>2765</v>
      </c>
      <c r="AM116">
        <v>3063</v>
      </c>
      <c r="AN116">
        <v>5925658</v>
      </c>
      <c r="AO116">
        <v>8840358</v>
      </c>
      <c r="AP116">
        <v>17305114</v>
      </c>
      <c r="AQ116" s="1">
        <v>10388485</v>
      </c>
      <c r="AZ116">
        <v>806</v>
      </c>
      <c r="BA116" s="1">
        <v>6324066</v>
      </c>
      <c r="BB116" s="4"/>
    </row>
    <row r="117" spans="2:54" x14ac:dyDescent="0.25">
      <c r="B117" t="s">
        <v>91</v>
      </c>
      <c r="T117" s="1"/>
      <c r="U117" s="1"/>
      <c r="V117" s="1"/>
      <c r="W117" s="1"/>
      <c r="X117" s="1"/>
      <c r="AN117">
        <v>4860</v>
      </c>
      <c r="AO117">
        <v>9285</v>
      </c>
      <c r="AP117">
        <v>34475</v>
      </c>
      <c r="AQ117" s="1">
        <v>18568</v>
      </c>
      <c r="BA117" s="1">
        <v>50</v>
      </c>
      <c r="BB117" s="4"/>
    </row>
    <row r="118" spans="2:54" x14ac:dyDescent="0.25">
      <c r="B118" t="s">
        <v>92</v>
      </c>
      <c r="T118" s="1"/>
      <c r="U118" s="1"/>
      <c r="V118" s="1"/>
      <c r="W118" s="1"/>
      <c r="X118" s="1"/>
      <c r="AN118">
        <v>745853</v>
      </c>
      <c r="AO118">
        <v>1264624</v>
      </c>
      <c r="AP118">
        <v>904022</v>
      </c>
      <c r="AQ118" s="1">
        <v>1129894</v>
      </c>
      <c r="BA118" s="1">
        <v>100</v>
      </c>
      <c r="BB118" s="4"/>
    </row>
    <row r="119" spans="2:54" x14ac:dyDescent="0.25">
      <c r="B119" t="s">
        <v>93</v>
      </c>
      <c r="T119" s="1"/>
      <c r="U119" s="1"/>
      <c r="V119" s="1"/>
      <c r="W119" s="1"/>
      <c r="X119" s="1"/>
      <c r="AM119">
        <v>587</v>
      </c>
      <c r="AN119">
        <v>498496</v>
      </c>
      <c r="AO119">
        <v>666642</v>
      </c>
      <c r="AP119">
        <v>746776</v>
      </c>
      <c r="AQ119" s="1">
        <v>425565</v>
      </c>
      <c r="BB119" s="4"/>
    </row>
    <row r="120" spans="2:54" x14ac:dyDescent="0.25">
      <c r="B120" t="s">
        <v>94</v>
      </c>
      <c r="T120" s="1"/>
      <c r="U120" s="1"/>
      <c r="V120" s="1"/>
      <c r="W120" s="1"/>
      <c r="X120" s="1"/>
      <c r="AM120">
        <v>1969</v>
      </c>
      <c r="AN120">
        <v>3564730</v>
      </c>
      <c r="AO120">
        <v>7814369</v>
      </c>
      <c r="AP120">
        <v>9138744</v>
      </c>
      <c r="AQ120" s="1">
        <v>5480101</v>
      </c>
      <c r="AZ120">
        <v>110</v>
      </c>
      <c r="BA120">
        <v>282702188</v>
      </c>
      <c r="BB120" s="4"/>
    </row>
    <row r="121" spans="2:54" x14ac:dyDescent="0.25">
      <c r="B121" t="s">
        <v>95</v>
      </c>
      <c r="T121" s="1"/>
      <c r="U121" s="1"/>
      <c r="V121" s="1"/>
      <c r="W121" s="1"/>
      <c r="X121" s="1"/>
      <c r="AM121">
        <v>9004</v>
      </c>
      <c r="AN121">
        <v>7832871</v>
      </c>
      <c r="AO121">
        <v>145573</v>
      </c>
      <c r="AP121">
        <v>617093</v>
      </c>
      <c r="AQ121" s="1">
        <v>425848</v>
      </c>
      <c r="BA121">
        <v>2395383</v>
      </c>
      <c r="BB121" s="4"/>
    </row>
    <row r="122" spans="2:54" x14ac:dyDescent="0.25">
      <c r="B122" t="s">
        <v>96</v>
      </c>
      <c r="T122" s="1"/>
      <c r="U122" s="1"/>
      <c r="V122" s="1"/>
      <c r="W122" s="1"/>
      <c r="X122" s="1"/>
      <c r="AN122">
        <v>4590023</v>
      </c>
      <c r="AO122">
        <v>2522145</v>
      </c>
      <c r="AP122">
        <v>2549991</v>
      </c>
      <c r="AQ122" s="1">
        <v>1023119</v>
      </c>
      <c r="AZ122">
        <v>45</v>
      </c>
      <c r="BA122">
        <v>1258</v>
      </c>
      <c r="BB122" s="4"/>
    </row>
    <row r="123" spans="2:54" x14ac:dyDescent="0.25">
      <c r="B123" t="s">
        <v>97</v>
      </c>
      <c r="T123" s="1"/>
      <c r="U123" s="1"/>
      <c r="V123" s="1"/>
      <c r="W123" s="1"/>
      <c r="X123" s="1"/>
      <c r="AQ123" s="1">
        <v>3890404</v>
      </c>
      <c r="AZ123">
        <v>65</v>
      </c>
      <c r="BA123">
        <v>2557</v>
      </c>
      <c r="BB123" s="4"/>
    </row>
    <row r="124" spans="2:54" x14ac:dyDescent="0.25">
      <c r="B124" t="s">
        <v>42</v>
      </c>
      <c r="T124" s="1">
        <v>111133</v>
      </c>
      <c r="U124" s="1">
        <v>161839</v>
      </c>
      <c r="V124" s="1">
        <v>486</v>
      </c>
      <c r="W124" s="1">
        <v>1083</v>
      </c>
      <c r="X124" s="1">
        <v>1930</v>
      </c>
      <c r="Y124" s="1">
        <v>5244</v>
      </c>
      <c r="Z124" s="1">
        <v>434</v>
      </c>
      <c r="AA124" s="1">
        <v>1461</v>
      </c>
      <c r="AB124">
        <v>1577</v>
      </c>
      <c r="AC124">
        <v>4483</v>
      </c>
      <c r="AD124">
        <v>4082</v>
      </c>
      <c r="AE124">
        <v>5022</v>
      </c>
      <c r="AF124">
        <v>6819</v>
      </c>
      <c r="AG124">
        <v>3826</v>
      </c>
      <c r="AH124">
        <v>3086</v>
      </c>
      <c r="AI124">
        <v>2189</v>
      </c>
      <c r="AJ124">
        <v>2126</v>
      </c>
      <c r="AK124">
        <v>2699</v>
      </c>
      <c r="AL124">
        <v>7525</v>
      </c>
      <c r="AM124">
        <v>5535</v>
      </c>
      <c r="AN124">
        <v>2311106</v>
      </c>
      <c r="AO124">
        <v>3312450</v>
      </c>
      <c r="AP124">
        <v>3884989</v>
      </c>
      <c r="AQ124" s="1">
        <v>47111</v>
      </c>
      <c r="BA124">
        <v>580</v>
      </c>
      <c r="BB124" s="4"/>
    </row>
    <row r="125" spans="2:54" x14ac:dyDescent="0.25">
      <c r="B125" t="s">
        <v>45</v>
      </c>
      <c r="I125">
        <v>418529</v>
      </c>
      <c r="J125">
        <v>283801</v>
      </c>
      <c r="K125">
        <v>378734</v>
      </c>
      <c r="L125">
        <v>386300</v>
      </c>
      <c r="M125">
        <v>616329</v>
      </c>
      <c r="N125">
        <v>840633</v>
      </c>
      <c r="O125">
        <v>806828</v>
      </c>
      <c r="P125">
        <v>688410</v>
      </c>
      <c r="Q125">
        <v>883931</v>
      </c>
      <c r="R125">
        <v>1371112</v>
      </c>
      <c r="S125">
        <v>1822616</v>
      </c>
      <c r="T125" s="1">
        <v>984858</v>
      </c>
      <c r="U125" s="1">
        <v>5387647</v>
      </c>
      <c r="V125" s="1">
        <v>13506</v>
      </c>
      <c r="W125" s="1">
        <v>28467</v>
      </c>
      <c r="X125" s="1">
        <v>15912</v>
      </c>
      <c r="Y125" s="1">
        <v>30549</v>
      </c>
      <c r="Z125" s="1">
        <v>4922</v>
      </c>
      <c r="AA125" s="1">
        <v>6423</v>
      </c>
      <c r="AB125">
        <v>18044</v>
      </c>
      <c r="AC125">
        <v>27080</v>
      </c>
      <c r="AD125">
        <v>25265</v>
      </c>
      <c r="AE125">
        <v>23098</v>
      </c>
      <c r="AF125">
        <v>29006</v>
      </c>
      <c r="AG125">
        <v>23714</v>
      </c>
      <c r="AH125">
        <v>31352</v>
      </c>
      <c r="AI125">
        <v>28997</v>
      </c>
      <c r="AJ125">
        <v>22829</v>
      </c>
      <c r="AK125">
        <v>41876</v>
      </c>
      <c r="AL125">
        <v>55607</v>
      </c>
      <c r="AM125">
        <v>72988</v>
      </c>
      <c r="AN125">
        <v>53800223</v>
      </c>
      <c r="AO125">
        <v>40906936</v>
      </c>
      <c r="AP125">
        <v>32772025</v>
      </c>
      <c r="AQ125" s="1">
        <v>13997406</v>
      </c>
      <c r="AZ125">
        <v>36298503</v>
      </c>
      <c r="BA125">
        <v>641844855</v>
      </c>
      <c r="BB125" s="4"/>
    </row>
    <row r="126" spans="2:54" x14ac:dyDescent="0.25">
      <c r="B126" t="s">
        <v>98</v>
      </c>
      <c r="T126" s="1"/>
      <c r="U126" s="1"/>
      <c r="V126" s="1"/>
      <c r="W126" s="1"/>
      <c r="X126" s="1"/>
      <c r="AM126">
        <v>9428</v>
      </c>
      <c r="AN126">
        <v>13034263</v>
      </c>
      <c r="AO126">
        <v>11914779</v>
      </c>
      <c r="AP126">
        <v>15810690</v>
      </c>
      <c r="AQ126" s="1">
        <v>11895322</v>
      </c>
      <c r="AZ126">
        <v>87330429</v>
      </c>
      <c r="BA126">
        <v>220234815</v>
      </c>
      <c r="BB126" s="4"/>
    </row>
    <row r="127" spans="2:54" x14ac:dyDescent="0.25">
      <c r="B127" t="s">
        <v>168</v>
      </c>
      <c r="T127" s="1"/>
      <c r="U127" s="1"/>
      <c r="V127" s="1"/>
      <c r="W127" s="1"/>
      <c r="X127" s="1"/>
      <c r="BB127" s="4"/>
    </row>
    <row r="128" spans="2:54" x14ac:dyDescent="0.25">
      <c r="B128" t="s">
        <v>99</v>
      </c>
      <c r="T128" s="1"/>
      <c r="U128" s="1"/>
      <c r="V128" s="1"/>
      <c r="W128" s="1"/>
      <c r="X128" s="1"/>
      <c r="AN128">
        <v>65436</v>
      </c>
      <c r="AO128">
        <v>18671</v>
      </c>
      <c r="AP128">
        <v>5593</v>
      </c>
      <c r="AQ128">
        <v>1402246</v>
      </c>
      <c r="AZ128">
        <v>6001920</v>
      </c>
      <c r="BB128" s="4"/>
    </row>
    <row r="129" spans="2:54" x14ac:dyDescent="0.25">
      <c r="B129" t="s">
        <v>100</v>
      </c>
      <c r="T129" s="1"/>
      <c r="U129" s="1"/>
      <c r="V129" s="1"/>
      <c r="W129" s="1"/>
      <c r="X129" s="1"/>
      <c r="AM129">
        <v>4090</v>
      </c>
      <c r="AN129">
        <v>2970785</v>
      </c>
      <c r="AO129">
        <v>2618858</v>
      </c>
      <c r="AP129">
        <v>571630</v>
      </c>
      <c r="AQ129">
        <v>242310</v>
      </c>
      <c r="AZ129">
        <v>960576</v>
      </c>
      <c r="BB129" s="4"/>
    </row>
    <row r="130" spans="2:54" x14ac:dyDescent="0.25">
      <c r="B130" t="s">
        <v>101</v>
      </c>
      <c r="T130" s="1"/>
      <c r="U130" s="1"/>
      <c r="V130" s="1"/>
      <c r="W130" s="1"/>
      <c r="X130" s="1"/>
      <c r="AN130">
        <v>178136</v>
      </c>
      <c r="AO130">
        <v>31674</v>
      </c>
      <c r="AQ130">
        <v>541</v>
      </c>
      <c r="AZ130">
        <v>54144</v>
      </c>
      <c r="BB130" s="4"/>
    </row>
    <row r="131" spans="2:54" x14ac:dyDescent="0.25">
      <c r="B131" t="s">
        <v>134</v>
      </c>
      <c r="T131" s="1"/>
      <c r="U131" s="1"/>
      <c r="V131" s="1"/>
      <c r="W131" s="1"/>
      <c r="X131" s="1"/>
      <c r="AG131">
        <v>6426</v>
      </c>
      <c r="AH131">
        <v>13123</v>
      </c>
      <c r="AI131">
        <v>10663</v>
      </c>
      <c r="AJ131">
        <v>10867</v>
      </c>
      <c r="AK131">
        <v>15760</v>
      </c>
      <c r="AL131">
        <v>23174</v>
      </c>
      <c r="AM131">
        <v>2213</v>
      </c>
      <c r="BB131" s="4"/>
    </row>
    <row r="132" spans="2:54" x14ac:dyDescent="0.25">
      <c r="B132" t="s">
        <v>102</v>
      </c>
      <c r="T132" s="1"/>
      <c r="U132" s="1"/>
      <c r="V132" s="1"/>
      <c r="W132" s="1"/>
      <c r="X132" s="1"/>
      <c r="AM132">
        <v>22328</v>
      </c>
      <c r="AN132">
        <v>25083456</v>
      </c>
      <c r="AO132">
        <v>30601922</v>
      </c>
      <c r="AP132">
        <v>40122193</v>
      </c>
      <c r="AQ132">
        <v>22503862</v>
      </c>
      <c r="AZ132">
        <v>29244913</v>
      </c>
      <c r="BA132">
        <v>294128689</v>
      </c>
      <c r="BB132" s="4"/>
    </row>
    <row r="133" spans="2:54" x14ac:dyDescent="0.25">
      <c r="B133" t="s">
        <v>170</v>
      </c>
      <c r="T133" s="1"/>
      <c r="U133" s="1"/>
      <c r="V133" s="1"/>
      <c r="W133" s="1"/>
      <c r="X133" s="1"/>
      <c r="BB133" s="4"/>
    </row>
    <row r="134" spans="2:54" x14ac:dyDescent="0.25">
      <c r="B134" t="s">
        <v>171</v>
      </c>
      <c r="T134" s="1"/>
      <c r="U134" s="1"/>
      <c r="V134" s="1"/>
      <c r="W134" s="1"/>
      <c r="X134" s="1"/>
      <c r="BB134" s="4"/>
    </row>
    <row r="135" spans="2:54" x14ac:dyDescent="0.25">
      <c r="B135" t="s">
        <v>172</v>
      </c>
      <c r="T135" s="1"/>
      <c r="U135" s="1"/>
      <c r="V135" s="1"/>
      <c r="W135" s="1"/>
      <c r="X135" s="1"/>
      <c r="BB135" s="4"/>
    </row>
    <row r="136" spans="2:54" x14ac:dyDescent="0.25">
      <c r="B136" t="s">
        <v>103</v>
      </c>
      <c r="T136" s="1"/>
      <c r="U136" s="1"/>
      <c r="V136" s="1"/>
      <c r="W136" s="1"/>
      <c r="X136" s="1"/>
      <c r="AM136">
        <v>8821</v>
      </c>
      <c r="AN136">
        <v>10751798</v>
      </c>
      <c r="AO136">
        <v>10860120</v>
      </c>
      <c r="AP136">
        <v>16054671</v>
      </c>
      <c r="AQ136">
        <v>9830371</v>
      </c>
      <c r="BA136">
        <v>8537233</v>
      </c>
      <c r="BB136" s="4"/>
    </row>
    <row r="137" spans="2:54" x14ac:dyDescent="0.25">
      <c r="B137" t="s">
        <v>173</v>
      </c>
      <c r="T137" s="1"/>
      <c r="U137" s="1"/>
      <c r="V137" s="1"/>
      <c r="W137" s="1"/>
      <c r="X137" s="1"/>
      <c r="BB137" s="4"/>
    </row>
    <row r="138" spans="2:54" x14ac:dyDescent="0.25">
      <c r="B138" t="s">
        <v>104</v>
      </c>
      <c r="T138" s="1"/>
      <c r="U138" s="1"/>
      <c r="V138" s="1"/>
      <c r="W138" s="1"/>
      <c r="X138" s="1"/>
      <c r="AP138">
        <v>696558</v>
      </c>
      <c r="AQ138">
        <v>640957</v>
      </c>
      <c r="AZ138">
        <v>9198774</v>
      </c>
      <c r="BA138">
        <v>412076</v>
      </c>
      <c r="BB138" s="4"/>
    </row>
    <row r="139" spans="2:54" x14ac:dyDescent="0.25">
      <c r="B139" t="s">
        <v>174</v>
      </c>
      <c r="T139" s="1"/>
      <c r="U139" s="1"/>
      <c r="V139" s="1"/>
      <c r="W139" s="1"/>
      <c r="X139" s="1"/>
      <c r="BB139" s="4"/>
    </row>
    <row r="140" spans="2:54" x14ac:dyDescent="0.25">
      <c r="B140" t="s">
        <v>48</v>
      </c>
      <c r="T140" s="1"/>
      <c r="U140" s="1"/>
      <c r="V140" s="1"/>
      <c r="W140" s="1"/>
      <c r="X140" s="1"/>
      <c r="AG140">
        <v>11694</v>
      </c>
      <c r="AH140">
        <v>13179</v>
      </c>
      <c r="AI140">
        <v>14196</v>
      </c>
      <c r="AJ140">
        <v>19282</v>
      </c>
      <c r="AK140">
        <v>16418</v>
      </c>
      <c r="AL140">
        <v>26740</v>
      </c>
      <c r="AM140">
        <v>29539</v>
      </c>
      <c r="AN140">
        <v>32769002</v>
      </c>
      <c r="AO140">
        <v>41533742</v>
      </c>
      <c r="AP140">
        <v>53748802</v>
      </c>
      <c r="AQ140">
        <v>35291011</v>
      </c>
      <c r="AZ140">
        <v>998</v>
      </c>
      <c r="BA140">
        <v>244889779</v>
      </c>
      <c r="BB140" s="4"/>
    </row>
    <row r="141" spans="2:54" x14ac:dyDescent="0.25">
      <c r="B141" t="s">
        <v>131</v>
      </c>
      <c r="Q141">
        <v>453666</v>
      </c>
      <c r="R141">
        <v>474625</v>
      </c>
      <c r="S141">
        <v>492549</v>
      </c>
      <c r="T141" s="1">
        <v>1000036</v>
      </c>
      <c r="U141" s="1">
        <v>4276110</v>
      </c>
      <c r="V141" s="1">
        <v>6787</v>
      </c>
      <c r="W141" s="1">
        <v>18342</v>
      </c>
      <c r="X141" s="1">
        <v>8195</v>
      </c>
      <c r="Y141" s="1">
        <v>8206</v>
      </c>
      <c r="Z141" s="1">
        <v>3850</v>
      </c>
      <c r="AA141" s="1">
        <v>4785</v>
      </c>
      <c r="AB141">
        <v>4748</v>
      </c>
      <c r="AC141">
        <v>5764</v>
      </c>
      <c r="AD141">
        <v>9538</v>
      </c>
      <c r="AE141">
        <v>10741</v>
      </c>
      <c r="AF141">
        <v>11640</v>
      </c>
      <c r="BB141" s="4"/>
    </row>
    <row r="142" spans="2:54" x14ac:dyDescent="0.25">
      <c r="B142" t="s">
        <v>105</v>
      </c>
      <c r="T142" s="1"/>
      <c r="U142" s="1"/>
      <c r="V142" s="1"/>
      <c r="W142" s="1"/>
      <c r="X142" s="1"/>
      <c r="AP142">
        <v>1984745</v>
      </c>
      <c r="AQ142">
        <v>1027416</v>
      </c>
      <c r="AZ142">
        <v>44894</v>
      </c>
      <c r="BA142">
        <v>2204053</v>
      </c>
      <c r="BB142" s="4"/>
    </row>
    <row r="143" spans="2:54" x14ac:dyDescent="0.25">
      <c r="B143" t="s">
        <v>106</v>
      </c>
      <c r="T143" s="1"/>
      <c r="U143" s="1"/>
      <c r="V143" s="1"/>
      <c r="W143" s="1"/>
      <c r="X143" s="1"/>
      <c r="AN143">
        <v>1720338</v>
      </c>
      <c r="AO143">
        <v>7648779</v>
      </c>
      <c r="AP143">
        <v>16474372</v>
      </c>
      <c r="AQ143">
        <v>6927134</v>
      </c>
      <c r="AZ143">
        <v>10602197</v>
      </c>
      <c r="BA143">
        <v>351744556</v>
      </c>
      <c r="BB143" s="4"/>
    </row>
    <row r="144" spans="2:54" x14ac:dyDescent="0.25">
      <c r="B144" t="s">
        <v>107</v>
      </c>
      <c r="T144" s="1"/>
      <c r="U144" s="1"/>
      <c r="V144" s="1"/>
      <c r="W144" s="1"/>
      <c r="X144" s="1"/>
      <c r="AN144">
        <v>1914933</v>
      </c>
      <c r="AO144">
        <v>3094036</v>
      </c>
      <c r="AP144">
        <v>5661729</v>
      </c>
      <c r="AQ144">
        <v>1637038</v>
      </c>
      <c r="BA144">
        <v>279717</v>
      </c>
      <c r="BB144" s="4"/>
    </row>
    <row r="145" spans="2:54" x14ac:dyDescent="0.25">
      <c r="B145" t="s">
        <v>169</v>
      </c>
      <c r="T145" s="1"/>
      <c r="U145" s="1"/>
      <c r="V145" s="1"/>
      <c r="W145" s="1"/>
      <c r="X145" s="1"/>
      <c r="BB145" s="4"/>
    </row>
    <row r="146" spans="2:54" x14ac:dyDescent="0.25">
      <c r="B146" t="s">
        <v>108</v>
      </c>
      <c r="T146" s="1"/>
      <c r="U146" s="1"/>
      <c r="V146" s="1"/>
      <c r="W146" s="1"/>
      <c r="X146" s="1"/>
      <c r="AM146">
        <v>2430</v>
      </c>
      <c r="AN146">
        <v>4736509</v>
      </c>
      <c r="AO146">
        <v>7010627</v>
      </c>
      <c r="AP146">
        <v>14683257</v>
      </c>
      <c r="AQ146">
        <v>4084413</v>
      </c>
      <c r="AZ146">
        <v>16754399</v>
      </c>
      <c r="BA146">
        <v>441797915</v>
      </c>
      <c r="BB146" s="4"/>
    </row>
    <row r="147" spans="2:54" x14ac:dyDescent="0.25">
      <c r="B147" t="s">
        <v>109</v>
      </c>
      <c r="T147" s="1"/>
      <c r="U147" s="1"/>
      <c r="V147" s="1"/>
      <c r="W147" s="1"/>
      <c r="X147" s="1"/>
      <c r="AP147">
        <v>1894891</v>
      </c>
      <c r="AQ147">
        <v>529529</v>
      </c>
      <c r="BB147" s="4"/>
    </row>
    <row r="148" spans="2:54" x14ac:dyDescent="0.25">
      <c r="B148" t="s">
        <v>110</v>
      </c>
      <c r="T148" s="1"/>
      <c r="U148" s="1"/>
      <c r="V148" s="1"/>
      <c r="W148" s="1"/>
      <c r="X148" s="1"/>
      <c r="AM148">
        <v>796</v>
      </c>
      <c r="AN148">
        <v>2674596</v>
      </c>
      <c r="AO148">
        <v>3565438</v>
      </c>
      <c r="AP148">
        <v>6769139</v>
      </c>
      <c r="AQ148">
        <v>2121239</v>
      </c>
      <c r="AZ148">
        <v>7829130</v>
      </c>
      <c r="BA148">
        <v>119944382</v>
      </c>
      <c r="BB148" s="4"/>
    </row>
    <row r="149" spans="2:54" x14ac:dyDescent="0.25">
      <c r="B149" t="s">
        <v>111</v>
      </c>
      <c r="T149" s="1"/>
      <c r="U149" s="1"/>
      <c r="V149" s="1"/>
      <c r="W149" s="1"/>
      <c r="X149" s="1"/>
      <c r="AN149">
        <v>287222</v>
      </c>
      <c r="AO149">
        <v>548070</v>
      </c>
      <c r="AP149">
        <v>869693</v>
      </c>
      <c r="AQ149">
        <v>364149</v>
      </c>
      <c r="BA149">
        <v>46487851</v>
      </c>
      <c r="BB149" s="4"/>
    </row>
    <row r="150" spans="2:54" x14ac:dyDescent="0.25">
      <c r="B150" t="s">
        <v>112</v>
      </c>
      <c r="T150" s="1"/>
      <c r="U150" s="1"/>
      <c r="V150" s="1"/>
      <c r="W150" s="1"/>
      <c r="X150" s="1"/>
      <c r="AN150">
        <v>97758</v>
      </c>
      <c r="AO150">
        <v>252112</v>
      </c>
      <c r="AP150">
        <v>378789</v>
      </c>
      <c r="AQ150">
        <v>123367</v>
      </c>
      <c r="AZ150">
        <v>1453915</v>
      </c>
      <c r="BA150">
        <v>5746886</v>
      </c>
      <c r="BB150" s="4"/>
    </row>
    <row r="151" spans="2:54" x14ac:dyDescent="0.25">
      <c r="B151" t="s">
        <v>113</v>
      </c>
      <c r="T151" s="1"/>
      <c r="U151" s="1"/>
      <c r="V151" s="1"/>
      <c r="W151" s="1"/>
      <c r="X151" s="1"/>
      <c r="AP151">
        <v>3572504</v>
      </c>
      <c r="AQ151">
        <v>472926</v>
      </c>
      <c r="BA151">
        <v>1861568</v>
      </c>
      <c r="BB151" s="4"/>
    </row>
    <row r="152" spans="2:54" x14ac:dyDescent="0.25">
      <c r="B152" t="s">
        <v>114</v>
      </c>
      <c r="T152" s="1"/>
      <c r="U152" s="1"/>
      <c r="V152" s="1"/>
      <c r="W152" s="1"/>
      <c r="X152" s="1"/>
      <c r="AN152">
        <v>1486105</v>
      </c>
      <c r="AO152">
        <v>2136209</v>
      </c>
      <c r="AP152">
        <v>3158504</v>
      </c>
      <c r="AQ152">
        <v>369009</v>
      </c>
      <c r="BA152">
        <v>9828120</v>
      </c>
      <c r="BB152" s="4"/>
    </row>
    <row r="153" spans="2:54" x14ac:dyDescent="0.25">
      <c r="B153" t="s">
        <v>44</v>
      </c>
      <c r="T153" s="1"/>
      <c r="U153" s="1"/>
      <c r="V153" s="1"/>
      <c r="W153" s="1"/>
      <c r="X153" s="1"/>
      <c r="AM153">
        <v>19075</v>
      </c>
      <c r="AN153">
        <v>18813298</v>
      </c>
      <c r="AO153">
        <v>20512369</v>
      </c>
      <c r="AP153">
        <v>18280565</v>
      </c>
      <c r="AQ153">
        <v>18727165</v>
      </c>
      <c r="BA153">
        <v>149418148</v>
      </c>
      <c r="BB153" s="4"/>
    </row>
    <row r="154" spans="2:54" x14ac:dyDescent="0.25">
      <c r="B154" t="s">
        <v>115</v>
      </c>
      <c r="T154" s="1"/>
      <c r="U154" s="1"/>
      <c r="V154" s="1"/>
      <c r="W154" s="1"/>
      <c r="X154" s="1"/>
      <c r="AM154">
        <v>2553</v>
      </c>
      <c r="AN154">
        <v>2235163</v>
      </c>
      <c r="AO154">
        <v>1557566</v>
      </c>
      <c r="AP154">
        <v>145045</v>
      </c>
      <c r="AQ154">
        <v>402204</v>
      </c>
      <c r="AZ154">
        <v>113861111</v>
      </c>
      <c r="BA154">
        <v>144492430</v>
      </c>
      <c r="BB154" s="4"/>
    </row>
    <row r="155" spans="2:54" x14ac:dyDescent="0.25">
      <c r="B155" t="s">
        <v>116</v>
      </c>
      <c r="T155" s="1"/>
      <c r="U155" s="1"/>
      <c r="V155" s="1"/>
      <c r="W155" s="1"/>
      <c r="X155" s="1"/>
      <c r="AN155">
        <v>1427021</v>
      </c>
      <c r="AO155">
        <v>1073120</v>
      </c>
      <c r="AP155">
        <v>1371262</v>
      </c>
      <c r="AQ155">
        <v>888746</v>
      </c>
      <c r="BA155">
        <v>24571706</v>
      </c>
      <c r="BB155" s="4"/>
    </row>
    <row r="156" spans="2:54" x14ac:dyDescent="0.25">
      <c r="B156" t="s">
        <v>117</v>
      </c>
      <c r="T156" s="1"/>
      <c r="U156" s="1"/>
      <c r="V156" s="1"/>
      <c r="W156" s="1"/>
      <c r="X156" s="1"/>
      <c r="AN156">
        <v>481239</v>
      </c>
      <c r="AO156">
        <v>438578</v>
      </c>
      <c r="AP156">
        <v>450968</v>
      </c>
      <c r="AQ156">
        <v>185983</v>
      </c>
      <c r="BB156" s="4"/>
    </row>
    <row r="157" spans="2:54" x14ac:dyDescent="0.25">
      <c r="B157" t="s">
        <v>118</v>
      </c>
      <c r="T157" s="1"/>
      <c r="U157" s="1"/>
      <c r="V157" s="1"/>
      <c r="W157" s="1"/>
      <c r="X157" s="1"/>
      <c r="AN157">
        <v>663928</v>
      </c>
      <c r="AO157">
        <v>975683</v>
      </c>
      <c r="AP157">
        <v>1750738</v>
      </c>
      <c r="AQ157">
        <v>90025</v>
      </c>
      <c r="AZ157">
        <v>4131401</v>
      </c>
      <c r="BA157">
        <v>1520</v>
      </c>
      <c r="BB157" s="4"/>
    </row>
    <row r="158" spans="2:54" x14ac:dyDescent="0.25">
      <c r="B158" t="s">
        <v>119</v>
      </c>
      <c r="T158" s="1"/>
      <c r="U158" s="1"/>
      <c r="V158" s="1"/>
      <c r="W158" s="1"/>
      <c r="X158" s="1"/>
      <c r="AN158">
        <v>2301796</v>
      </c>
      <c r="AO158">
        <v>1354200</v>
      </c>
      <c r="AP158">
        <v>117827</v>
      </c>
      <c r="AQ158">
        <v>235180</v>
      </c>
      <c r="BB158" s="4"/>
    </row>
    <row r="159" spans="2:54" x14ac:dyDescent="0.25">
      <c r="B159" t="s">
        <v>120</v>
      </c>
      <c r="T159" s="1"/>
      <c r="U159" s="1"/>
      <c r="V159" s="1"/>
      <c r="W159" s="1"/>
      <c r="X159" s="1"/>
      <c r="AN159">
        <v>220607</v>
      </c>
      <c r="AO159">
        <v>265302</v>
      </c>
      <c r="AP159">
        <v>305726</v>
      </c>
      <c r="AQ159">
        <v>79030</v>
      </c>
      <c r="AU159">
        <v>14847</v>
      </c>
      <c r="BB159" s="4"/>
    </row>
    <row r="160" spans="2:54" x14ac:dyDescent="0.25">
      <c r="B160" t="s">
        <v>121</v>
      </c>
      <c r="T160" s="1"/>
      <c r="U160" s="1"/>
      <c r="V160" s="1"/>
      <c r="W160" s="1"/>
      <c r="X160" s="1"/>
      <c r="AN160">
        <v>889890</v>
      </c>
      <c r="AO160">
        <v>1038985</v>
      </c>
      <c r="AP160">
        <v>1157809</v>
      </c>
      <c r="AQ160">
        <v>1056147</v>
      </c>
      <c r="BB160" s="4"/>
    </row>
    <row r="161" spans="2:54" x14ac:dyDescent="0.25">
      <c r="B161" t="s">
        <v>122</v>
      </c>
      <c r="T161" s="1"/>
      <c r="U161" s="1"/>
      <c r="V161" s="1"/>
      <c r="W161" s="1"/>
      <c r="X161" s="1"/>
      <c r="AQ161">
        <v>9031</v>
      </c>
      <c r="AW161">
        <v>120853</v>
      </c>
      <c r="BA161">
        <v>560</v>
      </c>
      <c r="BB161" s="4"/>
    </row>
    <row r="162" spans="2:54" x14ac:dyDescent="0.25">
      <c r="B162" t="s">
        <v>123</v>
      </c>
      <c r="T162" s="1"/>
      <c r="U162" s="1"/>
      <c r="V162" s="1"/>
      <c r="W162" s="1"/>
      <c r="X162" s="1"/>
      <c r="AQ162">
        <v>1386660</v>
      </c>
      <c r="AZ162">
        <v>11285850</v>
      </c>
      <c r="BB162" s="4"/>
    </row>
    <row r="163" spans="2:54" x14ac:dyDescent="0.25">
      <c r="B163" t="s">
        <v>46</v>
      </c>
      <c r="T163" s="1"/>
      <c r="U163" s="1"/>
      <c r="V163" s="1"/>
      <c r="W163" s="1"/>
      <c r="X163" s="1"/>
      <c r="BB163" s="4"/>
    </row>
    <row r="164" spans="2:54" x14ac:dyDescent="0.25">
      <c r="B164" t="s">
        <v>47</v>
      </c>
      <c r="T164" s="1"/>
      <c r="U164" s="1"/>
      <c r="V164" s="1"/>
      <c r="W164" s="1"/>
      <c r="X164" s="1"/>
      <c r="BB164" s="4"/>
    </row>
    <row r="165" spans="2:54" x14ac:dyDescent="0.25">
      <c r="B165" t="s">
        <v>49</v>
      </c>
      <c r="T165" s="1">
        <v>214084</v>
      </c>
      <c r="U165" s="1">
        <v>483472</v>
      </c>
      <c r="V165" s="1">
        <v>514</v>
      </c>
      <c r="W165" s="1">
        <v>1391</v>
      </c>
      <c r="X165" s="1">
        <v>673</v>
      </c>
      <c r="Y165" s="1">
        <v>864</v>
      </c>
      <c r="Z165" s="1">
        <v>286</v>
      </c>
      <c r="AA165" s="1">
        <v>401</v>
      </c>
      <c r="AB165">
        <v>2446</v>
      </c>
      <c r="AC165">
        <v>8357</v>
      </c>
      <c r="AD165">
        <v>8146</v>
      </c>
      <c r="AE165">
        <v>9315</v>
      </c>
      <c r="AF165">
        <v>10588</v>
      </c>
      <c r="AG165">
        <v>2088</v>
      </c>
      <c r="AH165">
        <v>2878</v>
      </c>
      <c r="AI165">
        <v>3182</v>
      </c>
      <c r="AJ165">
        <v>5887</v>
      </c>
      <c r="AK165">
        <v>11639</v>
      </c>
      <c r="AL165">
        <v>31715</v>
      </c>
      <c r="AM165">
        <v>8130</v>
      </c>
      <c r="AN165">
        <v>4924012</v>
      </c>
      <c r="AO165">
        <v>7744751</v>
      </c>
      <c r="AP165">
        <v>3925465</v>
      </c>
      <c r="AQ165">
        <v>815946</v>
      </c>
      <c r="AW165">
        <v>20106</v>
      </c>
      <c r="AZ165">
        <v>1799986</v>
      </c>
      <c r="BA165">
        <v>5969298</v>
      </c>
      <c r="BB165" s="4"/>
    </row>
    <row r="166" spans="2:54" x14ac:dyDescent="0.25">
      <c r="B166" t="s">
        <v>50</v>
      </c>
      <c r="I166">
        <v>4438589</v>
      </c>
      <c r="J166">
        <v>4072936</v>
      </c>
      <c r="K166">
        <v>4225662</v>
      </c>
      <c r="L166">
        <v>4793903</v>
      </c>
      <c r="M166">
        <v>5285322</v>
      </c>
      <c r="N166">
        <v>5811892</v>
      </c>
      <c r="O166">
        <v>6552457</v>
      </c>
      <c r="P166">
        <v>8102525</v>
      </c>
      <c r="Q166">
        <v>8628934</v>
      </c>
      <c r="R166">
        <v>8637974</v>
      </c>
      <c r="S166">
        <v>10868595</v>
      </c>
      <c r="T166" s="1">
        <v>18098301</v>
      </c>
      <c r="U166" s="1">
        <v>27776068</v>
      </c>
      <c r="V166" s="1">
        <v>27289</v>
      </c>
      <c r="W166" s="1">
        <v>64827</v>
      </c>
      <c r="X166" s="1">
        <v>30825</v>
      </c>
      <c r="Y166" s="1">
        <v>58115</v>
      </c>
      <c r="Z166" s="1">
        <v>21558</v>
      </c>
      <c r="AA166" s="1">
        <v>36746</v>
      </c>
      <c r="AB166">
        <v>32638</v>
      </c>
      <c r="AC166">
        <v>41909</v>
      </c>
      <c r="AD166">
        <v>47495</v>
      </c>
      <c r="AE166">
        <v>51611</v>
      </c>
      <c r="AF166">
        <v>50566</v>
      </c>
      <c r="AG166">
        <v>43000</v>
      </c>
      <c r="AH166">
        <v>44075</v>
      </c>
      <c r="AI166">
        <v>25486</v>
      </c>
      <c r="AJ166">
        <v>18405</v>
      </c>
      <c r="AK166">
        <v>36895</v>
      </c>
      <c r="AL166">
        <v>51416</v>
      </c>
      <c r="AM166">
        <v>64461</v>
      </c>
      <c r="AN166">
        <v>74792816</v>
      </c>
      <c r="AO166">
        <v>68763187</v>
      </c>
      <c r="AP166">
        <v>72079685</v>
      </c>
      <c r="AQ166">
        <v>69388200</v>
      </c>
      <c r="AY166">
        <v>12881492</v>
      </c>
      <c r="AZ166">
        <v>198066281</v>
      </c>
      <c r="BA166">
        <v>595879441</v>
      </c>
      <c r="BB166" s="4"/>
    </row>
    <row r="167" spans="2:54" x14ac:dyDescent="0.25">
      <c r="B167" t="s">
        <v>124</v>
      </c>
      <c r="T167" s="1"/>
      <c r="U167" s="1"/>
      <c r="V167" s="1"/>
      <c r="W167" s="1"/>
      <c r="X167" s="1"/>
      <c r="AN167">
        <v>732057</v>
      </c>
      <c r="AO167">
        <v>937358</v>
      </c>
      <c r="AP167">
        <v>1320961</v>
      </c>
      <c r="AQ167">
        <v>699943</v>
      </c>
      <c r="AU167">
        <v>709474</v>
      </c>
      <c r="AV167">
        <v>127813</v>
      </c>
      <c r="BA167">
        <v>1859004</v>
      </c>
      <c r="BB167" s="4"/>
    </row>
    <row r="168" spans="2:54" x14ac:dyDescent="0.25">
      <c r="B168" t="s">
        <v>125</v>
      </c>
      <c r="T168" s="1"/>
      <c r="U168" s="1"/>
      <c r="V168" s="1"/>
      <c r="W168" s="1"/>
      <c r="X168" s="1"/>
      <c r="AN168">
        <v>296183</v>
      </c>
      <c r="AO168">
        <v>504217</v>
      </c>
      <c r="AP168">
        <v>438900</v>
      </c>
      <c r="AQ168">
        <v>1002279</v>
      </c>
      <c r="BA168">
        <v>386</v>
      </c>
      <c r="BB168" s="4"/>
    </row>
    <row r="169" spans="2:54" x14ac:dyDescent="0.25">
      <c r="B169" t="s">
        <v>51</v>
      </c>
      <c r="T169" s="1"/>
      <c r="U169" s="1">
        <v>3136354</v>
      </c>
      <c r="V169" s="1">
        <v>4177</v>
      </c>
      <c r="W169" s="1">
        <v>8747</v>
      </c>
      <c r="X169" s="1">
        <v>5271</v>
      </c>
      <c r="Y169" s="1">
        <v>9668</v>
      </c>
      <c r="Z169" s="1">
        <v>1607</v>
      </c>
      <c r="AA169" s="1">
        <v>3438</v>
      </c>
      <c r="AB169">
        <v>2693</v>
      </c>
      <c r="AC169">
        <v>2910</v>
      </c>
      <c r="AD169">
        <v>3100</v>
      </c>
      <c r="AE169">
        <v>2945</v>
      </c>
      <c r="AF169">
        <v>3347</v>
      </c>
      <c r="AG169">
        <v>3092</v>
      </c>
      <c r="AH169">
        <v>4094</v>
      </c>
      <c r="AI169">
        <v>3226</v>
      </c>
      <c r="AJ169">
        <v>1966</v>
      </c>
      <c r="AK169">
        <v>2993</v>
      </c>
      <c r="AL169">
        <v>6452</v>
      </c>
      <c r="AM169">
        <v>8587</v>
      </c>
      <c r="AN169">
        <v>11304745</v>
      </c>
      <c r="AO169">
        <v>16739962</v>
      </c>
      <c r="AP169">
        <v>19358724</v>
      </c>
      <c r="AQ169">
        <v>14808654</v>
      </c>
      <c r="AY169">
        <v>723838</v>
      </c>
      <c r="AZ169">
        <v>9162139</v>
      </c>
      <c r="BA169">
        <v>99498367</v>
      </c>
      <c r="BB169" s="4"/>
    </row>
    <row r="170" spans="2:54" x14ac:dyDescent="0.25">
      <c r="B170" t="s">
        <v>126</v>
      </c>
      <c r="T170" s="1"/>
      <c r="U170" s="1"/>
      <c r="V170" s="1"/>
      <c r="W170" s="1"/>
      <c r="X170" s="1"/>
      <c r="AN170">
        <v>334595</v>
      </c>
      <c r="AO170">
        <v>358723</v>
      </c>
      <c r="AP170">
        <v>756258</v>
      </c>
      <c r="AQ170">
        <v>139324</v>
      </c>
      <c r="AU170">
        <v>7928</v>
      </c>
      <c r="AV170">
        <v>133262</v>
      </c>
      <c r="BB170" s="4"/>
    </row>
    <row r="171" spans="2:54" x14ac:dyDescent="0.25">
      <c r="B171" t="s">
        <v>127</v>
      </c>
      <c r="T171" s="1"/>
      <c r="U171" s="1"/>
      <c r="V171" s="1"/>
      <c r="W171" s="1"/>
      <c r="X171" s="1"/>
      <c r="AN171">
        <v>494967</v>
      </c>
      <c r="AO171">
        <v>790201</v>
      </c>
      <c r="AP171">
        <v>931046</v>
      </c>
      <c r="AQ171">
        <v>452017</v>
      </c>
      <c r="BA171">
        <v>400</v>
      </c>
      <c r="BB171" s="4"/>
    </row>
    <row r="172" spans="2:54" x14ac:dyDescent="0.25">
      <c r="B172" t="s">
        <v>175</v>
      </c>
      <c r="T172" s="1"/>
      <c r="U172" s="1"/>
      <c r="V172" s="1"/>
      <c r="W172" s="1"/>
      <c r="X172" s="1"/>
      <c r="BB172" s="4"/>
    </row>
    <row r="173" spans="2:54" x14ac:dyDescent="0.25">
      <c r="B173" t="s">
        <v>176</v>
      </c>
      <c r="T173" s="1"/>
      <c r="U173" s="1"/>
      <c r="V173" s="1"/>
      <c r="W173" s="1"/>
      <c r="X173" s="1"/>
      <c r="BB173" s="4"/>
    </row>
    <row r="174" spans="2:54" x14ac:dyDescent="0.25">
      <c r="B174" t="s">
        <v>177</v>
      </c>
      <c r="T174" s="1"/>
      <c r="U174" s="1"/>
      <c r="V174" s="1"/>
      <c r="W174" s="1"/>
      <c r="X174" s="1"/>
      <c r="BB174" s="4"/>
    </row>
    <row r="175" spans="2:54" x14ac:dyDescent="0.25">
      <c r="B175" t="s">
        <v>128</v>
      </c>
      <c r="T175" s="1"/>
      <c r="U175" s="1"/>
      <c r="V175" s="1"/>
      <c r="W175" s="1"/>
      <c r="X175" s="1"/>
      <c r="AN175">
        <v>26120</v>
      </c>
      <c r="AO175">
        <v>61397</v>
      </c>
      <c r="AP175">
        <v>108636</v>
      </c>
      <c r="AQ175">
        <v>11721</v>
      </c>
      <c r="BB175" s="4"/>
    </row>
    <row r="176" spans="2:54" x14ac:dyDescent="0.25">
      <c r="B176" t="s">
        <v>135</v>
      </c>
      <c r="T176" s="1"/>
      <c r="U176" s="1"/>
      <c r="V176" s="1"/>
      <c r="W176" s="1"/>
      <c r="X176" s="1"/>
      <c r="AV176">
        <v>2573009</v>
      </c>
      <c r="AW176">
        <v>1624</v>
      </c>
      <c r="BB176" s="4"/>
    </row>
    <row r="177" spans="2:54" x14ac:dyDescent="0.25">
      <c r="B177" t="s">
        <v>52</v>
      </c>
      <c r="I177">
        <v>2240564</v>
      </c>
      <c r="J177">
        <v>1876454</v>
      </c>
      <c r="K177">
        <v>2758221</v>
      </c>
      <c r="L177">
        <v>3468677</v>
      </c>
      <c r="M177">
        <v>3179693</v>
      </c>
      <c r="N177">
        <v>3572239</v>
      </c>
      <c r="O177">
        <v>3964066</v>
      </c>
      <c r="P177">
        <v>4165908</v>
      </c>
      <c r="Q177">
        <v>5221953</v>
      </c>
      <c r="R177">
        <v>4992111</v>
      </c>
      <c r="S177">
        <v>4891809</v>
      </c>
      <c r="T177" s="1">
        <v>6095116</v>
      </c>
      <c r="U177" s="1">
        <v>7141331</v>
      </c>
      <c r="V177" s="1">
        <v>6442</v>
      </c>
      <c r="W177" s="1">
        <v>7729</v>
      </c>
      <c r="X177" s="1">
        <v>8612</v>
      </c>
      <c r="Y177" s="1">
        <v>13254</v>
      </c>
      <c r="Z177" s="1">
        <v>7450</v>
      </c>
      <c r="AA177" s="1">
        <v>5189</v>
      </c>
      <c r="AB177">
        <v>4811</v>
      </c>
      <c r="AC177">
        <v>5511</v>
      </c>
      <c r="AD177">
        <v>8069</v>
      </c>
      <c r="AE177">
        <v>6700</v>
      </c>
      <c r="AF177">
        <v>6894</v>
      </c>
      <c r="AG177">
        <v>6472</v>
      </c>
      <c r="AH177">
        <v>6271</v>
      </c>
      <c r="AI177">
        <v>6392</v>
      </c>
      <c r="AJ177">
        <v>5623</v>
      </c>
      <c r="AK177">
        <v>6676</v>
      </c>
      <c r="AL177">
        <v>6484</v>
      </c>
      <c r="AM177">
        <v>5526</v>
      </c>
      <c r="AN177">
        <v>7242197</v>
      </c>
      <c r="AO177">
        <v>9299118</v>
      </c>
      <c r="AP177">
        <v>11151754</v>
      </c>
      <c r="AQ177">
        <v>9774409</v>
      </c>
      <c r="AZ177">
        <v>48099736</v>
      </c>
      <c r="BA177">
        <v>414736494</v>
      </c>
      <c r="BB177" s="4"/>
    </row>
    <row r="178" spans="2:54" x14ac:dyDescent="0.25">
      <c r="B178" t="s">
        <v>178</v>
      </c>
      <c r="T178" s="1"/>
      <c r="U178" s="1"/>
      <c r="V178" s="1"/>
      <c r="W178" s="1"/>
      <c r="X178" s="1"/>
      <c r="BB178" s="4"/>
    </row>
    <row r="179" spans="2:54" x14ac:dyDescent="0.25">
      <c r="B179" t="s">
        <v>179</v>
      </c>
      <c r="T179" s="1"/>
      <c r="U179" s="1"/>
      <c r="V179" s="1"/>
      <c r="W179" s="1"/>
      <c r="X179" s="1"/>
      <c r="AV179">
        <v>563529</v>
      </c>
      <c r="AW179">
        <v>89333</v>
      </c>
      <c r="BB179" s="4"/>
    </row>
    <row r="180" spans="2:54" x14ac:dyDescent="0.25">
      <c r="B180" t="s">
        <v>53</v>
      </c>
      <c r="Q180">
        <v>1497126</v>
      </c>
      <c r="R180">
        <v>1655891</v>
      </c>
      <c r="S180">
        <v>1541852</v>
      </c>
      <c r="T180" s="1">
        <v>722443</v>
      </c>
      <c r="U180" s="1">
        <v>759372</v>
      </c>
      <c r="V180" s="1">
        <v>1023</v>
      </c>
      <c r="W180" s="1">
        <v>1609</v>
      </c>
      <c r="X180" s="1">
        <v>1425</v>
      </c>
      <c r="Y180" s="1">
        <v>1526</v>
      </c>
      <c r="Z180" s="1">
        <v>1015</v>
      </c>
      <c r="AA180" s="1">
        <v>1347</v>
      </c>
      <c r="AB180">
        <v>1967</v>
      </c>
      <c r="AC180">
        <v>509</v>
      </c>
      <c r="AD180">
        <v>411</v>
      </c>
      <c r="AE180">
        <v>545</v>
      </c>
      <c r="AF180">
        <v>214</v>
      </c>
      <c r="AG180">
        <v>456</v>
      </c>
      <c r="AH180">
        <v>402</v>
      </c>
      <c r="AI180">
        <v>525</v>
      </c>
      <c r="AJ180">
        <v>594</v>
      </c>
      <c r="AK180">
        <v>712</v>
      </c>
      <c r="AL180">
        <v>1026</v>
      </c>
      <c r="AM180">
        <v>1309</v>
      </c>
      <c r="AN180">
        <v>268830</v>
      </c>
      <c r="AO180">
        <v>272547</v>
      </c>
      <c r="AP180">
        <v>317025</v>
      </c>
      <c r="AQ180">
        <v>333033</v>
      </c>
      <c r="AU180">
        <v>479340</v>
      </c>
      <c r="AZ180">
        <v>9622658</v>
      </c>
      <c r="BA180">
        <v>78926721</v>
      </c>
      <c r="BB180" s="4"/>
    </row>
    <row r="181" spans="2:54" x14ac:dyDescent="0.25">
      <c r="B181" t="s">
        <v>132</v>
      </c>
      <c r="T181" s="1"/>
      <c r="U181" s="1"/>
      <c r="V181" s="1"/>
      <c r="W181" s="1"/>
      <c r="X181" s="1"/>
      <c r="BB181" s="4"/>
    </row>
    <row r="182" spans="2:54" x14ac:dyDescent="0.25">
      <c r="B182" t="s">
        <v>185</v>
      </c>
      <c r="I182">
        <v>631400</v>
      </c>
      <c r="J182">
        <v>1028482</v>
      </c>
      <c r="K182">
        <v>1714186</v>
      </c>
      <c r="L182">
        <v>1606903</v>
      </c>
      <c r="M182">
        <v>1597065</v>
      </c>
      <c r="N182">
        <v>2037846</v>
      </c>
      <c r="O182">
        <v>2728837</v>
      </c>
      <c r="P182">
        <v>3107230</v>
      </c>
      <c r="T182" s="1"/>
      <c r="U182" s="1"/>
      <c r="V182" s="1"/>
      <c r="W182" s="1"/>
      <c r="X182" s="1"/>
      <c r="BB182" s="4"/>
    </row>
    <row r="183" spans="2:54" x14ac:dyDescent="0.25">
      <c r="B183" t="s">
        <v>133</v>
      </c>
      <c r="I183">
        <v>40</v>
      </c>
      <c r="M183">
        <v>204301</v>
      </c>
      <c r="N183">
        <v>373811</v>
      </c>
      <c r="O183">
        <v>972333</v>
      </c>
      <c r="P183">
        <v>1669309</v>
      </c>
      <c r="Q183">
        <v>1445017</v>
      </c>
      <c r="R183">
        <v>414640</v>
      </c>
      <c r="S183">
        <v>293629</v>
      </c>
      <c r="T183" s="1">
        <v>380844</v>
      </c>
      <c r="U183" s="1">
        <v>626678</v>
      </c>
      <c r="V183" s="1">
        <v>408</v>
      </c>
      <c r="W183" s="1"/>
      <c r="X183" s="1">
        <v>32</v>
      </c>
      <c r="AB183">
        <v>78952</v>
      </c>
      <c r="BB183" s="4"/>
    </row>
    <row r="184" spans="2:54" x14ac:dyDescent="0.25">
      <c r="B184" t="s">
        <v>129</v>
      </c>
      <c r="BB184" s="4"/>
    </row>
    <row r="186" spans="2:54" x14ac:dyDescent="0.25">
      <c r="B186" t="s">
        <v>181</v>
      </c>
      <c r="I186" s="2">
        <f t="shared" ref="I186:K186" si="0">SUM(I3:I184)</f>
        <v>319260896</v>
      </c>
      <c r="J186" s="2">
        <f t="shared" si="0"/>
        <v>321533610</v>
      </c>
      <c r="K186" s="2">
        <f t="shared" si="0"/>
        <v>423754892</v>
      </c>
      <c r="L186" s="2">
        <f t="shared" ref="L186:N186" si="1">SUM(L3:L184)</f>
        <v>432412873</v>
      </c>
      <c r="M186" s="2">
        <f t="shared" si="1"/>
        <v>378245673</v>
      </c>
      <c r="N186" s="2">
        <f t="shared" si="1"/>
        <v>413112511</v>
      </c>
      <c r="O186" s="2">
        <f>SUM(O3:O184)</f>
        <v>458428996</v>
      </c>
      <c r="P186" s="2">
        <f>SUM(P3:P184)-P53-P52</f>
        <v>447433888</v>
      </c>
      <c r="Q186" s="2">
        <f>SUM(Q3:Q184)-Q53-Q52</f>
        <v>526981842</v>
      </c>
      <c r="R186" s="2">
        <f>SUM(R3:R184)-R53-R52</f>
        <v>632460213</v>
      </c>
      <c r="S186" s="2">
        <f>SUM(S3:S184)-S53-S52</f>
        <v>591101461</v>
      </c>
      <c r="T186" s="2">
        <f t="shared" ref="T186:BA186" si="2">SUM(T3:T184)-T53-T52</f>
        <v>708306997</v>
      </c>
      <c r="U186" s="2">
        <f t="shared" si="2"/>
        <v>1127468118</v>
      </c>
      <c r="V186" s="2">
        <f t="shared" si="2"/>
        <v>1602986</v>
      </c>
      <c r="W186" s="2">
        <f t="shared" si="2"/>
        <v>1962078</v>
      </c>
      <c r="X186" s="2">
        <f t="shared" si="2"/>
        <v>2098851</v>
      </c>
      <c r="Y186">
        <f t="shared" si="2"/>
        <v>1948372</v>
      </c>
      <c r="Z186">
        <f t="shared" si="2"/>
        <v>1252817</v>
      </c>
      <c r="AA186">
        <f t="shared" si="2"/>
        <v>1637432</v>
      </c>
      <c r="AB186">
        <f t="shared" si="2"/>
        <v>1447728</v>
      </c>
      <c r="AC186">
        <f t="shared" si="2"/>
        <v>1807014</v>
      </c>
      <c r="AD186">
        <f t="shared" si="2"/>
        <v>2305566</v>
      </c>
      <c r="AE186">
        <f t="shared" si="2"/>
        <v>2044705</v>
      </c>
      <c r="AF186">
        <f t="shared" si="2"/>
        <v>1992295</v>
      </c>
      <c r="AG186">
        <f t="shared" si="2"/>
        <v>1971934</v>
      </c>
      <c r="AH186">
        <f t="shared" si="2"/>
        <v>2148596</v>
      </c>
      <c r="AI186">
        <f t="shared" si="2"/>
        <v>1469822</v>
      </c>
      <c r="AJ186">
        <f t="shared" si="2"/>
        <v>1146949</v>
      </c>
      <c r="AK186">
        <f t="shared" si="2"/>
        <v>1409966</v>
      </c>
      <c r="AL186">
        <f t="shared" si="2"/>
        <v>1861018</v>
      </c>
      <c r="AM186">
        <f t="shared" si="2"/>
        <v>2171892</v>
      </c>
      <c r="AN186">
        <f t="shared" si="2"/>
        <v>2499073045</v>
      </c>
      <c r="AO186">
        <f t="shared" si="2"/>
        <v>2672122905</v>
      </c>
      <c r="AP186">
        <f t="shared" si="2"/>
        <v>3175417083</v>
      </c>
      <c r="AQ186">
        <f t="shared" si="2"/>
        <v>2689677311</v>
      </c>
      <c r="AR186">
        <f t="shared" si="2"/>
        <v>0</v>
      </c>
      <c r="AS186">
        <f t="shared" si="2"/>
        <v>0</v>
      </c>
      <c r="AT186">
        <f t="shared" si="2"/>
        <v>0</v>
      </c>
      <c r="AU186">
        <f t="shared" si="2"/>
        <v>1792547139</v>
      </c>
      <c r="AV186">
        <f t="shared" si="2"/>
        <v>1627350373</v>
      </c>
      <c r="AW186">
        <f>SUM(AW3:AW184)</f>
        <v>1298198028</v>
      </c>
      <c r="AX186">
        <f t="shared" ref="AX186:BA186" si="3">SUM(AX3:AX184)</f>
        <v>388399127</v>
      </c>
      <c r="AY186">
        <f t="shared" si="3"/>
        <v>2260407470</v>
      </c>
      <c r="AZ186">
        <f t="shared" si="3"/>
        <v>10148003884</v>
      </c>
      <c r="BA186">
        <f t="shared" si="3"/>
        <v>52022102387</v>
      </c>
      <c r="BB186" s="3">
        <f>SUM(BB3:BB184)-BB53</f>
        <v>0</v>
      </c>
    </row>
    <row r="188" spans="2:54" x14ac:dyDescent="0.25">
      <c r="I188">
        <f>319260896-I186</f>
        <v>0</v>
      </c>
      <c r="J188">
        <f>321533610-J186</f>
        <v>0</v>
      </c>
      <c r="K188">
        <f>423754892-K186</f>
        <v>0</v>
      </c>
      <c r="L188">
        <f>432412873-L186</f>
        <v>0</v>
      </c>
      <c r="M188">
        <f>378245673-M186</f>
        <v>0</v>
      </c>
      <c r="N188">
        <f>413112511-N186</f>
        <v>0</v>
      </c>
      <c r="O188">
        <f>458428996-O186</f>
        <v>0</v>
      </c>
      <c r="P188">
        <f>447433888-P186</f>
        <v>0</v>
      </c>
      <c r="Q188">
        <f>526981842-Q186</f>
        <v>0</v>
      </c>
      <c r="R188">
        <f>632460213-R186</f>
        <v>0</v>
      </c>
      <c r="S188">
        <f>591101461-S186</f>
        <v>0</v>
      </c>
      <c r="T188" s="2">
        <f>708306997-T186</f>
        <v>0</v>
      </c>
      <c r="U188" s="2">
        <f>1127468118-U186</f>
        <v>0</v>
      </c>
      <c r="V188" s="2">
        <f>1603005-V186</f>
        <v>19</v>
      </c>
      <c r="W188" s="2">
        <f>1962100-W186</f>
        <v>22</v>
      </c>
      <c r="X188" s="2">
        <f>2098872-X186</f>
        <v>21</v>
      </c>
      <c r="Y188">
        <f>1948394-Y186</f>
        <v>22</v>
      </c>
      <c r="Z188">
        <f>1252837-Z186</f>
        <v>20</v>
      </c>
      <c r="AA188">
        <f>1637451-AA186</f>
        <v>19</v>
      </c>
      <c r="AB188">
        <f>1447750-AB186</f>
        <v>22</v>
      </c>
      <c r="AC188">
        <f>1807034-AC186</f>
        <v>20</v>
      </c>
      <c r="AD188">
        <f>2305589-AD186</f>
        <v>23</v>
      </c>
      <c r="AE188">
        <f>2044727-AE186</f>
        <v>22</v>
      </c>
      <c r="AF188">
        <f>1992317-AF186</f>
        <v>22</v>
      </c>
      <c r="AG188">
        <f>1971955-AG186</f>
        <v>21</v>
      </c>
      <c r="AH188">
        <f>2148618-AH186</f>
        <v>22</v>
      </c>
      <c r="AI188">
        <f>1469852-AI186</f>
        <v>30</v>
      </c>
      <c r="AJ188">
        <f>1146981-AJ186</f>
        <v>32</v>
      </c>
      <c r="AK188">
        <f>1409991-AK186</f>
        <v>25</v>
      </c>
      <c r="AL188">
        <f>1861045-AL186</f>
        <v>27</v>
      </c>
      <c r="AM188">
        <f>2171924-AM186</f>
        <v>32</v>
      </c>
      <c r="AN188">
        <f>2499073045-AN186</f>
        <v>0</v>
      </c>
      <c r="AO188">
        <f>2692975564-AO186</f>
        <v>20852659</v>
      </c>
      <c r="AP188">
        <f>3175418224-AP186</f>
        <v>1141</v>
      </c>
      <c r="AQ188">
        <f>2689677311-AQ186</f>
        <v>0</v>
      </c>
      <c r="AU188">
        <f>1792547139-AU186</f>
        <v>0</v>
      </c>
      <c r="AV188">
        <f>1627350373-AV186</f>
        <v>0</v>
      </c>
      <c r="AW188">
        <f>1298198028-AW186</f>
        <v>0</v>
      </c>
      <c r="AX188">
        <f>388399127-AX186</f>
        <v>0</v>
      </c>
      <c r="AY188">
        <f>2260407470-AY186</f>
        <v>0</v>
      </c>
      <c r="AZ188">
        <f>10148004434-AZ186</f>
        <v>550</v>
      </c>
      <c r="BA188">
        <f>52022102387-BA186</f>
        <v>0</v>
      </c>
      <c r="BB188" s="3"/>
    </row>
    <row r="190" spans="2:54" x14ac:dyDescent="0.25">
      <c r="V190" s="2">
        <f>704111-V186</f>
        <v>-898875</v>
      </c>
      <c r="W190" s="2">
        <f>935550-W186</f>
        <v>-1026528</v>
      </c>
      <c r="X190" s="2">
        <f>955005-X186</f>
        <v>-1143846</v>
      </c>
      <c r="Y190">
        <f>998373-Y186</f>
        <v>-949999</v>
      </c>
    </row>
    <row r="192" spans="2:54" x14ac:dyDescent="0.25">
      <c r="AB192" t="s">
        <v>184</v>
      </c>
      <c r="AK192" s="2"/>
      <c r="AL192" s="2"/>
      <c r="AM192" s="2" t="s">
        <v>183</v>
      </c>
    </row>
    <row r="193" spans="37:39" x14ac:dyDescent="0.25">
      <c r="AK193" s="2"/>
      <c r="AL193" s="2"/>
      <c r="AM193" s="2"/>
    </row>
    <row r="194" spans="37:39" x14ac:dyDescent="0.25">
      <c r="AK194" s="2"/>
      <c r="AL194" s="2"/>
      <c r="AM194" s="2"/>
    </row>
    <row r="195" spans="37:39" x14ac:dyDescent="0.25">
      <c r="AK195" s="2"/>
      <c r="AL195" s="2"/>
      <c r="AM195" s="2"/>
    </row>
    <row r="196" spans="37:39" x14ac:dyDescent="0.25">
      <c r="AK196" s="2"/>
      <c r="AL196" s="2"/>
      <c r="AM196" s="2"/>
    </row>
    <row r="197" spans="37:39" x14ac:dyDescent="0.25">
      <c r="AK197" s="2"/>
      <c r="AL197" s="2"/>
      <c r="AM19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93"/>
  <sheetViews>
    <sheetView workbookViewId="0">
      <selection sqref="A1:XFD1048576"/>
    </sheetView>
  </sheetViews>
  <sheetFormatPr defaultRowHeight="15" x14ac:dyDescent="0.25"/>
  <cols>
    <col min="2" max="2" width="10.5703125" bestFit="1" customWidth="1"/>
    <col min="20" max="22" width="9.140625" style="2"/>
    <col min="23" max="23" width="11" style="2" customWidth="1"/>
    <col min="24" max="24" width="12.140625" style="2" customWidth="1"/>
    <col min="40" max="40" width="11.5703125" bestFit="1" customWidth="1"/>
    <col min="41" max="41" width="14.28515625" customWidth="1"/>
    <col min="42" max="42" width="11.5703125" bestFit="1" customWidth="1"/>
    <col min="43" max="43" width="14.28515625" customWidth="1"/>
    <col min="47" max="47" width="12.85546875" customWidth="1"/>
    <col min="48" max="48" width="14.28515625" customWidth="1"/>
    <col min="52" max="53" width="9.85546875" bestFit="1" customWidth="1"/>
    <col min="54" max="54" width="19.7109375" style="1" customWidth="1"/>
    <col min="55" max="55" width="11.5703125" bestFit="1" customWidth="1"/>
  </cols>
  <sheetData>
    <row r="1" spans="1:55" x14ac:dyDescent="0.2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 s="2">
        <v>1915</v>
      </c>
      <c r="U1" s="2">
        <v>1916</v>
      </c>
      <c r="V1" s="2">
        <v>1917</v>
      </c>
      <c r="W1" s="2">
        <v>1918</v>
      </c>
      <c r="X1" s="2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 s="1">
        <v>1949</v>
      </c>
      <c r="BC1">
        <v>1950</v>
      </c>
    </row>
    <row r="2" spans="1:55" x14ac:dyDescent="0.25">
      <c r="C2">
        <v>1</v>
      </c>
      <c r="D2">
        <v>1</v>
      </c>
      <c r="E2">
        <v>1000</v>
      </c>
      <c r="F2">
        <v>1000</v>
      </c>
      <c r="G2">
        <v>1000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P2">
        <v>1000</v>
      </c>
      <c r="Q2">
        <v>1000</v>
      </c>
      <c r="R2">
        <v>1000</v>
      </c>
      <c r="S2">
        <v>1000</v>
      </c>
      <c r="T2" s="2">
        <v>1000</v>
      </c>
      <c r="U2" s="2">
        <v>1000</v>
      </c>
      <c r="V2" s="2">
        <v>1000</v>
      </c>
      <c r="W2" s="2">
        <v>1000</v>
      </c>
      <c r="X2" s="2">
        <v>1000</v>
      </c>
      <c r="Y2">
        <v>1000</v>
      </c>
      <c r="Z2">
        <v>1000</v>
      </c>
      <c r="AA2">
        <v>1000</v>
      </c>
      <c r="AB2">
        <v>1000</v>
      </c>
      <c r="AC2">
        <v>1000</v>
      </c>
      <c r="AD2">
        <v>1000</v>
      </c>
      <c r="AE2">
        <v>1000</v>
      </c>
      <c r="AF2">
        <v>1000</v>
      </c>
      <c r="AG2">
        <v>1000</v>
      </c>
      <c r="AH2">
        <v>1000</v>
      </c>
      <c r="AI2">
        <v>1000</v>
      </c>
      <c r="AJ2">
        <v>1000</v>
      </c>
      <c r="AK2">
        <v>1000</v>
      </c>
      <c r="AL2">
        <v>1000</v>
      </c>
      <c r="AM2">
        <v>1000</v>
      </c>
      <c r="AN2">
        <v>1</v>
      </c>
      <c r="AO2">
        <v>1</v>
      </c>
      <c r="AP2">
        <v>1</v>
      </c>
      <c r="AQ2">
        <v>1</v>
      </c>
      <c r="AR2">
        <v>1000</v>
      </c>
      <c r="AS2">
        <v>1000</v>
      </c>
      <c r="AT2">
        <v>1000</v>
      </c>
      <c r="AU2">
        <v>1</v>
      </c>
      <c r="AV2">
        <v>1</v>
      </c>
      <c r="AW2">
        <v>1000</v>
      </c>
      <c r="AX2">
        <v>1000</v>
      </c>
      <c r="AY2">
        <v>1000</v>
      </c>
      <c r="AZ2">
        <v>1000</v>
      </c>
      <c r="BA2">
        <v>1000</v>
      </c>
      <c r="BB2" s="1">
        <v>1</v>
      </c>
    </row>
    <row r="3" spans="1:55" x14ac:dyDescent="0.25">
      <c r="A3" t="s">
        <v>2</v>
      </c>
      <c r="B3" t="s">
        <v>6</v>
      </c>
      <c r="AK3">
        <v>25947</v>
      </c>
      <c r="AL3">
        <v>82071</v>
      </c>
      <c r="AM3">
        <v>107151</v>
      </c>
      <c r="AP3">
        <v>216090297</v>
      </c>
      <c r="AQ3">
        <v>316322953</v>
      </c>
      <c r="AU3">
        <v>567522556</v>
      </c>
      <c r="AV3">
        <v>480287563</v>
      </c>
      <c r="BB3" s="4"/>
    </row>
    <row r="4" spans="1:55" x14ac:dyDescent="0.25">
      <c r="B4" t="s">
        <v>5</v>
      </c>
      <c r="C4" t="s">
        <v>180</v>
      </c>
      <c r="T4" s="1"/>
      <c r="U4" s="1">
        <v>37059</v>
      </c>
      <c r="V4" s="1">
        <v>65724</v>
      </c>
      <c r="W4" s="1">
        <v>116373</v>
      </c>
      <c r="X4" s="1">
        <v>150127</v>
      </c>
      <c r="Y4" s="1">
        <v>113685</v>
      </c>
      <c r="Z4" s="1">
        <v>77569</v>
      </c>
      <c r="AA4" s="1">
        <v>71858</v>
      </c>
      <c r="AB4">
        <v>67871</v>
      </c>
      <c r="AC4">
        <v>72601</v>
      </c>
      <c r="AD4">
        <v>101647</v>
      </c>
      <c r="AE4">
        <v>99606</v>
      </c>
      <c r="AF4">
        <v>91270</v>
      </c>
      <c r="AG4">
        <v>110190</v>
      </c>
      <c r="AH4">
        <v>124476</v>
      </c>
      <c r="AI4">
        <v>86814</v>
      </c>
      <c r="AJ4">
        <v>65541</v>
      </c>
      <c r="AK4">
        <v>120583</v>
      </c>
      <c r="AL4">
        <v>221068</v>
      </c>
      <c r="AM4">
        <v>295868</v>
      </c>
      <c r="AP4">
        <v>395915617</v>
      </c>
      <c r="AQ4">
        <v>536317469</v>
      </c>
      <c r="AU4">
        <v>422822418</v>
      </c>
      <c r="AV4">
        <v>316508945</v>
      </c>
      <c r="BB4" s="4"/>
    </row>
    <row r="5" spans="1:55" x14ac:dyDescent="0.25">
      <c r="B5" t="s">
        <v>7</v>
      </c>
      <c r="T5" s="1"/>
      <c r="U5" s="1">
        <v>192712</v>
      </c>
      <c r="V5" s="1">
        <v>318380</v>
      </c>
      <c r="W5" s="1">
        <v>359150</v>
      </c>
      <c r="X5" s="1">
        <v>447049</v>
      </c>
      <c r="Y5" s="1">
        <v>410270</v>
      </c>
      <c r="Z5" s="1">
        <v>287227</v>
      </c>
      <c r="AA5" s="1">
        <v>333520</v>
      </c>
      <c r="AB5">
        <v>272190</v>
      </c>
      <c r="AC5">
        <v>348398</v>
      </c>
      <c r="AD5">
        <v>468438</v>
      </c>
      <c r="AE5">
        <v>421861</v>
      </c>
      <c r="AF5">
        <v>334183</v>
      </c>
      <c r="AG5">
        <v>373141</v>
      </c>
      <c r="AH5">
        <v>346652</v>
      </c>
      <c r="AI5">
        <v>260825</v>
      </c>
      <c r="AJ5">
        <v>155750</v>
      </c>
      <c r="AK5">
        <v>129478</v>
      </c>
      <c r="AL5">
        <v>108253</v>
      </c>
      <c r="AM5">
        <v>117062</v>
      </c>
      <c r="AP5">
        <v>179250440</v>
      </c>
      <c r="AQ5">
        <v>312899888</v>
      </c>
      <c r="AU5">
        <v>522586365</v>
      </c>
      <c r="AV5">
        <v>502372229</v>
      </c>
      <c r="BB5" s="4"/>
    </row>
    <row r="6" spans="1:55" x14ac:dyDescent="0.25">
      <c r="B6" t="s">
        <v>139</v>
      </c>
      <c r="T6" s="1"/>
      <c r="U6" s="1"/>
      <c r="V6" s="1"/>
      <c r="W6" s="1"/>
      <c r="X6" s="1"/>
      <c r="BB6" s="4"/>
    </row>
    <row r="7" spans="1:55" x14ac:dyDescent="0.25">
      <c r="B7" t="s">
        <v>140</v>
      </c>
      <c r="T7" s="1"/>
      <c r="U7" s="1"/>
      <c r="V7" s="1"/>
      <c r="W7" s="1"/>
      <c r="X7" s="1"/>
      <c r="BB7" s="4"/>
    </row>
    <row r="8" spans="1:55" x14ac:dyDescent="0.25">
      <c r="B8" t="s">
        <v>141</v>
      </c>
      <c r="T8" s="1"/>
      <c r="U8" s="1"/>
      <c r="V8" s="1"/>
      <c r="W8" s="1"/>
      <c r="X8" s="1"/>
      <c r="BB8" s="4"/>
    </row>
    <row r="9" spans="1:55" x14ac:dyDescent="0.25">
      <c r="B9" t="s">
        <v>136</v>
      </c>
      <c r="T9" s="1"/>
      <c r="U9" s="1"/>
      <c r="V9" s="1"/>
      <c r="W9" s="1"/>
      <c r="X9" s="1"/>
      <c r="BB9" s="4"/>
    </row>
    <row r="10" spans="1:55" x14ac:dyDescent="0.25">
      <c r="A10" t="s">
        <v>2</v>
      </c>
      <c r="B10" t="s">
        <v>3</v>
      </c>
      <c r="T10" s="1"/>
      <c r="U10" s="1">
        <v>117693</v>
      </c>
      <c r="V10" s="1">
        <v>74234</v>
      </c>
      <c r="W10" s="1">
        <v>40034</v>
      </c>
      <c r="X10" s="1">
        <v>70958</v>
      </c>
      <c r="Y10" s="1">
        <v>22862</v>
      </c>
      <c r="Z10" s="1">
        <v>13741</v>
      </c>
      <c r="AA10" s="1">
        <v>10934</v>
      </c>
      <c r="AB10">
        <v>4523</v>
      </c>
      <c r="AC10">
        <v>3562</v>
      </c>
      <c r="AD10">
        <v>3112</v>
      </c>
      <c r="AE10">
        <v>5299</v>
      </c>
      <c r="AF10">
        <v>7776</v>
      </c>
      <c r="AG10">
        <v>11197</v>
      </c>
      <c r="AH10">
        <v>15033</v>
      </c>
      <c r="AI10">
        <v>26973</v>
      </c>
      <c r="AJ10">
        <v>14941</v>
      </c>
      <c r="AK10">
        <v>13065</v>
      </c>
      <c r="AL10">
        <v>12090</v>
      </c>
      <c r="AM10">
        <v>11366</v>
      </c>
      <c r="AP10">
        <v>23850928</v>
      </c>
      <c r="AQ10">
        <v>4714508</v>
      </c>
      <c r="AV10">
        <v>518</v>
      </c>
      <c r="BB10" s="4"/>
    </row>
    <row r="11" spans="1:55" x14ac:dyDescent="0.25">
      <c r="B11" t="s">
        <v>137</v>
      </c>
      <c r="T11" s="1"/>
      <c r="U11" s="1"/>
      <c r="V11" s="1"/>
      <c r="W11" s="1"/>
      <c r="X11" s="1"/>
      <c r="BB11" s="4"/>
    </row>
    <row r="12" spans="1:55" x14ac:dyDescent="0.25">
      <c r="B12" t="s">
        <v>138</v>
      </c>
      <c r="T12" s="1"/>
      <c r="U12" s="1"/>
      <c r="V12" s="1"/>
      <c r="W12" s="1"/>
      <c r="X12" s="1"/>
      <c r="BB12" s="4"/>
    </row>
    <row r="13" spans="1:55" x14ac:dyDescent="0.25">
      <c r="B13" t="s">
        <v>142</v>
      </c>
      <c r="T13" s="1"/>
      <c r="U13" s="1"/>
      <c r="V13" s="1"/>
      <c r="W13" s="1"/>
      <c r="X13" s="1"/>
      <c r="BB13" s="4"/>
    </row>
    <row r="14" spans="1:55" x14ac:dyDescent="0.25">
      <c r="B14" t="s">
        <v>143</v>
      </c>
      <c r="T14" s="1"/>
      <c r="U14" s="1"/>
      <c r="V14" s="1"/>
      <c r="W14" s="1"/>
      <c r="X14" s="1"/>
      <c r="BB14" s="4"/>
    </row>
    <row r="15" spans="1:55" x14ac:dyDescent="0.25">
      <c r="B15" t="s">
        <v>144</v>
      </c>
      <c r="T15" s="1"/>
      <c r="U15" s="1"/>
      <c r="V15" s="1"/>
      <c r="W15" s="1"/>
      <c r="X15" s="1"/>
      <c r="BB15" s="4"/>
    </row>
    <row r="16" spans="1:55" x14ac:dyDescent="0.25">
      <c r="B16" t="s">
        <v>9</v>
      </c>
      <c r="T16" s="1"/>
      <c r="U16" s="1">
        <v>34980</v>
      </c>
      <c r="V16" s="1">
        <v>57176</v>
      </c>
      <c r="W16" s="1">
        <v>63699</v>
      </c>
      <c r="X16" s="1">
        <v>59155</v>
      </c>
      <c r="Y16" s="1">
        <v>74066</v>
      </c>
      <c r="Z16" s="1">
        <v>59304</v>
      </c>
      <c r="AA16" s="1">
        <v>65422</v>
      </c>
      <c r="AB16">
        <v>55317</v>
      </c>
      <c r="AC16">
        <v>79010</v>
      </c>
      <c r="AD16">
        <v>73629</v>
      </c>
      <c r="AE16">
        <v>52973</v>
      </c>
      <c r="AF16">
        <v>66528</v>
      </c>
      <c r="AG16">
        <v>56204</v>
      </c>
      <c r="AH16">
        <v>61065</v>
      </c>
      <c r="AI16">
        <v>55646</v>
      </c>
      <c r="AJ16">
        <v>36754</v>
      </c>
      <c r="AK16">
        <v>18041</v>
      </c>
      <c r="AL16">
        <v>23419</v>
      </c>
      <c r="AM16">
        <v>33497</v>
      </c>
      <c r="AP16">
        <v>49150063</v>
      </c>
      <c r="AQ16">
        <v>16735931</v>
      </c>
      <c r="AU16">
        <v>1255323</v>
      </c>
      <c r="AV16">
        <v>2702959</v>
      </c>
      <c r="BB16" s="4"/>
    </row>
    <row r="17" spans="2:54" x14ac:dyDescent="0.25">
      <c r="B17" t="s">
        <v>145</v>
      </c>
      <c r="T17" s="1"/>
      <c r="U17" s="1">
        <v>1869</v>
      </c>
      <c r="V17" s="1">
        <v>3766</v>
      </c>
      <c r="W17" s="1">
        <v>10030</v>
      </c>
      <c r="X17" s="1">
        <v>1536</v>
      </c>
      <c r="Y17" s="1">
        <v>3444</v>
      </c>
      <c r="Z17" s="1">
        <v>1023</v>
      </c>
      <c r="AA17" s="1">
        <v>1098</v>
      </c>
      <c r="AB17">
        <v>1556</v>
      </c>
      <c r="AC17">
        <v>2438</v>
      </c>
      <c r="AD17">
        <v>4027</v>
      </c>
      <c r="AE17">
        <v>6206</v>
      </c>
      <c r="AF17">
        <v>5873</v>
      </c>
      <c r="AG17">
        <v>4112</v>
      </c>
      <c r="AH17">
        <v>2695</v>
      </c>
      <c r="AI17">
        <v>2412</v>
      </c>
      <c r="AJ17">
        <v>1709</v>
      </c>
      <c r="AK17">
        <v>2343</v>
      </c>
      <c r="AL17">
        <v>3680</v>
      </c>
      <c r="AM17">
        <v>2654</v>
      </c>
      <c r="AP17">
        <v>4623068</v>
      </c>
      <c r="AQ17">
        <v>3181667</v>
      </c>
      <c r="AU17">
        <v>144379619</v>
      </c>
      <c r="AV17">
        <v>97034050</v>
      </c>
      <c r="BB17" s="4"/>
    </row>
    <row r="18" spans="2:54" x14ac:dyDescent="0.25">
      <c r="B18" t="s">
        <v>10</v>
      </c>
      <c r="T18" s="1"/>
      <c r="U18" s="1"/>
      <c r="V18" s="1"/>
      <c r="W18" s="1"/>
      <c r="X18" s="1"/>
      <c r="BB18" s="4"/>
    </row>
    <row r="19" spans="2:54" x14ac:dyDescent="0.25">
      <c r="B19" t="s">
        <v>11</v>
      </c>
      <c r="T19" s="1"/>
      <c r="U19" s="1">
        <v>2111</v>
      </c>
      <c r="V19" s="1">
        <v>2207</v>
      </c>
      <c r="W19" s="1">
        <v>6076</v>
      </c>
      <c r="X19" s="1">
        <v>3395</v>
      </c>
      <c r="Y19" s="1">
        <v>4200</v>
      </c>
      <c r="Z19" s="1">
        <v>2652</v>
      </c>
      <c r="AA19" s="1">
        <v>5598</v>
      </c>
      <c r="AB19">
        <v>3842</v>
      </c>
      <c r="AC19">
        <v>4181</v>
      </c>
      <c r="AD19">
        <v>7820</v>
      </c>
      <c r="AE19">
        <v>9270</v>
      </c>
      <c r="AF19">
        <v>11146</v>
      </c>
      <c r="AG19">
        <v>5763</v>
      </c>
      <c r="AH19">
        <v>10633</v>
      </c>
      <c r="AI19">
        <v>9476</v>
      </c>
      <c r="AJ19">
        <v>4721</v>
      </c>
      <c r="AK19">
        <v>8581</v>
      </c>
      <c r="AL19">
        <v>18124</v>
      </c>
      <c r="AM19">
        <v>28048</v>
      </c>
      <c r="AP19">
        <v>49382177</v>
      </c>
      <c r="AQ19">
        <v>39268945</v>
      </c>
      <c r="AU19">
        <v>66461703</v>
      </c>
      <c r="AV19">
        <v>87833204</v>
      </c>
      <c r="BB19" s="4"/>
    </row>
    <row r="20" spans="2:54" x14ac:dyDescent="0.25">
      <c r="B20" t="s">
        <v>12</v>
      </c>
      <c r="AP20">
        <v>3843790</v>
      </c>
      <c r="AQ20">
        <v>2181092</v>
      </c>
      <c r="AU20">
        <v>39037</v>
      </c>
      <c r="AV20">
        <v>15080230</v>
      </c>
      <c r="BB20" s="4"/>
    </row>
    <row r="21" spans="2:54" x14ac:dyDescent="0.25">
      <c r="B21" t="s">
        <v>13</v>
      </c>
      <c r="T21" s="1"/>
      <c r="U21" s="1"/>
      <c r="V21" s="1"/>
      <c r="W21" s="1"/>
      <c r="X21" s="1"/>
      <c r="AU21">
        <v>1598084</v>
      </c>
      <c r="AV21">
        <v>4520490</v>
      </c>
      <c r="BB21" s="4"/>
    </row>
    <row r="22" spans="2:54" x14ac:dyDescent="0.25">
      <c r="B22" t="s">
        <v>17</v>
      </c>
      <c r="AQ22">
        <v>16301688</v>
      </c>
      <c r="AU22">
        <v>4494664</v>
      </c>
      <c r="AV22">
        <v>12720252</v>
      </c>
      <c r="BB22" s="4"/>
    </row>
    <row r="23" spans="2:54" x14ac:dyDescent="0.25">
      <c r="B23" t="s">
        <v>18</v>
      </c>
      <c r="T23" s="1"/>
      <c r="U23" s="1">
        <v>71617</v>
      </c>
      <c r="V23" s="1">
        <v>101364</v>
      </c>
      <c r="W23" s="1">
        <v>202522</v>
      </c>
      <c r="X23" s="1">
        <v>116878</v>
      </c>
      <c r="Y23" s="1">
        <v>192249</v>
      </c>
      <c r="Z23" s="1">
        <v>84503</v>
      </c>
      <c r="AA23">
        <v>97203</v>
      </c>
      <c r="AB23">
        <v>99619</v>
      </c>
      <c r="AC23">
        <v>135373</v>
      </c>
      <c r="AD23">
        <v>173413</v>
      </c>
      <c r="AE23">
        <v>155951</v>
      </c>
      <c r="AF23">
        <v>167580</v>
      </c>
      <c r="AG23">
        <v>146006</v>
      </c>
      <c r="AH23">
        <v>198056</v>
      </c>
      <c r="AI23">
        <v>129262</v>
      </c>
      <c r="AJ23">
        <v>110367</v>
      </c>
      <c r="AK23">
        <v>192491</v>
      </c>
      <c r="AL23">
        <v>205154</v>
      </c>
      <c r="AM23">
        <v>238220</v>
      </c>
      <c r="AP23">
        <v>299366491</v>
      </c>
      <c r="AQ23">
        <v>188040449</v>
      </c>
      <c r="AU23">
        <v>1</v>
      </c>
      <c r="BB23" s="4"/>
    </row>
    <row r="24" spans="2:54" x14ac:dyDescent="0.25">
      <c r="B24" t="s">
        <v>182</v>
      </c>
      <c r="T24" s="1"/>
      <c r="U24" s="1">
        <v>18458</v>
      </c>
      <c r="V24" s="1">
        <v>28023</v>
      </c>
      <c r="W24" s="1">
        <v>42208</v>
      </c>
      <c r="X24" s="1">
        <v>29844</v>
      </c>
      <c r="Y24" s="1">
        <v>35749</v>
      </c>
      <c r="Z24" s="1">
        <v>21745</v>
      </c>
      <c r="AA24" s="1">
        <v>21319</v>
      </c>
      <c r="AB24">
        <v>20912</v>
      </c>
      <c r="AC24">
        <v>22742</v>
      </c>
      <c r="AD24">
        <v>44904</v>
      </c>
      <c r="AE24">
        <v>41497</v>
      </c>
      <c r="AF24">
        <v>36657</v>
      </c>
      <c r="AG24">
        <v>20449</v>
      </c>
      <c r="AH24">
        <v>27928</v>
      </c>
      <c r="AI24">
        <v>26930</v>
      </c>
      <c r="AJ24">
        <v>19119</v>
      </c>
      <c r="AK24">
        <v>25546</v>
      </c>
      <c r="AL24">
        <v>46133</v>
      </c>
      <c r="AM24">
        <v>63320</v>
      </c>
      <c r="AP24">
        <v>67432851</v>
      </c>
      <c r="AQ24">
        <v>20696328</v>
      </c>
      <c r="BB24" s="4"/>
    </row>
    <row r="25" spans="2:54" x14ac:dyDescent="0.25">
      <c r="B25" t="s">
        <v>152</v>
      </c>
      <c r="T25" s="1"/>
      <c r="U25" s="1"/>
      <c r="V25" s="1"/>
      <c r="W25" s="1"/>
      <c r="X25" s="1"/>
      <c r="BB25" s="4"/>
    </row>
    <row r="26" spans="2:54" x14ac:dyDescent="0.25">
      <c r="B26" t="s">
        <v>19</v>
      </c>
      <c r="AM26">
        <v>19792</v>
      </c>
      <c r="AP26">
        <v>18655779</v>
      </c>
      <c r="AQ26">
        <v>14620038</v>
      </c>
      <c r="BB26" s="4"/>
    </row>
    <row r="27" spans="2:54" x14ac:dyDescent="0.25">
      <c r="B27" t="s">
        <v>153</v>
      </c>
      <c r="T27" s="1"/>
      <c r="U27" s="1"/>
      <c r="V27" s="1"/>
      <c r="W27" s="1"/>
      <c r="X27" s="1"/>
      <c r="BB27" s="4"/>
    </row>
    <row r="28" spans="2:54" x14ac:dyDescent="0.25">
      <c r="B28" t="s">
        <v>154</v>
      </c>
      <c r="T28" s="1"/>
      <c r="U28" s="1"/>
      <c r="V28" s="1"/>
      <c r="W28" s="1"/>
      <c r="X28" s="1"/>
      <c r="BB28" s="4"/>
    </row>
    <row r="29" spans="2:54" x14ac:dyDescent="0.25">
      <c r="B29" t="s">
        <v>20</v>
      </c>
      <c r="AP29">
        <v>2629506</v>
      </c>
      <c r="AQ29">
        <v>4632191</v>
      </c>
      <c r="BB29" s="4"/>
    </row>
    <row r="30" spans="2:54" x14ac:dyDescent="0.25">
      <c r="B30" t="s">
        <v>21</v>
      </c>
      <c r="AM30">
        <v>17164</v>
      </c>
      <c r="AP30">
        <v>23636151</v>
      </c>
      <c r="AQ30">
        <v>17081543</v>
      </c>
      <c r="BB30" s="4"/>
    </row>
    <row r="31" spans="2:54" x14ac:dyDescent="0.25">
      <c r="B31" t="s">
        <v>61</v>
      </c>
      <c r="AM31">
        <v>11699</v>
      </c>
      <c r="AP31">
        <v>19251492</v>
      </c>
      <c r="AQ31">
        <v>12538661</v>
      </c>
      <c r="BB31" s="4"/>
    </row>
    <row r="32" spans="2:54" x14ac:dyDescent="0.25">
      <c r="B32" t="s">
        <v>62</v>
      </c>
      <c r="AM32">
        <v>6411</v>
      </c>
      <c r="AP32">
        <v>5745424</v>
      </c>
      <c r="AQ32">
        <v>3087420</v>
      </c>
      <c r="BB32" s="4"/>
    </row>
    <row r="33" spans="2:54" x14ac:dyDescent="0.25">
      <c r="B33" t="s">
        <v>63</v>
      </c>
      <c r="AP33">
        <v>4826575</v>
      </c>
      <c r="AQ33">
        <v>4979197</v>
      </c>
      <c r="BB33" s="4"/>
    </row>
    <row r="34" spans="2:54" x14ac:dyDescent="0.25">
      <c r="B34" t="s">
        <v>64</v>
      </c>
      <c r="AP34">
        <v>1896738</v>
      </c>
      <c r="AQ34">
        <v>1811668</v>
      </c>
      <c r="BB34" s="4"/>
    </row>
    <row r="35" spans="2:54" x14ac:dyDescent="0.25">
      <c r="B35" t="s">
        <v>22</v>
      </c>
      <c r="AI35">
        <v>6136</v>
      </c>
      <c r="AJ35">
        <v>4809</v>
      </c>
      <c r="AK35">
        <v>8307</v>
      </c>
      <c r="AL35">
        <v>7193</v>
      </c>
      <c r="AM35">
        <v>9353</v>
      </c>
      <c r="AP35">
        <v>14177366</v>
      </c>
      <c r="AQ35">
        <v>8534166</v>
      </c>
      <c r="BB35" s="4"/>
    </row>
    <row r="36" spans="2:54" x14ac:dyDescent="0.25">
      <c r="B36" t="s">
        <v>155</v>
      </c>
      <c r="BB36" s="4"/>
    </row>
    <row r="37" spans="2:54" x14ac:dyDescent="0.25">
      <c r="B37" t="s">
        <v>156</v>
      </c>
      <c r="BB37" s="4"/>
    </row>
    <row r="38" spans="2:54" x14ac:dyDescent="0.25">
      <c r="B38" t="s">
        <v>157</v>
      </c>
      <c r="BB38" s="4"/>
    </row>
    <row r="39" spans="2:54" x14ac:dyDescent="0.25">
      <c r="B39" t="s">
        <v>65</v>
      </c>
      <c r="AP39">
        <v>667576</v>
      </c>
      <c r="AQ39">
        <v>578021</v>
      </c>
      <c r="BB39" s="4"/>
    </row>
    <row r="40" spans="2:54" x14ac:dyDescent="0.25">
      <c r="B40" t="s">
        <v>14</v>
      </c>
      <c r="T40" s="1"/>
      <c r="U40" s="1">
        <v>11490</v>
      </c>
      <c r="V40" s="1">
        <v>16868</v>
      </c>
      <c r="W40" s="1">
        <v>23500</v>
      </c>
      <c r="X40" s="1">
        <v>18556</v>
      </c>
      <c r="Y40" s="1">
        <v>34376</v>
      </c>
      <c r="Z40" s="1">
        <v>17921</v>
      </c>
      <c r="AA40" s="1">
        <v>17773</v>
      </c>
      <c r="AB40">
        <v>17537</v>
      </c>
      <c r="AC40">
        <v>23507</v>
      </c>
      <c r="AD40">
        <v>29305</v>
      </c>
      <c r="AE40">
        <v>27821</v>
      </c>
      <c r="AF40">
        <v>32834</v>
      </c>
      <c r="AG40">
        <v>29054</v>
      </c>
      <c r="AH40">
        <v>30596</v>
      </c>
      <c r="AI40">
        <v>28369</v>
      </c>
      <c r="AJ40">
        <v>20425</v>
      </c>
      <c r="AK40">
        <v>22362</v>
      </c>
      <c r="AL40">
        <v>24050</v>
      </c>
      <c r="AM40">
        <v>36460</v>
      </c>
      <c r="AP40">
        <v>60348637</v>
      </c>
      <c r="AQ40">
        <v>32599465</v>
      </c>
      <c r="AU40">
        <v>1328322</v>
      </c>
      <c r="AV40">
        <v>30053140</v>
      </c>
      <c r="BB40" s="4"/>
    </row>
    <row r="41" spans="2:54" x14ac:dyDescent="0.25">
      <c r="B41" t="s">
        <v>15</v>
      </c>
      <c r="AI41">
        <v>92</v>
      </c>
      <c r="AJ41">
        <v>53</v>
      </c>
      <c r="AK41">
        <v>51</v>
      </c>
      <c r="AL41">
        <v>137</v>
      </c>
      <c r="AM41">
        <v>299</v>
      </c>
      <c r="AP41">
        <v>1038921</v>
      </c>
      <c r="AQ41">
        <v>949637</v>
      </c>
      <c r="AU41">
        <v>516421</v>
      </c>
      <c r="AV41">
        <v>2641616</v>
      </c>
      <c r="BB41" s="4"/>
    </row>
    <row r="42" spans="2:54" x14ac:dyDescent="0.25">
      <c r="B42" t="s">
        <v>16</v>
      </c>
      <c r="T42" s="1"/>
      <c r="U42" s="1">
        <v>17418</v>
      </c>
      <c r="V42" s="1">
        <v>36245</v>
      </c>
      <c r="W42" s="1">
        <v>71676</v>
      </c>
      <c r="X42" s="1">
        <v>57354</v>
      </c>
      <c r="Y42" s="1">
        <v>107225</v>
      </c>
      <c r="Z42" s="1">
        <v>54204</v>
      </c>
      <c r="AA42" s="1">
        <v>47423</v>
      </c>
      <c r="AB42">
        <v>40590</v>
      </c>
      <c r="AC42">
        <v>59331</v>
      </c>
      <c r="AD42">
        <v>85556</v>
      </c>
      <c r="AE42">
        <v>74754</v>
      </c>
      <c r="AF42">
        <v>82581</v>
      </c>
      <c r="AG42">
        <v>73414</v>
      </c>
      <c r="AH42">
        <v>87125</v>
      </c>
      <c r="AI42">
        <v>66047</v>
      </c>
      <c r="AJ42">
        <v>63450</v>
      </c>
      <c r="AK42">
        <v>100254</v>
      </c>
      <c r="AL42">
        <v>157487</v>
      </c>
      <c r="AM42">
        <v>158450</v>
      </c>
      <c r="AP42">
        <v>200052856</v>
      </c>
      <c r="AQ42">
        <v>104045437</v>
      </c>
      <c r="AU42">
        <v>15732909</v>
      </c>
      <c r="AV42">
        <v>55520075</v>
      </c>
      <c r="BB42" s="4"/>
    </row>
    <row r="43" spans="2:54" x14ac:dyDescent="0.25">
      <c r="B43" t="s">
        <v>146</v>
      </c>
      <c r="T43" s="1"/>
      <c r="U43" s="1"/>
      <c r="V43" s="1"/>
      <c r="W43" s="1"/>
      <c r="X43" s="1"/>
      <c r="BB43" s="4"/>
    </row>
    <row r="44" spans="2:54" x14ac:dyDescent="0.25">
      <c r="B44" t="s">
        <v>147</v>
      </c>
      <c r="T44" s="1"/>
      <c r="U44" s="1"/>
      <c r="V44" s="1"/>
      <c r="W44" s="1"/>
      <c r="X44" s="1"/>
      <c r="BB44" s="4"/>
    </row>
    <row r="45" spans="2:54" x14ac:dyDescent="0.25">
      <c r="B45" t="s">
        <v>148</v>
      </c>
      <c r="T45" s="1"/>
      <c r="U45" s="1"/>
      <c r="V45" s="1"/>
      <c r="W45" s="1"/>
      <c r="X45" s="1"/>
      <c r="BB45" s="4"/>
    </row>
    <row r="46" spans="2:54" x14ac:dyDescent="0.25">
      <c r="B46" t="s">
        <v>149</v>
      </c>
      <c r="T46" s="1"/>
      <c r="U46" s="1"/>
      <c r="V46" s="1"/>
      <c r="W46" s="1"/>
      <c r="X46" s="1"/>
      <c r="BB46" s="4"/>
    </row>
    <row r="47" spans="2:54" x14ac:dyDescent="0.25">
      <c r="B47" t="s">
        <v>150</v>
      </c>
      <c r="T47" s="1"/>
      <c r="U47" s="1"/>
      <c r="V47" s="1"/>
      <c r="W47" s="1"/>
      <c r="X47" s="1"/>
      <c r="BB47" s="4"/>
    </row>
    <row r="48" spans="2:54" x14ac:dyDescent="0.25">
      <c r="B48" t="s">
        <v>151</v>
      </c>
      <c r="T48" s="1"/>
      <c r="U48" s="1"/>
      <c r="V48" s="1"/>
      <c r="W48" s="1"/>
      <c r="X48" s="1"/>
      <c r="BB48" s="4"/>
    </row>
    <row r="49" spans="2:54" x14ac:dyDescent="0.25">
      <c r="B49" t="s">
        <v>8</v>
      </c>
      <c r="BB49" s="4"/>
    </row>
    <row r="50" spans="2:54" x14ac:dyDescent="0.25">
      <c r="B50" t="s">
        <v>4</v>
      </c>
      <c r="BB50" s="4"/>
    </row>
    <row r="51" spans="2:54" x14ac:dyDescent="0.25">
      <c r="B51" t="s">
        <v>23</v>
      </c>
      <c r="T51" s="1"/>
      <c r="U51" s="1">
        <v>73</v>
      </c>
      <c r="V51" s="1">
        <v>120</v>
      </c>
      <c r="W51" s="1">
        <v>275</v>
      </c>
      <c r="X51" s="1">
        <v>148</v>
      </c>
      <c r="Y51" s="1">
        <v>242</v>
      </c>
      <c r="Z51" s="1">
        <v>197</v>
      </c>
      <c r="AA51" s="1">
        <v>131</v>
      </c>
      <c r="AB51">
        <v>3433</v>
      </c>
      <c r="AC51">
        <v>5913</v>
      </c>
      <c r="AD51">
        <v>8703</v>
      </c>
      <c r="AE51">
        <v>8173</v>
      </c>
      <c r="AF51">
        <v>8101</v>
      </c>
      <c r="AG51">
        <v>5399</v>
      </c>
      <c r="AH51">
        <v>10969</v>
      </c>
      <c r="AI51">
        <v>5042</v>
      </c>
      <c r="AJ51">
        <v>7372</v>
      </c>
      <c r="AK51">
        <v>10559</v>
      </c>
      <c r="AL51">
        <v>21773</v>
      </c>
      <c r="AM51">
        <v>12682</v>
      </c>
      <c r="AP51">
        <v>4052653</v>
      </c>
      <c r="AQ51">
        <v>2588770</v>
      </c>
      <c r="AU51">
        <v>1121</v>
      </c>
      <c r="AV51">
        <v>26</v>
      </c>
      <c r="BB51" s="4"/>
    </row>
    <row r="52" spans="2:54" x14ac:dyDescent="0.25">
      <c r="B52" t="s">
        <v>27</v>
      </c>
      <c r="T52" s="1"/>
      <c r="U52" s="1">
        <v>102657</v>
      </c>
      <c r="V52" s="1">
        <v>202646</v>
      </c>
      <c r="W52" s="1">
        <v>142866</v>
      </c>
      <c r="X52" s="1">
        <v>111452</v>
      </c>
      <c r="Y52" s="1">
        <v>97797</v>
      </c>
      <c r="Z52" s="1">
        <v>32772</v>
      </c>
      <c r="AA52" s="1">
        <v>54437</v>
      </c>
      <c r="AB52">
        <v>40409</v>
      </c>
      <c r="AC52">
        <v>61044</v>
      </c>
      <c r="AD52">
        <v>59716</v>
      </c>
      <c r="AE52">
        <v>59493</v>
      </c>
      <c r="AF52">
        <v>64929</v>
      </c>
      <c r="AG52">
        <v>58904</v>
      </c>
      <c r="AH52">
        <v>63183</v>
      </c>
      <c r="AI52">
        <v>61793</v>
      </c>
      <c r="AJ52">
        <v>53166</v>
      </c>
      <c r="AK52">
        <v>60536</v>
      </c>
      <c r="AL52">
        <v>87849</v>
      </c>
      <c r="AM52">
        <v>109269</v>
      </c>
      <c r="AQ52">
        <v>134987571</v>
      </c>
      <c r="BB52" s="4"/>
    </row>
    <row r="53" spans="2:54" x14ac:dyDescent="0.25">
      <c r="B53" t="s">
        <v>66</v>
      </c>
      <c r="T53" s="1"/>
      <c r="U53" s="1"/>
      <c r="V53" s="1"/>
      <c r="W53" s="1"/>
      <c r="X53" s="1"/>
      <c r="AP53">
        <v>3339340</v>
      </c>
      <c r="AQ53">
        <v>1901763</v>
      </c>
      <c r="BB53" s="4"/>
    </row>
    <row r="54" spans="2:54" x14ac:dyDescent="0.25">
      <c r="B54" t="s">
        <v>30</v>
      </c>
      <c r="T54" s="1"/>
      <c r="U54" s="1">
        <v>64006</v>
      </c>
      <c r="V54" s="1">
        <v>97820</v>
      </c>
      <c r="W54" s="1">
        <v>142199</v>
      </c>
      <c r="X54" s="1">
        <v>66844</v>
      </c>
      <c r="Y54" s="1">
        <v>71652</v>
      </c>
      <c r="Z54" s="1">
        <v>35166</v>
      </c>
      <c r="AA54" s="1">
        <v>78686</v>
      </c>
      <c r="AB54">
        <v>25656</v>
      </c>
      <c r="AC54">
        <v>85789</v>
      </c>
      <c r="AD54">
        <v>58854</v>
      </c>
      <c r="AE54">
        <v>42411</v>
      </c>
      <c r="AF54">
        <v>54045</v>
      </c>
      <c r="AG54">
        <v>63408</v>
      </c>
      <c r="AH54">
        <v>44494</v>
      </c>
      <c r="AI54">
        <v>27258</v>
      </c>
      <c r="AJ54">
        <v>16099</v>
      </c>
      <c r="AK54">
        <v>21547</v>
      </c>
      <c r="AL54">
        <v>38736</v>
      </c>
      <c r="AM54">
        <v>38318</v>
      </c>
      <c r="AP54">
        <v>47208162</v>
      </c>
      <c r="AQ54">
        <v>36813675</v>
      </c>
      <c r="AU54">
        <v>108</v>
      </c>
      <c r="BB54" s="4"/>
    </row>
    <row r="55" spans="2:54" x14ac:dyDescent="0.25">
      <c r="B55" t="s">
        <v>31</v>
      </c>
      <c r="T55" s="1"/>
      <c r="U55" s="1"/>
      <c r="V55" s="1"/>
      <c r="W55" s="1"/>
      <c r="X55" s="1">
        <v>63</v>
      </c>
      <c r="Y55" s="1">
        <v>1064</v>
      </c>
      <c r="Z55" s="1">
        <v>2413</v>
      </c>
      <c r="AA55" s="1">
        <v>3724</v>
      </c>
      <c r="AB55">
        <v>3391</v>
      </c>
      <c r="AC55">
        <v>8562</v>
      </c>
      <c r="AD55">
        <v>11844</v>
      </c>
      <c r="AE55">
        <v>8131</v>
      </c>
      <c r="AF55">
        <v>10612</v>
      </c>
      <c r="AG55">
        <v>12582</v>
      </c>
      <c r="AH55">
        <v>13446</v>
      </c>
      <c r="AI55">
        <v>11388</v>
      </c>
      <c r="AJ55">
        <v>8423</v>
      </c>
      <c r="AK55">
        <v>9349</v>
      </c>
      <c r="AL55">
        <v>12411</v>
      </c>
      <c r="AM55">
        <v>19677</v>
      </c>
      <c r="AQ55">
        <v>33015174</v>
      </c>
      <c r="AU55">
        <v>39012421</v>
      </c>
      <c r="AV55">
        <v>15201671</v>
      </c>
      <c r="BB55" s="4"/>
    </row>
    <row r="56" spans="2:54" x14ac:dyDescent="0.25">
      <c r="B56" t="s">
        <v>159</v>
      </c>
      <c r="T56" s="1"/>
      <c r="U56" s="1"/>
      <c r="V56" s="1"/>
      <c r="W56" s="1"/>
      <c r="X56" s="1"/>
      <c r="BB56" s="4"/>
    </row>
    <row r="57" spans="2:54" x14ac:dyDescent="0.25">
      <c r="B57" t="s">
        <v>160</v>
      </c>
      <c r="T57" s="1"/>
      <c r="U57" s="1"/>
      <c r="V57" s="1"/>
      <c r="W57" s="1"/>
      <c r="X57" s="1"/>
      <c r="BB57" s="4"/>
    </row>
    <row r="58" spans="2:54" x14ac:dyDescent="0.25">
      <c r="B58" t="s">
        <v>161</v>
      </c>
      <c r="T58" s="1"/>
      <c r="U58" s="1"/>
      <c r="V58" s="1"/>
      <c r="W58" s="1"/>
      <c r="X58" s="1"/>
      <c r="BB58" s="4"/>
    </row>
    <row r="59" spans="2:54" x14ac:dyDescent="0.25">
      <c r="B59" t="s">
        <v>33</v>
      </c>
      <c r="T59" s="1"/>
      <c r="U59" s="1">
        <v>3872</v>
      </c>
      <c r="V59" s="1">
        <v>17953</v>
      </c>
      <c r="W59" s="1">
        <v>11577</v>
      </c>
      <c r="X59" s="1">
        <v>6398</v>
      </c>
      <c r="Y59" s="1">
        <v>6376</v>
      </c>
      <c r="Z59" s="1">
        <v>2317</v>
      </c>
      <c r="AA59" s="1">
        <v>5096</v>
      </c>
      <c r="AB59">
        <v>2768</v>
      </c>
      <c r="AC59">
        <v>6229</v>
      </c>
      <c r="AD59">
        <v>8201</v>
      </c>
      <c r="AE59">
        <v>5251</v>
      </c>
      <c r="AF59">
        <v>3865</v>
      </c>
      <c r="AG59">
        <v>6190</v>
      </c>
      <c r="AH59">
        <v>6108</v>
      </c>
      <c r="AI59">
        <v>6153</v>
      </c>
      <c r="AJ59">
        <v>3215</v>
      </c>
      <c r="AK59">
        <v>5672</v>
      </c>
      <c r="AL59">
        <v>6167</v>
      </c>
      <c r="AM59">
        <v>9579</v>
      </c>
      <c r="AP59">
        <v>711036</v>
      </c>
      <c r="AQ59">
        <v>3255975</v>
      </c>
      <c r="AU59">
        <v>3282741</v>
      </c>
      <c r="AV59">
        <v>1475792</v>
      </c>
      <c r="BB59" s="4"/>
    </row>
    <row r="60" spans="2:54" x14ac:dyDescent="0.25">
      <c r="B60" t="s">
        <v>162</v>
      </c>
      <c r="T60" s="1"/>
      <c r="U60" s="1"/>
      <c r="V60" s="1"/>
      <c r="W60" s="1"/>
      <c r="X60" s="1"/>
      <c r="BB60" s="4"/>
    </row>
    <row r="61" spans="2:54" x14ac:dyDescent="0.25">
      <c r="B61" t="s">
        <v>32</v>
      </c>
      <c r="T61" s="1"/>
      <c r="U61" s="1">
        <v>39</v>
      </c>
      <c r="V61" s="1">
        <v>144</v>
      </c>
      <c r="W61" s="1">
        <v>579</v>
      </c>
      <c r="X61" s="1">
        <v>408</v>
      </c>
      <c r="Y61" s="1">
        <v>135</v>
      </c>
      <c r="Z61" s="1">
        <v>43</v>
      </c>
      <c r="AA61" s="1">
        <v>165</v>
      </c>
      <c r="AB61">
        <v>427</v>
      </c>
      <c r="AC61">
        <v>161</v>
      </c>
      <c r="AD61">
        <v>365</v>
      </c>
      <c r="AE61">
        <v>495</v>
      </c>
      <c r="AF61">
        <v>1416</v>
      </c>
      <c r="AG61">
        <v>1279</v>
      </c>
      <c r="AH61">
        <v>647</v>
      </c>
      <c r="AI61">
        <v>677</v>
      </c>
      <c r="AJ61">
        <v>473</v>
      </c>
      <c r="AK61">
        <v>311</v>
      </c>
      <c r="AL61">
        <v>323</v>
      </c>
      <c r="AM61">
        <v>307</v>
      </c>
      <c r="AP61">
        <v>2148651</v>
      </c>
      <c r="AQ61">
        <v>1199567</v>
      </c>
      <c r="AU61">
        <v>55126</v>
      </c>
      <c r="BB61" s="4"/>
    </row>
    <row r="62" spans="2:54" x14ac:dyDescent="0.25">
      <c r="B62" t="s">
        <v>54</v>
      </c>
      <c r="X62" s="1"/>
      <c r="AA62">
        <v>16</v>
      </c>
      <c r="AB62">
        <v>139</v>
      </c>
      <c r="AC62">
        <v>488</v>
      </c>
      <c r="AD62">
        <v>447</v>
      </c>
      <c r="AE62">
        <v>352</v>
      </c>
      <c r="AF62">
        <v>273</v>
      </c>
      <c r="AG62">
        <v>104</v>
      </c>
      <c r="AH62">
        <v>62</v>
      </c>
      <c r="AI62">
        <v>203</v>
      </c>
      <c r="AJ62">
        <v>84</v>
      </c>
      <c r="AK62">
        <v>54</v>
      </c>
      <c r="AL62">
        <v>93</v>
      </c>
      <c r="AM62">
        <v>198</v>
      </c>
      <c r="AQ62">
        <v>419303</v>
      </c>
      <c r="BB62" s="4"/>
    </row>
    <row r="63" spans="2:54" x14ac:dyDescent="0.25">
      <c r="B63" t="s">
        <v>163</v>
      </c>
      <c r="X63" s="1"/>
      <c r="BB63" s="4"/>
    </row>
    <row r="64" spans="2:54" x14ac:dyDescent="0.25">
      <c r="B64" t="s">
        <v>130</v>
      </c>
      <c r="T64" s="1"/>
      <c r="U64" s="1"/>
      <c r="V64" s="1"/>
      <c r="W64" s="1"/>
      <c r="Y64">
        <v>378</v>
      </c>
      <c r="BB64" s="4"/>
    </row>
    <row r="65" spans="2:54" x14ac:dyDescent="0.25">
      <c r="B65" t="s">
        <v>55</v>
      </c>
      <c r="AB65">
        <v>1</v>
      </c>
      <c r="AC65">
        <v>1</v>
      </c>
      <c r="AD65">
        <v>5</v>
      </c>
      <c r="AE65">
        <v>5</v>
      </c>
      <c r="AF65">
        <v>5</v>
      </c>
      <c r="AG65">
        <v>9</v>
      </c>
      <c r="AH65">
        <v>14</v>
      </c>
      <c r="AI65">
        <v>23</v>
      </c>
      <c r="AJ65">
        <v>55</v>
      </c>
      <c r="AK65">
        <v>30</v>
      </c>
      <c r="AL65">
        <v>26</v>
      </c>
      <c r="AM65">
        <v>40</v>
      </c>
      <c r="AP65">
        <v>2370380</v>
      </c>
      <c r="AQ65">
        <v>470527</v>
      </c>
      <c r="BB65" s="4"/>
    </row>
    <row r="66" spans="2:54" x14ac:dyDescent="0.25">
      <c r="B66" t="s">
        <v>57</v>
      </c>
      <c r="AB66">
        <v>348</v>
      </c>
      <c r="AC66">
        <v>1</v>
      </c>
      <c r="AD66">
        <v>195</v>
      </c>
      <c r="AE66">
        <v>1</v>
      </c>
      <c r="AF66">
        <v>7</v>
      </c>
      <c r="AG66">
        <v>11</v>
      </c>
      <c r="AH66">
        <v>13</v>
      </c>
      <c r="AI66">
        <v>10</v>
      </c>
      <c r="AJ66">
        <v>15</v>
      </c>
      <c r="AK66">
        <v>18</v>
      </c>
      <c r="AL66">
        <v>41</v>
      </c>
      <c r="AM66">
        <v>212</v>
      </c>
      <c r="AQ66">
        <v>948274</v>
      </c>
      <c r="BB66" s="4"/>
    </row>
    <row r="67" spans="2:54" x14ac:dyDescent="0.25">
      <c r="B67" t="s">
        <v>29</v>
      </c>
      <c r="T67" s="1"/>
      <c r="U67" s="1"/>
      <c r="V67" s="1"/>
      <c r="W67" s="1"/>
      <c r="X67" s="1">
        <v>3430</v>
      </c>
      <c r="Y67">
        <v>4311</v>
      </c>
      <c r="Z67">
        <v>404</v>
      </c>
      <c r="AA67">
        <v>1889</v>
      </c>
      <c r="AB67">
        <v>918</v>
      </c>
      <c r="AC67">
        <v>3415</v>
      </c>
      <c r="AD67">
        <v>1828</v>
      </c>
      <c r="AE67">
        <v>1168</v>
      </c>
      <c r="AF67">
        <v>2205</v>
      </c>
      <c r="AG67">
        <v>1869</v>
      </c>
      <c r="AH67">
        <v>2890</v>
      </c>
      <c r="AI67">
        <v>1984</v>
      </c>
      <c r="AJ67">
        <v>2451</v>
      </c>
      <c r="AK67">
        <v>4160</v>
      </c>
      <c r="AL67">
        <v>7739</v>
      </c>
      <c r="AM67">
        <v>9675</v>
      </c>
      <c r="AP67">
        <v>20650206</v>
      </c>
      <c r="AQ67">
        <v>10151073</v>
      </c>
      <c r="BB67" s="4"/>
    </row>
    <row r="68" spans="2:54" x14ac:dyDescent="0.25">
      <c r="B68" t="s">
        <v>158</v>
      </c>
      <c r="T68" s="1"/>
      <c r="U68" s="1"/>
      <c r="V68" s="1"/>
      <c r="W68" s="1"/>
      <c r="X68" s="1"/>
      <c r="BB68" s="4"/>
    </row>
    <row r="69" spans="2:54" x14ac:dyDescent="0.25">
      <c r="B69" t="s">
        <v>28</v>
      </c>
      <c r="T69" s="1"/>
      <c r="U69" s="1">
        <v>112</v>
      </c>
      <c r="V69" s="1">
        <v>104</v>
      </c>
      <c r="W69" s="1"/>
      <c r="X69" s="1">
        <v>1478</v>
      </c>
      <c r="Y69" s="1">
        <v>7900</v>
      </c>
      <c r="Z69" s="1">
        <v>929</v>
      </c>
      <c r="AA69" s="1">
        <v>1683</v>
      </c>
      <c r="AB69">
        <v>1774</v>
      </c>
      <c r="AC69">
        <v>2898</v>
      </c>
      <c r="AD69">
        <v>4316</v>
      </c>
      <c r="AE69">
        <v>4996</v>
      </c>
      <c r="AF69">
        <v>3387</v>
      </c>
      <c r="AG69">
        <v>6914</v>
      </c>
      <c r="AH69">
        <v>6917</v>
      </c>
      <c r="AI69">
        <v>8172</v>
      </c>
      <c r="AJ69">
        <v>10136</v>
      </c>
      <c r="AK69">
        <v>12444</v>
      </c>
      <c r="AL69">
        <v>12325</v>
      </c>
      <c r="AM69">
        <v>17882</v>
      </c>
      <c r="AP69">
        <v>18440044</v>
      </c>
      <c r="AQ69">
        <v>11473847</v>
      </c>
      <c r="BB69" s="4"/>
    </row>
    <row r="70" spans="2:54" x14ac:dyDescent="0.25">
      <c r="B70" t="s">
        <v>26</v>
      </c>
      <c r="T70" s="1"/>
      <c r="U70" s="1">
        <v>409</v>
      </c>
      <c r="V70" s="1">
        <v>391</v>
      </c>
      <c r="W70" s="1"/>
      <c r="X70" s="1">
        <v>1281</v>
      </c>
      <c r="Y70" s="1">
        <v>1534</v>
      </c>
      <c r="Z70" s="1">
        <v>248</v>
      </c>
      <c r="AA70" s="1">
        <v>281</v>
      </c>
      <c r="AB70">
        <v>416</v>
      </c>
      <c r="AC70">
        <v>350</v>
      </c>
      <c r="AD70">
        <v>804</v>
      </c>
      <c r="AE70">
        <v>608</v>
      </c>
      <c r="AF70">
        <v>1388</v>
      </c>
      <c r="AG70">
        <v>1472</v>
      </c>
      <c r="AH70">
        <v>1033</v>
      </c>
      <c r="AI70">
        <v>1507</v>
      </c>
      <c r="AJ70">
        <v>1114</v>
      </c>
      <c r="AK70">
        <v>1411</v>
      </c>
      <c r="AL70">
        <v>1412</v>
      </c>
      <c r="AM70">
        <v>1262</v>
      </c>
      <c r="AP70">
        <v>1899446</v>
      </c>
      <c r="AQ70">
        <v>1360743</v>
      </c>
      <c r="BB70" s="4"/>
    </row>
    <row r="71" spans="2:54" x14ac:dyDescent="0.25">
      <c r="B71" t="s">
        <v>56</v>
      </c>
      <c r="T71" s="1"/>
      <c r="U71" s="1">
        <v>33421</v>
      </c>
      <c r="V71" s="1">
        <v>13514</v>
      </c>
      <c r="W71" s="1">
        <v>162</v>
      </c>
      <c r="X71" s="1">
        <v>464</v>
      </c>
      <c r="Y71" s="1">
        <v>209</v>
      </c>
      <c r="AA71">
        <v>1</v>
      </c>
      <c r="AD71">
        <v>528</v>
      </c>
      <c r="AE71">
        <v>4</v>
      </c>
      <c r="AF71">
        <v>869</v>
      </c>
      <c r="AG71">
        <v>1197</v>
      </c>
      <c r="AH71">
        <v>2303</v>
      </c>
      <c r="AI71">
        <v>1345</v>
      </c>
      <c r="AJ71">
        <v>2134</v>
      </c>
      <c r="AK71">
        <v>1378</v>
      </c>
      <c r="AL71">
        <v>1575</v>
      </c>
      <c r="AM71">
        <v>1638</v>
      </c>
      <c r="AP71">
        <v>4136721</v>
      </c>
      <c r="AQ71">
        <v>469959</v>
      </c>
      <c r="BB71" s="4"/>
    </row>
    <row r="72" spans="2:54" x14ac:dyDescent="0.25">
      <c r="B72" t="s">
        <v>67</v>
      </c>
      <c r="AP72">
        <v>6000590</v>
      </c>
      <c r="AQ72">
        <v>3683837</v>
      </c>
      <c r="BB72" s="4"/>
    </row>
    <row r="73" spans="2:54" x14ac:dyDescent="0.25">
      <c r="B73" t="s">
        <v>68</v>
      </c>
      <c r="AQ73">
        <v>15124</v>
      </c>
      <c r="BB73" s="4"/>
    </row>
    <row r="74" spans="2:54" x14ac:dyDescent="0.25">
      <c r="B74" t="s">
        <v>25</v>
      </c>
      <c r="T74" s="1"/>
      <c r="U74" s="1">
        <v>268</v>
      </c>
      <c r="V74" s="1">
        <v>17</v>
      </c>
      <c r="W74" s="1">
        <v>24</v>
      </c>
      <c r="X74" s="1">
        <v>734</v>
      </c>
      <c r="Y74" s="1">
        <v>414</v>
      </c>
      <c r="Z74" s="1">
        <v>192</v>
      </c>
      <c r="AA74" s="1">
        <v>463</v>
      </c>
      <c r="AB74">
        <v>385</v>
      </c>
      <c r="AC74">
        <v>323</v>
      </c>
      <c r="AD74">
        <v>374</v>
      </c>
      <c r="AE74">
        <v>468</v>
      </c>
      <c r="AF74">
        <v>497</v>
      </c>
      <c r="AG74">
        <v>812</v>
      </c>
      <c r="AH74">
        <v>864</v>
      </c>
      <c r="AI74">
        <v>939</v>
      </c>
      <c r="AJ74">
        <v>1239</v>
      </c>
      <c r="AK74">
        <v>1610</v>
      </c>
      <c r="AL74">
        <v>3259</v>
      </c>
      <c r="AM74">
        <v>6113</v>
      </c>
      <c r="AP74">
        <v>11544634</v>
      </c>
      <c r="AQ74">
        <v>8276926</v>
      </c>
      <c r="BB74" s="4"/>
    </row>
    <row r="75" spans="2:54" x14ac:dyDescent="0.25">
      <c r="B75" t="s">
        <v>24</v>
      </c>
      <c r="T75" s="1"/>
      <c r="U75" s="1">
        <v>10072</v>
      </c>
      <c r="V75" s="1">
        <v>2015</v>
      </c>
      <c r="W75" s="1">
        <v>1</v>
      </c>
      <c r="X75" s="1">
        <v>1430</v>
      </c>
      <c r="Y75" s="1">
        <v>83</v>
      </c>
      <c r="Z75" s="1">
        <v>5</v>
      </c>
      <c r="AA75" s="1">
        <v>41</v>
      </c>
      <c r="AB75">
        <v>20</v>
      </c>
      <c r="AC75">
        <v>18</v>
      </c>
      <c r="AD75">
        <v>20</v>
      </c>
      <c r="AE75">
        <v>28</v>
      </c>
      <c r="AF75">
        <v>59</v>
      </c>
      <c r="AG75">
        <v>825</v>
      </c>
      <c r="AH75">
        <v>366</v>
      </c>
      <c r="AI75">
        <v>911</v>
      </c>
      <c r="AJ75">
        <v>309</v>
      </c>
      <c r="AK75">
        <v>464</v>
      </c>
      <c r="AL75">
        <v>1608</v>
      </c>
      <c r="AM75">
        <v>2828</v>
      </c>
      <c r="AP75">
        <v>8900520</v>
      </c>
      <c r="AQ75">
        <v>4561171</v>
      </c>
      <c r="BB75" s="4"/>
    </row>
    <row r="76" spans="2:54" x14ac:dyDescent="0.25">
      <c r="B76" t="s">
        <v>59</v>
      </c>
      <c r="T76" s="1"/>
      <c r="U76" s="1">
        <v>17</v>
      </c>
      <c r="V76" s="1">
        <v>33</v>
      </c>
      <c r="W76" s="1">
        <v>10</v>
      </c>
      <c r="X76" s="1">
        <v>29</v>
      </c>
      <c r="Y76" s="1">
        <v>109</v>
      </c>
      <c r="Z76" s="1">
        <v>6</v>
      </c>
      <c r="AA76" s="1">
        <v>26</v>
      </c>
      <c r="AB76">
        <v>12</v>
      </c>
      <c r="AC76">
        <v>9</v>
      </c>
      <c r="AD76">
        <v>12</v>
      </c>
      <c r="AE76">
        <v>8</v>
      </c>
      <c r="AF76">
        <v>5</v>
      </c>
      <c r="AG76">
        <v>9</v>
      </c>
      <c r="AH76">
        <v>17</v>
      </c>
      <c r="AI76">
        <v>69</v>
      </c>
      <c r="AJ76">
        <v>59</v>
      </c>
      <c r="AK76">
        <v>344</v>
      </c>
      <c r="AL76">
        <v>529</v>
      </c>
      <c r="AM76">
        <v>572</v>
      </c>
      <c r="AQ76">
        <v>1224640</v>
      </c>
      <c r="AU76">
        <v>246480</v>
      </c>
      <c r="BB76" s="4"/>
    </row>
    <row r="77" spans="2:54" x14ac:dyDescent="0.25">
      <c r="B77" t="s">
        <v>58</v>
      </c>
      <c r="T77" s="1"/>
      <c r="U77" s="1">
        <v>1498</v>
      </c>
      <c r="V77" s="1">
        <v>524</v>
      </c>
      <c r="W77" s="1">
        <v>187</v>
      </c>
      <c r="X77" s="1">
        <v>209</v>
      </c>
      <c r="Y77" s="1">
        <v>699</v>
      </c>
      <c r="Z77" s="1">
        <v>395</v>
      </c>
      <c r="AA77" s="1">
        <v>612</v>
      </c>
      <c r="AB77">
        <v>643</v>
      </c>
      <c r="AC77">
        <v>797</v>
      </c>
      <c r="AD77">
        <v>910</v>
      </c>
      <c r="AE77">
        <v>950</v>
      </c>
      <c r="AF77">
        <v>836</v>
      </c>
      <c r="AG77">
        <v>869</v>
      </c>
      <c r="AH77">
        <v>1258</v>
      </c>
      <c r="AI77">
        <v>880</v>
      </c>
      <c r="AJ77">
        <v>683</v>
      </c>
      <c r="AK77">
        <v>910</v>
      </c>
      <c r="AL77">
        <v>1844</v>
      </c>
      <c r="AM77">
        <v>1749</v>
      </c>
      <c r="AP77">
        <v>19864</v>
      </c>
      <c r="AQ77">
        <v>12113</v>
      </c>
      <c r="BB77" s="4"/>
    </row>
    <row r="78" spans="2:54" x14ac:dyDescent="0.25">
      <c r="B78" t="s">
        <v>69</v>
      </c>
      <c r="AQ78">
        <v>1841638</v>
      </c>
      <c r="BB78" s="4"/>
    </row>
    <row r="79" spans="2:54" x14ac:dyDescent="0.25">
      <c r="B79" t="s">
        <v>70</v>
      </c>
      <c r="AI79">
        <v>276</v>
      </c>
      <c r="AJ79">
        <v>359</v>
      </c>
      <c r="AK79">
        <v>329</v>
      </c>
      <c r="AL79">
        <v>1095</v>
      </c>
      <c r="AM79">
        <v>1059</v>
      </c>
      <c r="AQ79">
        <v>507375</v>
      </c>
      <c r="BB79" s="4"/>
    </row>
    <row r="80" spans="2:54" x14ac:dyDescent="0.25">
      <c r="B80" t="s">
        <v>60</v>
      </c>
      <c r="T80" s="1"/>
      <c r="U80" s="1">
        <v>19</v>
      </c>
      <c r="V80" s="1"/>
      <c r="W80" s="1"/>
      <c r="X80" s="1">
        <v>229</v>
      </c>
      <c r="Y80">
        <v>736</v>
      </c>
      <c r="Z80">
        <v>185</v>
      </c>
      <c r="AA80">
        <v>246</v>
      </c>
      <c r="AB80">
        <v>2163</v>
      </c>
      <c r="AC80">
        <v>4371</v>
      </c>
      <c r="AD80">
        <v>3831</v>
      </c>
      <c r="AE80">
        <v>4234</v>
      </c>
      <c r="AF80">
        <v>2947</v>
      </c>
      <c r="AG80">
        <v>3430</v>
      </c>
      <c r="AH80">
        <v>2551</v>
      </c>
      <c r="AI80">
        <v>3949</v>
      </c>
      <c r="AJ80">
        <v>3790</v>
      </c>
      <c r="AK80">
        <v>5964</v>
      </c>
      <c r="AL80">
        <v>2431</v>
      </c>
      <c r="AM80">
        <v>2194</v>
      </c>
      <c r="AP80">
        <v>2752850</v>
      </c>
      <c r="AQ80">
        <v>2658789</v>
      </c>
      <c r="BB80" s="4"/>
    </row>
    <row r="81" spans="2:54" x14ac:dyDescent="0.25">
      <c r="B81" t="s">
        <v>71</v>
      </c>
      <c r="AP81">
        <v>1489614</v>
      </c>
      <c r="AQ81">
        <v>1463325</v>
      </c>
      <c r="BB81" s="4"/>
    </row>
    <row r="82" spans="2:54" x14ac:dyDescent="0.25">
      <c r="B82" t="s">
        <v>43</v>
      </c>
      <c r="T82" s="1"/>
      <c r="U82" s="1">
        <v>54</v>
      </c>
      <c r="V82" s="1">
        <v>16</v>
      </c>
      <c r="W82" s="1">
        <v>648</v>
      </c>
      <c r="X82" s="1">
        <v>536</v>
      </c>
      <c r="Y82" s="1">
        <v>2184</v>
      </c>
      <c r="Z82" s="1">
        <v>361</v>
      </c>
      <c r="AA82" s="1">
        <v>603</v>
      </c>
      <c r="AB82">
        <v>358</v>
      </c>
      <c r="AC82">
        <v>584</v>
      </c>
      <c r="AD82">
        <v>344</v>
      </c>
      <c r="AE82">
        <v>808</v>
      </c>
      <c r="AF82">
        <v>538</v>
      </c>
      <c r="AG82">
        <v>455</v>
      </c>
      <c r="AH82">
        <v>1072</v>
      </c>
      <c r="AI82">
        <v>407</v>
      </c>
      <c r="AJ82">
        <v>296</v>
      </c>
      <c r="AK82">
        <v>635</v>
      </c>
      <c r="AL82">
        <v>2604</v>
      </c>
      <c r="AM82">
        <v>5194</v>
      </c>
      <c r="AP82">
        <v>704096</v>
      </c>
      <c r="AQ82">
        <v>324358</v>
      </c>
      <c r="BB82" s="4"/>
    </row>
    <row r="83" spans="2:54" x14ac:dyDescent="0.25">
      <c r="B83" t="s">
        <v>34</v>
      </c>
      <c r="T83" s="1"/>
      <c r="U83" s="1">
        <v>11301</v>
      </c>
      <c r="V83" s="1">
        <v>16158</v>
      </c>
      <c r="W83" s="1">
        <v>27334</v>
      </c>
      <c r="X83" s="1">
        <v>24839</v>
      </c>
      <c r="Y83" s="1">
        <v>21669</v>
      </c>
      <c r="Z83" s="1">
        <v>13420</v>
      </c>
      <c r="AA83" s="1">
        <v>13687</v>
      </c>
      <c r="AB83" s="1">
        <v>14349</v>
      </c>
      <c r="AC83" s="1">
        <v>15453</v>
      </c>
      <c r="AD83" s="1">
        <v>20838</v>
      </c>
      <c r="AE83" s="1">
        <v>24753</v>
      </c>
      <c r="AF83" s="1">
        <v>27401</v>
      </c>
      <c r="AG83">
        <v>27047</v>
      </c>
      <c r="AH83">
        <v>27096</v>
      </c>
      <c r="AI83">
        <v>17903</v>
      </c>
      <c r="AJ83" s="1">
        <v>13067</v>
      </c>
      <c r="AK83" s="1">
        <v>8562</v>
      </c>
      <c r="AL83" s="1">
        <v>6580</v>
      </c>
      <c r="AM83" s="1">
        <v>8666</v>
      </c>
      <c r="AN83" s="1"/>
      <c r="AO83" s="1"/>
      <c r="AP83" s="1">
        <v>20035673</v>
      </c>
      <c r="AQ83" s="1">
        <v>15243535</v>
      </c>
      <c r="AR83" s="1"/>
      <c r="AS83" s="1"/>
      <c r="AT83" s="1"/>
      <c r="AU83" s="1"/>
      <c r="AV83" s="1"/>
      <c r="AW83" s="1"/>
      <c r="BB83" s="4"/>
    </row>
    <row r="84" spans="2:54" x14ac:dyDescent="0.25">
      <c r="B84" t="s">
        <v>35</v>
      </c>
      <c r="T84" s="1"/>
      <c r="U84" s="1">
        <v>340244</v>
      </c>
      <c r="V84" s="1">
        <v>478536</v>
      </c>
      <c r="W84" s="1">
        <v>530129</v>
      </c>
      <c r="X84" s="1">
        <v>828097</v>
      </c>
      <c r="Y84" s="1">
        <v>565017</v>
      </c>
      <c r="Z84" s="1">
        <v>496278</v>
      </c>
      <c r="AA84" s="1">
        <v>732376</v>
      </c>
      <c r="AB84" s="1">
        <v>605619</v>
      </c>
      <c r="AC84" s="1">
        <v>744923</v>
      </c>
      <c r="AD84" s="1">
        <v>1006252</v>
      </c>
      <c r="AE84" s="1">
        <v>860880</v>
      </c>
      <c r="AF84" s="1">
        <v>833804</v>
      </c>
      <c r="AG84">
        <v>826141</v>
      </c>
      <c r="AH84">
        <v>914084</v>
      </c>
      <c r="AI84">
        <v>506220</v>
      </c>
      <c r="AJ84" s="1">
        <v>425330</v>
      </c>
      <c r="AK84" s="1">
        <v>445147</v>
      </c>
      <c r="AL84" s="1">
        <v>492237</v>
      </c>
      <c r="AM84" s="1">
        <v>398928</v>
      </c>
      <c r="AN84" s="1"/>
      <c r="AO84" s="1"/>
      <c r="AP84" s="1">
        <v>639460844</v>
      </c>
      <c r="AQ84" s="1">
        <v>425123399</v>
      </c>
      <c r="AR84" s="1"/>
      <c r="AS84" s="1"/>
      <c r="AT84" s="1"/>
      <c r="AU84" s="1">
        <v>131</v>
      </c>
      <c r="AV84" s="1"/>
      <c r="AW84" s="1"/>
      <c r="AX84" s="1"/>
      <c r="AY84" s="1"/>
      <c r="AZ84" s="1"/>
      <c r="BA84" s="1"/>
      <c r="BB84" s="4"/>
    </row>
    <row r="85" spans="2:54" x14ac:dyDescent="0.25">
      <c r="B85" t="s">
        <v>164</v>
      </c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4"/>
    </row>
    <row r="86" spans="2:54" x14ac:dyDescent="0.25">
      <c r="B86" t="s">
        <v>87</v>
      </c>
      <c r="U86" s="2">
        <v>824</v>
      </c>
      <c r="V86" s="2">
        <v>1117</v>
      </c>
      <c r="W86" s="2">
        <v>2463</v>
      </c>
      <c r="X86" s="2">
        <v>3002</v>
      </c>
      <c r="Y86" s="2">
        <v>5186</v>
      </c>
      <c r="Z86" s="2">
        <v>1439</v>
      </c>
      <c r="AA86" s="2">
        <v>1929</v>
      </c>
      <c r="AB86" s="2">
        <v>1882</v>
      </c>
      <c r="AC86" s="2">
        <v>2899</v>
      </c>
      <c r="AD86" s="2">
        <v>3149</v>
      </c>
      <c r="AE86" s="2">
        <v>2609</v>
      </c>
      <c r="AF86" s="2">
        <v>3215</v>
      </c>
      <c r="AI86">
        <v>383</v>
      </c>
      <c r="AJ86" s="1">
        <v>467</v>
      </c>
      <c r="AK86" s="1">
        <v>255</v>
      </c>
      <c r="AL86" s="1">
        <v>338</v>
      </c>
      <c r="AM86" s="1">
        <v>20</v>
      </c>
      <c r="AN86" s="1"/>
      <c r="AO86" s="1"/>
      <c r="AP86" s="1">
        <v>121017</v>
      </c>
      <c r="AQ86" s="1">
        <v>37096</v>
      </c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4"/>
    </row>
    <row r="87" spans="2:54" x14ac:dyDescent="0.25">
      <c r="B87" t="s">
        <v>36</v>
      </c>
      <c r="T87" s="1"/>
      <c r="U87" s="1">
        <v>579</v>
      </c>
      <c r="V87" s="1">
        <v>160</v>
      </c>
      <c r="W87" s="1">
        <v>353</v>
      </c>
      <c r="X87" s="1">
        <v>1155</v>
      </c>
      <c r="Y87" s="1">
        <v>1273</v>
      </c>
      <c r="Z87" s="1">
        <v>977</v>
      </c>
      <c r="AA87" s="1">
        <v>507</v>
      </c>
      <c r="AB87" s="1">
        <v>578</v>
      </c>
      <c r="AC87" s="1">
        <v>874</v>
      </c>
      <c r="AD87" s="1">
        <v>1371</v>
      </c>
      <c r="AE87" s="1">
        <v>1145</v>
      </c>
      <c r="AF87" s="1">
        <v>1265</v>
      </c>
      <c r="AG87">
        <v>1312</v>
      </c>
      <c r="AH87">
        <v>1342</v>
      </c>
      <c r="AI87">
        <v>1032</v>
      </c>
      <c r="AJ87" s="1">
        <v>666</v>
      </c>
      <c r="AK87" s="1">
        <v>638</v>
      </c>
      <c r="AL87" s="1">
        <v>1491</v>
      </c>
      <c r="AM87" s="1">
        <v>4009</v>
      </c>
      <c r="AN87" s="1"/>
      <c r="AO87" s="1"/>
      <c r="AP87" s="1">
        <v>13622184</v>
      </c>
      <c r="AQ87" s="1">
        <v>5316533</v>
      </c>
      <c r="AR87" s="1"/>
      <c r="AS87" s="1"/>
      <c r="AT87" s="1"/>
      <c r="AU87" s="1"/>
      <c r="AV87" s="1"/>
      <c r="AW87" s="1"/>
      <c r="BA87" s="1"/>
      <c r="BB87" s="4"/>
    </row>
    <row r="88" spans="2:54" x14ac:dyDescent="0.25">
      <c r="B88" t="s">
        <v>72</v>
      </c>
      <c r="Y88" s="1"/>
      <c r="Z88" s="1"/>
      <c r="AA88" s="1"/>
      <c r="AB88" s="1"/>
      <c r="AC88" s="1"/>
      <c r="AD88" s="1"/>
      <c r="AJ88" s="1"/>
      <c r="AK88" s="1"/>
      <c r="AL88" s="1"/>
      <c r="AM88" s="1">
        <v>2275</v>
      </c>
      <c r="AN88" s="1"/>
      <c r="AO88" s="1"/>
      <c r="AP88" s="1">
        <v>289771</v>
      </c>
      <c r="AQ88" s="1">
        <v>250702</v>
      </c>
      <c r="AR88" s="1"/>
      <c r="AS88" s="1"/>
      <c r="AT88" s="1"/>
      <c r="AU88" s="1"/>
      <c r="AV88" s="1"/>
      <c r="AW88" s="1"/>
      <c r="BA88" s="1"/>
      <c r="BB88" s="4"/>
    </row>
    <row r="89" spans="2:54" x14ac:dyDescent="0.25">
      <c r="B89" t="s">
        <v>73</v>
      </c>
      <c r="Y89" s="1"/>
      <c r="Z89" s="1"/>
      <c r="AA89" s="1"/>
      <c r="AB89" s="1"/>
      <c r="AC89" s="1"/>
      <c r="AD89" s="1"/>
      <c r="AJ89" s="1"/>
      <c r="AK89" s="1"/>
      <c r="AL89" s="1"/>
      <c r="AM89" s="1">
        <v>1166</v>
      </c>
      <c r="AN89" s="1"/>
      <c r="AO89" s="1"/>
      <c r="AP89" s="1">
        <v>3199008</v>
      </c>
      <c r="AQ89" s="1">
        <v>1783199</v>
      </c>
      <c r="AR89" s="1"/>
      <c r="AS89" s="1"/>
      <c r="AT89" s="1"/>
      <c r="AU89" s="1"/>
      <c r="AV89" s="1"/>
      <c r="AW89" s="1"/>
      <c r="BA89" s="1"/>
      <c r="BB89" s="4"/>
    </row>
    <row r="90" spans="2:54" x14ac:dyDescent="0.25">
      <c r="B90" t="s">
        <v>74</v>
      </c>
      <c r="Y90" s="1"/>
      <c r="Z90" s="1"/>
      <c r="AA90" s="1"/>
      <c r="AB90" s="1"/>
      <c r="AC90" s="1"/>
      <c r="AD90" s="1"/>
      <c r="AI90">
        <v>483</v>
      </c>
      <c r="AJ90" s="1">
        <v>384</v>
      </c>
      <c r="AK90" s="1">
        <v>394</v>
      </c>
      <c r="AL90" s="1">
        <v>684</v>
      </c>
      <c r="AM90" s="1">
        <v>2289</v>
      </c>
      <c r="AN90" s="1"/>
      <c r="AO90" s="1"/>
      <c r="AP90" s="1">
        <v>58688</v>
      </c>
      <c r="AQ90" s="1">
        <v>28205</v>
      </c>
      <c r="AR90" s="1"/>
      <c r="AS90" s="1"/>
      <c r="AT90" s="1"/>
      <c r="AU90" s="1"/>
      <c r="AV90" s="1"/>
      <c r="AW90" s="1"/>
      <c r="BA90" s="1"/>
      <c r="BB90" s="4"/>
    </row>
    <row r="91" spans="2:54" x14ac:dyDescent="0.25">
      <c r="B91" t="s">
        <v>75</v>
      </c>
      <c r="Y91" s="1"/>
      <c r="Z91" s="1"/>
      <c r="AA91" s="1"/>
      <c r="AB91" s="1"/>
      <c r="AC91" s="1"/>
      <c r="AD91" s="1"/>
      <c r="AJ91" s="1"/>
      <c r="AK91" s="1"/>
      <c r="AL91" s="1"/>
      <c r="AM91" s="1"/>
      <c r="AN91" s="1"/>
      <c r="AO91" s="1"/>
      <c r="AP91" s="1"/>
      <c r="AQ91" s="1">
        <v>232174</v>
      </c>
      <c r="AR91" s="1"/>
      <c r="AS91" s="1"/>
      <c r="AT91" s="1"/>
      <c r="AU91" s="1"/>
      <c r="AV91" s="1"/>
      <c r="AW91" s="1"/>
      <c r="BA91" s="1"/>
      <c r="BB91" s="4"/>
    </row>
    <row r="92" spans="2:54" x14ac:dyDescent="0.25">
      <c r="B92" t="s">
        <v>76</v>
      </c>
      <c r="Y92" s="1"/>
      <c r="Z92" s="1"/>
      <c r="AA92" s="1"/>
      <c r="AB92" s="1"/>
      <c r="AC92" s="1"/>
      <c r="AD92" s="1"/>
      <c r="AJ92" s="1"/>
      <c r="AK92" s="1"/>
      <c r="AL92" s="1"/>
      <c r="AM92" s="1"/>
      <c r="AN92" s="1"/>
      <c r="AO92" s="1"/>
      <c r="AP92" s="1">
        <v>2911450</v>
      </c>
      <c r="AQ92" s="1">
        <v>2133227</v>
      </c>
      <c r="AR92" s="1"/>
      <c r="AS92" s="1"/>
      <c r="AT92" s="1"/>
      <c r="AU92" s="1"/>
      <c r="AV92" s="1"/>
      <c r="AW92" s="1"/>
      <c r="BA92" s="1"/>
      <c r="BB92" s="4"/>
    </row>
    <row r="93" spans="2:54" x14ac:dyDescent="0.25">
      <c r="B93" t="s">
        <v>77</v>
      </c>
      <c r="Y93" s="1"/>
      <c r="Z93" s="1"/>
      <c r="AA93" s="1"/>
      <c r="AB93" s="1"/>
      <c r="AC93" s="1"/>
      <c r="AD93" s="1"/>
      <c r="AJ93" s="1"/>
      <c r="AK93" s="1"/>
      <c r="AL93" s="1"/>
      <c r="AM93" s="1">
        <v>4249</v>
      </c>
      <c r="AN93" s="1"/>
      <c r="AO93" s="1"/>
      <c r="AP93" s="1">
        <v>10247789</v>
      </c>
      <c r="AQ93" s="1">
        <v>6228509</v>
      </c>
      <c r="AR93" s="1"/>
      <c r="AS93" s="1"/>
      <c r="AT93" s="1"/>
      <c r="AU93" s="1"/>
      <c r="AV93" s="1"/>
      <c r="AW93" s="1"/>
      <c r="BA93" s="1"/>
      <c r="BB93" s="4"/>
    </row>
    <row r="94" spans="2:54" x14ac:dyDescent="0.25">
      <c r="B94" t="s">
        <v>78</v>
      </c>
      <c r="Y94" s="1"/>
      <c r="Z94" s="1"/>
      <c r="AA94" s="1"/>
      <c r="AB94" s="1"/>
      <c r="AC94" s="1"/>
      <c r="AD94" s="1"/>
      <c r="AI94">
        <v>376</v>
      </c>
      <c r="AJ94" s="1">
        <v>449</v>
      </c>
      <c r="AK94" s="1">
        <v>551</v>
      </c>
      <c r="AL94" s="1">
        <v>1110</v>
      </c>
      <c r="AM94" s="1">
        <v>1827</v>
      </c>
      <c r="AN94" s="1"/>
      <c r="AO94" s="1"/>
      <c r="AP94" s="1">
        <v>828650</v>
      </c>
      <c r="AQ94" s="1">
        <v>126461</v>
      </c>
      <c r="AR94" s="1"/>
      <c r="AS94" s="1"/>
      <c r="AT94" s="1"/>
      <c r="AU94" s="1"/>
      <c r="AV94" s="1"/>
      <c r="AW94" s="1"/>
      <c r="BA94" s="1"/>
      <c r="BB94" s="4"/>
    </row>
    <row r="95" spans="2:54" x14ac:dyDescent="0.25">
      <c r="B95" t="s">
        <v>37</v>
      </c>
      <c r="AB95">
        <v>213</v>
      </c>
      <c r="AC95">
        <v>675</v>
      </c>
      <c r="AD95" s="1">
        <v>1081</v>
      </c>
      <c r="AE95" s="1">
        <v>712</v>
      </c>
      <c r="AF95" s="1">
        <v>1061</v>
      </c>
      <c r="AG95">
        <v>611</v>
      </c>
      <c r="AH95">
        <v>1256</v>
      </c>
      <c r="AI95">
        <v>1248</v>
      </c>
      <c r="AJ95" s="1">
        <v>641</v>
      </c>
      <c r="AK95" s="1">
        <v>961</v>
      </c>
      <c r="AL95" s="1">
        <v>3329</v>
      </c>
      <c r="AM95" s="1">
        <v>9985</v>
      </c>
      <c r="AN95" s="1"/>
      <c r="AO95" s="1"/>
      <c r="AP95" s="1">
        <v>2016346</v>
      </c>
      <c r="AQ95" s="1">
        <v>1346815</v>
      </c>
      <c r="AR95" s="1"/>
      <c r="AS95" s="1"/>
      <c r="AT95" s="1"/>
      <c r="AU95" s="1"/>
      <c r="AV95" s="1"/>
      <c r="BA95" s="1"/>
      <c r="BB95" s="4"/>
    </row>
    <row r="96" spans="2:54" x14ac:dyDescent="0.25">
      <c r="B96" t="s">
        <v>165</v>
      </c>
      <c r="AD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BA96" s="1"/>
      <c r="BB96" s="4"/>
    </row>
    <row r="97" spans="2:54" x14ac:dyDescent="0.25">
      <c r="B97" t="s">
        <v>79</v>
      </c>
      <c r="AD97" s="1"/>
      <c r="AJ97" s="1"/>
      <c r="AK97" s="1"/>
      <c r="AL97" s="1"/>
      <c r="AM97" s="1">
        <v>2767</v>
      </c>
      <c r="AN97" s="1"/>
      <c r="AO97" s="1"/>
      <c r="AP97" s="1">
        <v>1674652</v>
      </c>
      <c r="AQ97" s="1">
        <v>920399</v>
      </c>
      <c r="AR97" s="1"/>
      <c r="AS97" s="1"/>
      <c r="AT97" s="1"/>
      <c r="AU97" s="1"/>
      <c r="AV97" s="1"/>
      <c r="BA97" s="1"/>
      <c r="BB97" s="4"/>
    </row>
    <row r="98" spans="2:54" x14ac:dyDescent="0.25">
      <c r="B98" t="s">
        <v>80</v>
      </c>
      <c r="AD98" s="1"/>
      <c r="AJ98" s="1"/>
      <c r="AK98" s="1"/>
      <c r="AL98" s="1"/>
      <c r="AM98" s="1">
        <v>8492</v>
      </c>
      <c r="AN98" s="1"/>
      <c r="AO98" s="1"/>
      <c r="AP98" s="1">
        <v>2105680</v>
      </c>
      <c r="AQ98" s="1">
        <v>463484</v>
      </c>
      <c r="AR98" s="1"/>
      <c r="AS98" s="1"/>
      <c r="AT98" s="1"/>
      <c r="AU98" s="1"/>
      <c r="AV98" s="1"/>
      <c r="BA98" s="1"/>
      <c r="BB98" s="4"/>
    </row>
    <row r="99" spans="2:54" x14ac:dyDescent="0.25">
      <c r="B99" t="s">
        <v>81</v>
      </c>
      <c r="AD99" s="1"/>
      <c r="AJ99" s="1"/>
      <c r="AK99" s="1"/>
      <c r="AL99" s="1"/>
      <c r="AM99" s="1"/>
      <c r="AN99" s="1"/>
      <c r="AO99" s="1"/>
      <c r="AP99" s="1"/>
      <c r="AQ99" s="1">
        <v>2325320</v>
      </c>
      <c r="AR99" s="1"/>
      <c r="AS99" s="1"/>
      <c r="AT99" s="1"/>
      <c r="AU99" s="1"/>
      <c r="AV99" s="1"/>
      <c r="BA99" s="1"/>
      <c r="BB99" s="4"/>
    </row>
    <row r="100" spans="2:54" x14ac:dyDescent="0.25">
      <c r="B100" t="s">
        <v>82</v>
      </c>
      <c r="AD100" s="1"/>
      <c r="AJ100" s="1"/>
      <c r="AK100" s="1"/>
      <c r="AL100" s="1"/>
      <c r="AM100" s="1"/>
      <c r="AN100" s="1"/>
      <c r="AO100" s="1"/>
      <c r="AP100" s="1"/>
      <c r="AQ100" s="1">
        <v>80848</v>
      </c>
      <c r="AR100" s="1"/>
      <c r="AS100" s="1"/>
      <c r="AT100" s="1"/>
      <c r="AU100" s="1"/>
      <c r="AV100" s="1"/>
      <c r="BA100" s="1"/>
      <c r="BB100" s="4"/>
    </row>
    <row r="101" spans="2:54" x14ac:dyDescent="0.25">
      <c r="B101" t="s">
        <v>166</v>
      </c>
      <c r="AD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BA101" s="1"/>
      <c r="BB101" s="4"/>
    </row>
    <row r="102" spans="2:54" x14ac:dyDescent="0.25">
      <c r="B102" t="s">
        <v>167</v>
      </c>
      <c r="AD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BA102" s="1"/>
      <c r="BB102" s="4"/>
    </row>
    <row r="103" spans="2:54" x14ac:dyDescent="0.25">
      <c r="B103" t="s">
        <v>83</v>
      </c>
      <c r="AD103" s="1"/>
      <c r="AJ103" s="1"/>
      <c r="AK103" s="1"/>
      <c r="AL103" s="1"/>
      <c r="AM103" s="1"/>
      <c r="AN103" s="1"/>
      <c r="AO103" s="1"/>
      <c r="AP103" s="1">
        <v>2554113</v>
      </c>
      <c r="AQ103" s="1">
        <v>363237</v>
      </c>
      <c r="AR103" s="1"/>
      <c r="AS103" s="1"/>
      <c r="AT103" s="1"/>
      <c r="AU103" s="1"/>
      <c r="AV103" s="1"/>
      <c r="BA103" s="1"/>
      <c r="BB103" s="4"/>
    </row>
    <row r="104" spans="2:54" x14ac:dyDescent="0.25">
      <c r="B104" t="s">
        <v>84</v>
      </c>
      <c r="AD104" s="1"/>
      <c r="AJ104" s="1"/>
      <c r="AK104" s="1"/>
      <c r="AL104" s="1"/>
      <c r="AM104" s="1"/>
      <c r="AN104" s="1"/>
      <c r="AO104" s="1"/>
      <c r="AP104" s="1">
        <v>57508</v>
      </c>
      <c r="AQ104" s="1">
        <v>35991</v>
      </c>
      <c r="AR104" s="1"/>
      <c r="AS104" s="1"/>
      <c r="AT104" s="1"/>
      <c r="AU104" s="1"/>
      <c r="AV104" s="1"/>
      <c r="BA104" s="1"/>
      <c r="BB104" s="4"/>
    </row>
    <row r="105" spans="2:54" x14ac:dyDescent="0.25">
      <c r="B105" t="s">
        <v>85</v>
      </c>
      <c r="AD105" s="1"/>
      <c r="AJ105" s="1"/>
      <c r="AK105" s="1"/>
      <c r="AL105" s="1"/>
      <c r="AM105" s="1"/>
      <c r="AN105" s="1"/>
      <c r="AO105" s="1"/>
      <c r="AP105" s="1"/>
      <c r="AQ105" s="1">
        <v>1362103</v>
      </c>
      <c r="AR105" s="1"/>
      <c r="AS105" s="1"/>
      <c r="AT105" s="1"/>
      <c r="AU105" s="1"/>
      <c r="AV105" s="1"/>
      <c r="BA105" s="1"/>
      <c r="BB105" s="4"/>
    </row>
    <row r="106" spans="2:54" x14ac:dyDescent="0.25">
      <c r="B106" t="s">
        <v>86</v>
      </c>
      <c r="AD106" s="1"/>
      <c r="AJ106" s="1"/>
      <c r="AK106" s="1"/>
      <c r="AL106" s="1"/>
      <c r="AM106" s="1"/>
      <c r="AN106" s="1"/>
      <c r="AO106" s="1"/>
      <c r="AP106" s="1">
        <v>5527455</v>
      </c>
      <c r="AQ106" s="1">
        <v>5425443</v>
      </c>
      <c r="AR106" s="1"/>
      <c r="AS106" s="1"/>
      <c r="AT106" s="1"/>
      <c r="AU106" s="1"/>
      <c r="AV106" s="1"/>
      <c r="BA106" s="1"/>
      <c r="BB106" s="4"/>
    </row>
    <row r="107" spans="2:54" x14ac:dyDescent="0.25">
      <c r="B107" t="s">
        <v>88</v>
      </c>
      <c r="T107" s="1"/>
      <c r="U107" s="1"/>
      <c r="V107" s="1"/>
      <c r="W107" s="1"/>
      <c r="X107" s="1"/>
      <c r="AD107" s="1"/>
      <c r="AG107">
        <v>3486</v>
      </c>
      <c r="AH107">
        <v>3955</v>
      </c>
      <c r="AI107">
        <v>1132</v>
      </c>
      <c r="AJ107" s="1">
        <v>1159</v>
      </c>
      <c r="AK107" s="1">
        <v>2585</v>
      </c>
      <c r="AL107" s="1">
        <v>9560</v>
      </c>
      <c r="AM107" s="1">
        <v>6230</v>
      </c>
      <c r="AN107" s="1"/>
      <c r="AO107" s="1"/>
      <c r="AP107" s="1">
        <v>1775608</v>
      </c>
      <c r="AQ107" s="1">
        <v>991946</v>
      </c>
      <c r="AR107" s="1"/>
      <c r="AS107" s="1"/>
      <c r="AT107" s="1"/>
      <c r="AU107" s="1"/>
      <c r="AV107" s="1"/>
      <c r="AW107" s="1"/>
      <c r="BA107" s="1"/>
      <c r="BB107" s="4"/>
    </row>
    <row r="108" spans="2:54" x14ac:dyDescent="0.25">
      <c r="B108" t="s">
        <v>89</v>
      </c>
      <c r="Q108" s="1"/>
      <c r="T108" s="1"/>
      <c r="U108" s="1">
        <v>503</v>
      </c>
      <c r="V108" s="1">
        <v>771</v>
      </c>
      <c r="W108" s="1">
        <v>2062</v>
      </c>
      <c r="X108" s="1">
        <v>2738</v>
      </c>
      <c r="Y108" s="1">
        <v>3724</v>
      </c>
      <c r="Z108" s="1">
        <v>999</v>
      </c>
      <c r="AA108" s="1">
        <v>1242</v>
      </c>
      <c r="AB108">
        <v>1337</v>
      </c>
      <c r="AC108">
        <v>2053</v>
      </c>
      <c r="AD108">
        <v>1660</v>
      </c>
      <c r="AE108">
        <v>1951</v>
      </c>
      <c r="AF108">
        <v>1222</v>
      </c>
      <c r="AG108">
        <v>1785</v>
      </c>
      <c r="AH108">
        <v>2601</v>
      </c>
      <c r="AI108">
        <v>2234</v>
      </c>
      <c r="AJ108">
        <v>800</v>
      </c>
      <c r="AK108">
        <v>840</v>
      </c>
      <c r="AL108">
        <v>3899</v>
      </c>
      <c r="AM108">
        <v>6879</v>
      </c>
      <c r="AP108" s="1">
        <v>6343604</v>
      </c>
      <c r="AQ108" s="1">
        <v>5760164</v>
      </c>
      <c r="BB108" s="4"/>
    </row>
    <row r="109" spans="2:54" x14ac:dyDescent="0.25">
      <c r="B109" t="s">
        <v>38</v>
      </c>
      <c r="T109" s="1"/>
      <c r="U109" s="1">
        <v>927</v>
      </c>
      <c r="V109" s="1">
        <v>2373</v>
      </c>
      <c r="W109" s="1">
        <v>4705</v>
      </c>
      <c r="X109" s="1">
        <v>3290</v>
      </c>
      <c r="Y109" s="1">
        <v>2222</v>
      </c>
      <c r="Z109" s="1">
        <v>345</v>
      </c>
      <c r="AA109" s="1">
        <v>363</v>
      </c>
      <c r="AB109">
        <v>974</v>
      </c>
      <c r="AC109">
        <v>1853</v>
      </c>
      <c r="AD109">
        <v>1917</v>
      </c>
      <c r="AE109">
        <v>1926</v>
      </c>
      <c r="AF109">
        <v>2063</v>
      </c>
      <c r="AG109">
        <v>1884</v>
      </c>
      <c r="AH109">
        <v>2719</v>
      </c>
      <c r="AI109">
        <v>2471</v>
      </c>
      <c r="AJ109">
        <v>804</v>
      </c>
      <c r="AK109">
        <v>286</v>
      </c>
      <c r="AL109">
        <v>1475</v>
      </c>
      <c r="AM109">
        <v>7439</v>
      </c>
      <c r="AQ109" s="1">
        <v>6128816</v>
      </c>
      <c r="BB109" s="4"/>
    </row>
    <row r="110" spans="2:54" x14ac:dyDescent="0.25">
      <c r="B110" t="s">
        <v>41</v>
      </c>
      <c r="T110" s="1"/>
      <c r="U110" s="1">
        <v>1301</v>
      </c>
      <c r="V110" s="1">
        <v>3491</v>
      </c>
      <c r="W110" s="1">
        <v>25674</v>
      </c>
      <c r="X110" s="1">
        <v>11365</v>
      </c>
      <c r="Y110" s="1">
        <v>23686</v>
      </c>
      <c r="Z110" s="1">
        <v>2327</v>
      </c>
      <c r="AA110" s="1">
        <v>6515</v>
      </c>
      <c r="AB110">
        <v>6834</v>
      </c>
      <c r="AC110">
        <v>8218</v>
      </c>
      <c r="AD110">
        <v>8463</v>
      </c>
      <c r="AE110">
        <v>6333</v>
      </c>
      <c r="AF110">
        <v>9528</v>
      </c>
      <c r="AG110">
        <v>6970</v>
      </c>
      <c r="AH110">
        <v>8579</v>
      </c>
      <c r="AI110">
        <v>4448</v>
      </c>
      <c r="AJ110">
        <v>4700</v>
      </c>
      <c r="AK110">
        <v>7553</v>
      </c>
      <c r="AL110">
        <v>12261</v>
      </c>
      <c r="AM110">
        <v>20013</v>
      </c>
      <c r="AP110">
        <v>42480668</v>
      </c>
      <c r="AQ110" s="1">
        <v>19607399</v>
      </c>
      <c r="BB110" s="4"/>
    </row>
    <row r="111" spans="2:54" x14ac:dyDescent="0.25">
      <c r="B111" t="s">
        <v>40</v>
      </c>
      <c r="T111" s="1"/>
      <c r="U111" s="1"/>
      <c r="V111" s="1"/>
      <c r="W111" s="1"/>
      <c r="X111" s="1"/>
      <c r="AG111">
        <v>4680</v>
      </c>
      <c r="AH111">
        <v>4466</v>
      </c>
      <c r="AI111">
        <v>4114</v>
      </c>
      <c r="AJ111">
        <v>1150</v>
      </c>
      <c r="AK111">
        <v>422</v>
      </c>
      <c r="AL111">
        <v>2451</v>
      </c>
      <c r="AM111">
        <v>6964</v>
      </c>
      <c r="AQ111" s="1">
        <v>3988420</v>
      </c>
      <c r="BB111" s="4"/>
    </row>
    <row r="112" spans="2:54" x14ac:dyDescent="0.25">
      <c r="B112" t="s">
        <v>90</v>
      </c>
      <c r="T112" s="1"/>
      <c r="U112" s="1"/>
      <c r="V112" s="1"/>
      <c r="W112" s="1"/>
      <c r="X112" s="1"/>
      <c r="AP112">
        <v>4665149</v>
      </c>
      <c r="AQ112" s="1">
        <v>1836969</v>
      </c>
      <c r="BB112" s="4"/>
    </row>
    <row r="113" spans="2:54" x14ac:dyDescent="0.25">
      <c r="B113" t="s">
        <v>39</v>
      </c>
      <c r="T113" s="1"/>
      <c r="U113" s="1">
        <v>100</v>
      </c>
      <c r="V113" s="1">
        <v>464</v>
      </c>
      <c r="W113" s="1">
        <v>3367</v>
      </c>
      <c r="X113" s="1">
        <v>1505</v>
      </c>
      <c r="Y113" s="1">
        <v>4220</v>
      </c>
      <c r="Z113" s="1">
        <v>388</v>
      </c>
      <c r="AA113" s="1">
        <v>775</v>
      </c>
      <c r="AB113">
        <v>848</v>
      </c>
      <c r="AC113">
        <v>1447</v>
      </c>
      <c r="AD113">
        <v>1581</v>
      </c>
      <c r="AE113">
        <v>1597</v>
      </c>
      <c r="AF113">
        <v>1250</v>
      </c>
      <c r="AG113">
        <v>1982</v>
      </c>
      <c r="AH113">
        <v>1572</v>
      </c>
      <c r="AI113">
        <v>954</v>
      </c>
      <c r="AJ113">
        <v>642</v>
      </c>
      <c r="AK113">
        <v>1330</v>
      </c>
      <c r="AL113">
        <v>2765</v>
      </c>
      <c r="AM113">
        <v>3063</v>
      </c>
      <c r="AQ113" s="1">
        <v>10388485</v>
      </c>
      <c r="BB113" s="4"/>
    </row>
    <row r="114" spans="2:54" x14ac:dyDescent="0.25">
      <c r="B114" t="s">
        <v>91</v>
      </c>
      <c r="T114" s="1"/>
      <c r="U114" s="1"/>
      <c r="V114" s="1"/>
      <c r="W114" s="1"/>
      <c r="X114" s="1"/>
      <c r="AQ114" s="1">
        <v>18568</v>
      </c>
      <c r="BB114" s="4"/>
    </row>
    <row r="115" spans="2:54" x14ac:dyDescent="0.25">
      <c r="B115" t="s">
        <v>92</v>
      </c>
      <c r="T115" s="1"/>
      <c r="U115" s="1"/>
      <c r="V115" s="1"/>
      <c r="W115" s="1"/>
      <c r="X115" s="1"/>
      <c r="AP115">
        <v>904022</v>
      </c>
      <c r="AQ115" s="1">
        <v>1129894</v>
      </c>
      <c r="BB115" s="4"/>
    </row>
    <row r="116" spans="2:54" x14ac:dyDescent="0.25">
      <c r="B116" t="s">
        <v>93</v>
      </c>
      <c r="T116" s="1"/>
      <c r="U116" s="1"/>
      <c r="V116" s="1"/>
      <c r="W116" s="1"/>
      <c r="X116" s="1"/>
      <c r="AM116">
        <v>587</v>
      </c>
      <c r="AQ116" s="1">
        <v>425565</v>
      </c>
      <c r="BB116" s="4"/>
    </row>
    <row r="117" spans="2:54" x14ac:dyDescent="0.25">
      <c r="B117" t="s">
        <v>94</v>
      </c>
      <c r="T117" s="1"/>
      <c r="U117" s="1"/>
      <c r="V117" s="1"/>
      <c r="W117" s="1"/>
      <c r="X117" s="1"/>
      <c r="AM117">
        <v>1969</v>
      </c>
      <c r="AP117">
        <v>9138744</v>
      </c>
      <c r="AQ117" s="1">
        <v>5480101</v>
      </c>
      <c r="BB117" s="4"/>
    </row>
    <row r="118" spans="2:54" x14ac:dyDescent="0.25">
      <c r="B118" t="s">
        <v>95</v>
      </c>
      <c r="T118" s="1"/>
      <c r="U118" s="1"/>
      <c r="V118" s="1"/>
      <c r="W118" s="1"/>
      <c r="X118" s="1"/>
      <c r="AM118">
        <v>9004</v>
      </c>
      <c r="AQ118" s="1">
        <v>425848</v>
      </c>
      <c r="BB118" s="4"/>
    </row>
    <row r="119" spans="2:54" x14ac:dyDescent="0.25">
      <c r="B119" t="s">
        <v>96</v>
      </c>
      <c r="T119" s="1"/>
      <c r="U119" s="1"/>
      <c r="V119" s="1"/>
      <c r="W119" s="1"/>
      <c r="X119" s="1"/>
      <c r="AP119">
        <v>2549991</v>
      </c>
      <c r="AQ119" s="1">
        <v>1023119</v>
      </c>
      <c r="BB119" s="4"/>
    </row>
    <row r="120" spans="2:54" x14ac:dyDescent="0.25">
      <c r="B120" t="s">
        <v>97</v>
      </c>
      <c r="T120" s="1"/>
      <c r="U120" s="1"/>
      <c r="V120" s="1"/>
      <c r="W120" s="1"/>
      <c r="X120" s="1"/>
      <c r="AQ120" s="1">
        <v>3890404</v>
      </c>
      <c r="BB120" s="4"/>
    </row>
    <row r="121" spans="2:54" x14ac:dyDescent="0.25">
      <c r="B121" t="s">
        <v>42</v>
      </c>
      <c r="T121" s="1"/>
      <c r="U121" s="1">
        <v>161</v>
      </c>
      <c r="V121" s="1">
        <v>486</v>
      </c>
      <c r="W121" s="1">
        <v>1083</v>
      </c>
      <c r="X121" s="1">
        <v>1930</v>
      </c>
      <c r="Y121" s="1">
        <v>5244</v>
      </c>
      <c r="Z121" s="1">
        <v>434</v>
      </c>
      <c r="AA121" s="1">
        <v>1461</v>
      </c>
      <c r="AB121">
        <v>1577</v>
      </c>
      <c r="AC121">
        <v>4483</v>
      </c>
      <c r="AD121">
        <v>4082</v>
      </c>
      <c r="AE121">
        <v>5022</v>
      </c>
      <c r="AF121">
        <v>6819</v>
      </c>
      <c r="AG121">
        <v>3826</v>
      </c>
      <c r="AH121">
        <v>3086</v>
      </c>
      <c r="AI121">
        <v>2189</v>
      </c>
      <c r="AJ121">
        <v>2126</v>
      </c>
      <c r="AK121">
        <v>2699</v>
      </c>
      <c r="AL121">
        <v>7525</v>
      </c>
      <c r="AM121">
        <v>5535</v>
      </c>
      <c r="AP121">
        <v>3884989</v>
      </c>
      <c r="AQ121" s="1">
        <v>47111</v>
      </c>
      <c r="BB121" s="4"/>
    </row>
    <row r="122" spans="2:54" x14ac:dyDescent="0.25">
      <c r="B122" t="s">
        <v>45</v>
      </c>
      <c r="T122" s="1"/>
      <c r="U122" s="1">
        <v>5387</v>
      </c>
      <c r="V122" s="1">
        <v>13506</v>
      </c>
      <c r="W122" s="1">
        <v>28467</v>
      </c>
      <c r="X122" s="1">
        <v>15912</v>
      </c>
      <c r="Y122" s="1">
        <v>30549</v>
      </c>
      <c r="Z122" s="1">
        <v>4922</v>
      </c>
      <c r="AA122" s="1">
        <v>6423</v>
      </c>
      <c r="AB122">
        <v>18044</v>
      </c>
      <c r="AC122">
        <v>27080</v>
      </c>
      <c r="AD122">
        <v>25265</v>
      </c>
      <c r="AE122">
        <v>23098</v>
      </c>
      <c r="AF122">
        <v>29006</v>
      </c>
      <c r="AG122">
        <v>23714</v>
      </c>
      <c r="AH122">
        <v>31352</v>
      </c>
      <c r="AI122">
        <v>28997</v>
      </c>
      <c r="AJ122">
        <v>22829</v>
      </c>
      <c r="AK122">
        <v>41876</v>
      </c>
      <c r="AL122">
        <v>55607</v>
      </c>
      <c r="AM122">
        <v>72988</v>
      </c>
      <c r="AP122">
        <v>32772025</v>
      </c>
      <c r="AQ122" s="1">
        <v>13997406</v>
      </c>
      <c r="BB122" s="4"/>
    </row>
    <row r="123" spans="2:54" x14ac:dyDescent="0.25">
      <c r="B123" t="s">
        <v>98</v>
      </c>
      <c r="T123" s="1"/>
      <c r="U123" s="1"/>
      <c r="V123" s="1"/>
      <c r="W123" s="1"/>
      <c r="X123" s="1"/>
      <c r="AM123">
        <v>9428</v>
      </c>
      <c r="AP123">
        <v>15810690</v>
      </c>
      <c r="AQ123" s="1">
        <v>11895322</v>
      </c>
      <c r="BB123" s="4"/>
    </row>
    <row r="124" spans="2:54" x14ac:dyDescent="0.25">
      <c r="B124" t="s">
        <v>168</v>
      </c>
      <c r="T124" s="1"/>
      <c r="U124" s="1"/>
      <c r="V124" s="1"/>
      <c r="W124" s="1"/>
      <c r="X124" s="1"/>
      <c r="BB124" s="4"/>
    </row>
    <row r="125" spans="2:54" x14ac:dyDescent="0.25">
      <c r="B125" t="s">
        <v>99</v>
      </c>
      <c r="T125" s="1"/>
      <c r="U125" s="1"/>
      <c r="V125" s="1"/>
      <c r="W125" s="1"/>
      <c r="X125" s="1"/>
      <c r="AP125">
        <v>5593</v>
      </c>
      <c r="AQ125">
        <v>1402246</v>
      </c>
      <c r="BB125" s="4"/>
    </row>
    <row r="126" spans="2:54" x14ac:dyDescent="0.25">
      <c r="B126" t="s">
        <v>100</v>
      </c>
      <c r="T126" s="1"/>
      <c r="U126" s="1"/>
      <c r="V126" s="1"/>
      <c r="W126" s="1"/>
      <c r="X126" s="1"/>
      <c r="AM126">
        <v>4090</v>
      </c>
      <c r="AP126">
        <v>571630</v>
      </c>
      <c r="AQ126">
        <v>242310</v>
      </c>
      <c r="BB126" s="4"/>
    </row>
    <row r="127" spans="2:54" x14ac:dyDescent="0.25">
      <c r="B127" t="s">
        <v>101</v>
      </c>
      <c r="T127" s="1"/>
      <c r="U127" s="1"/>
      <c r="V127" s="1"/>
      <c r="W127" s="1"/>
      <c r="X127" s="1"/>
      <c r="AQ127">
        <v>541</v>
      </c>
      <c r="BB127" s="4"/>
    </row>
    <row r="128" spans="2:54" x14ac:dyDescent="0.25">
      <c r="B128" t="s">
        <v>134</v>
      </c>
      <c r="T128" s="1"/>
      <c r="U128" s="1"/>
      <c r="V128" s="1"/>
      <c r="W128" s="1"/>
      <c r="X128" s="1"/>
      <c r="AG128">
        <v>6426</v>
      </c>
      <c r="AH128">
        <v>13123</v>
      </c>
      <c r="AI128">
        <v>10663</v>
      </c>
      <c r="AJ128">
        <v>10867</v>
      </c>
      <c r="AK128">
        <v>15760</v>
      </c>
      <c r="AL128">
        <v>23174</v>
      </c>
      <c r="AM128">
        <v>2213</v>
      </c>
      <c r="BB128" s="4"/>
    </row>
    <row r="129" spans="2:54" x14ac:dyDescent="0.25">
      <c r="B129" t="s">
        <v>102</v>
      </c>
      <c r="T129" s="1"/>
      <c r="U129" s="1"/>
      <c r="V129" s="1"/>
      <c r="W129" s="1"/>
      <c r="X129" s="1"/>
      <c r="AM129">
        <v>22328</v>
      </c>
      <c r="AP129">
        <v>40122193</v>
      </c>
      <c r="AQ129">
        <v>22503862</v>
      </c>
      <c r="BB129" s="4"/>
    </row>
    <row r="130" spans="2:54" x14ac:dyDescent="0.25">
      <c r="B130" t="s">
        <v>170</v>
      </c>
      <c r="T130" s="1"/>
      <c r="U130" s="1"/>
      <c r="V130" s="1"/>
      <c r="W130" s="1"/>
      <c r="X130" s="1"/>
      <c r="BB130" s="4"/>
    </row>
    <row r="131" spans="2:54" x14ac:dyDescent="0.25">
      <c r="B131" t="s">
        <v>171</v>
      </c>
      <c r="T131" s="1"/>
      <c r="U131" s="1"/>
      <c r="V131" s="1"/>
      <c r="W131" s="1"/>
      <c r="X131" s="1"/>
      <c r="BB131" s="4"/>
    </row>
    <row r="132" spans="2:54" x14ac:dyDescent="0.25">
      <c r="B132" t="s">
        <v>172</v>
      </c>
      <c r="T132" s="1"/>
      <c r="U132" s="1"/>
      <c r="V132" s="1"/>
      <c r="W132" s="1"/>
      <c r="X132" s="1"/>
      <c r="BB132" s="4"/>
    </row>
    <row r="133" spans="2:54" x14ac:dyDescent="0.25">
      <c r="B133" t="s">
        <v>103</v>
      </c>
      <c r="T133" s="1"/>
      <c r="U133" s="1"/>
      <c r="V133" s="1"/>
      <c r="W133" s="1"/>
      <c r="X133" s="1"/>
      <c r="AM133">
        <v>8821</v>
      </c>
      <c r="AP133">
        <v>16054671</v>
      </c>
      <c r="AQ133">
        <v>9830371</v>
      </c>
      <c r="BB133" s="4"/>
    </row>
    <row r="134" spans="2:54" x14ac:dyDescent="0.25">
      <c r="B134" t="s">
        <v>173</v>
      </c>
      <c r="T134" s="1"/>
      <c r="U134" s="1"/>
      <c r="V134" s="1"/>
      <c r="W134" s="1"/>
      <c r="X134" s="1"/>
      <c r="BB134" s="4"/>
    </row>
    <row r="135" spans="2:54" x14ac:dyDescent="0.25">
      <c r="B135" t="s">
        <v>104</v>
      </c>
      <c r="T135" s="1"/>
      <c r="U135" s="1"/>
      <c r="V135" s="1"/>
      <c r="W135" s="1"/>
      <c r="X135" s="1"/>
      <c r="AP135">
        <v>696558</v>
      </c>
      <c r="AQ135">
        <v>640957</v>
      </c>
      <c r="BB135" s="4"/>
    </row>
    <row r="136" spans="2:54" x14ac:dyDescent="0.25">
      <c r="B136" t="s">
        <v>174</v>
      </c>
      <c r="T136" s="1"/>
      <c r="U136" s="1"/>
      <c r="V136" s="1"/>
      <c r="W136" s="1"/>
      <c r="X136" s="1"/>
      <c r="BB136" s="4"/>
    </row>
    <row r="137" spans="2:54" x14ac:dyDescent="0.25">
      <c r="B137" t="s">
        <v>48</v>
      </c>
      <c r="T137" s="1"/>
      <c r="U137" s="1"/>
      <c r="V137" s="1"/>
      <c r="W137" s="1"/>
      <c r="X137" s="1"/>
      <c r="AG137">
        <v>11694</v>
      </c>
      <c r="AH137">
        <v>13179</v>
      </c>
      <c r="AI137">
        <v>14196</v>
      </c>
      <c r="AJ137">
        <v>19282</v>
      </c>
      <c r="AK137">
        <v>16418</v>
      </c>
      <c r="AL137">
        <v>26740</v>
      </c>
      <c r="AM137">
        <v>29539</v>
      </c>
      <c r="AP137">
        <v>53748802</v>
      </c>
      <c r="AQ137">
        <v>35291011</v>
      </c>
      <c r="BB137" s="4"/>
    </row>
    <row r="138" spans="2:54" x14ac:dyDescent="0.25">
      <c r="B138" t="s">
        <v>131</v>
      </c>
      <c r="T138" s="1"/>
      <c r="U138" s="1">
        <v>4276</v>
      </c>
      <c r="V138" s="1">
        <v>6787</v>
      </c>
      <c r="W138" s="1">
        <v>18342</v>
      </c>
      <c r="X138" s="1">
        <v>8195</v>
      </c>
      <c r="Y138" s="1">
        <v>8206</v>
      </c>
      <c r="Z138" s="1">
        <v>3850</v>
      </c>
      <c r="AA138" s="1">
        <v>4785</v>
      </c>
      <c r="AB138">
        <v>4748</v>
      </c>
      <c r="AC138">
        <v>5764</v>
      </c>
      <c r="AD138">
        <v>9538</v>
      </c>
      <c r="AE138">
        <v>10741</v>
      </c>
      <c r="AF138">
        <v>11640</v>
      </c>
      <c r="BB138" s="4"/>
    </row>
    <row r="139" spans="2:54" x14ac:dyDescent="0.25">
      <c r="B139" t="s">
        <v>105</v>
      </c>
      <c r="T139" s="1"/>
      <c r="U139" s="1"/>
      <c r="V139" s="1"/>
      <c r="W139" s="1"/>
      <c r="X139" s="1"/>
      <c r="AP139">
        <v>1934745</v>
      </c>
      <c r="AQ139">
        <v>1027416</v>
      </c>
      <c r="BB139" s="4"/>
    </row>
    <row r="140" spans="2:54" x14ac:dyDescent="0.25">
      <c r="B140" t="s">
        <v>106</v>
      </c>
      <c r="T140" s="1"/>
      <c r="U140" s="1"/>
      <c r="V140" s="1"/>
      <c r="W140" s="1"/>
      <c r="X140" s="1"/>
      <c r="AP140">
        <v>16474372</v>
      </c>
      <c r="AQ140">
        <v>6927134</v>
      </c>
      <c r="BB140" s="4"/>
    </row>
    <row r="141" spans="2:54" x14ac:dyDescent="0.25">
      <c r="B141" t="s">
        <v>107</v>
      </c>
      <c r="T141" s="1"/>
      <c r="U141" s="1"/>
      <c r="V141" s="1"/>
      <c r="W141" s="1"/>
      <c r="X141" s="1"/>
      <c r="AP141">
        <v>5661729</v>
      </c>
      <c r="AQ141">
        <v>1637038</v>
      </c>
      <c r="BB141" s="4"/>
    </row>
    <row r="142" spans="2:54" x14ac:dyDescent="0.25">
      <c r="B142" t="s">
        <v>169</v>
      </c>
      <c r="T142" s="1"/>
      <c r="U142" s="1"/>
      <c r="V142" s="1"/>
      <c r="W142" s="1"/>
      <c r="X142" s="1"/>
      <c r="BB142" s="4"/>
    </row>
    <row r="143" spans="2:54" x14ac:dyDescent="0.25">
      <c r="B143" t="s">
        <v>108</v>
      </c>
      <c r="T143" s="1"/>
      <c r="U143" s="1"/>
      <c r="V143" s="1"/>
      <c r="W143" s="1"/>
      <c r="X143" s="1"/>
      <c r="AM143">
        <v>2430</v>
      </c>
      <c r="AP143">
        <v>14683257</v>
      </c>
      <c r="AQ143">
        <v>4084413</v>
      </c>
      <c r="BB143" s="4"/>
    </row>
    <row r="144" spans="2:54" x14ac:dyDescent="0.25">
      <c r="B144" t="s">
        <v>109</v>
      </c>
      <c r="T144" s="1"/>
      <c r="U144" s="1"/>
      <c r="V144" s="1"/>
      <c r="W144" s="1"/>
      <c r="X144" s="1"/>
      <c r="AQ144">
        <v>529529</v>
      </c>
      <c r="BB144" s="4"/>
    </row>
    <row r="145" spans="2:54" x14ac:dyDescent="0.25">
      <c r="B145" t="s">
        <v>110</v>
      </c>
      <c r="T145" s="1"/>
      <c r="U145" s="1"/>
      <c r="V145" s="1"/>
      <c r="W145" s="1"/>
      <c r="X145" s="1"/>
      <c r="AM145">
        <v>796</v>
      </c>
      <c r="AP145">
        <v>6769139</v>
      </c>
      <c r="AQ145">
        <v>2121239</v>
      </c>
      <c r="BB145" s="4"/>
    </row>
    <row r="146" spans="2:54" x14ac:dyDescent="0.25">
      <c r="B146" t="s">
        <v>111</v>
      </c>
      <c r="T146" s="1"/>
      <c r="U146" s="1"/>
      <c r="V146" s="1"/>
      <c r="W146" s="1"/>
      <c r="X146" s="1"/>
      <c r="AP146">
        <v>869693</v>
      </c>
      <c r="AQ146">
        <v>364149</v>
      </c>
      <c r="BB146" s="4"/>
    </row>
    <row r="147" spans="2:54" x14ac:dyDescent="0.25">
      <c r="B147" t="s">
        <v>112</v>
      </c>
      <c r="T147" s="1"/>
      <c r="U147" s="1"/>
      <c r="V147" s="1"/>
      <c r="W147" s="1"/>
      <c r="X147" s="1"/>
      <c r="AP147">
        <v>378789</v>
      </c>
      <c r="AQ147">
        <v>123367</v>
      </c>
      <c r="BB147" s="4"/>
    </row>
    <row r="148" spans="2:54" x14ac:dyDescent="0.25">
      <c r="B148" t="s">
        <v>113</v>
      </c>
      <c r="T148" s="1"/>
      <c r="U148" s="1"/>
      <c r="V148" s="1"/>
      <c r="W148" s="1"/>
      <c r="X148" s="1"/>
      <c r="AP148">
        <v>3572504</v>
      </c>
      <c r="AQ148">
        <v>472926</v>
      </c>
      <c r="BB148" s="4"/>
    </row>
    <row r="149" spans="2:54" x14ac:dyDescent="0.25">
      <c r="B149" t="s">
        <v>114</v>
      </c>
      <c r="T149" s="1"/>
      <c r="U149" s="1"/>
      <c r="V149" s="1"/>
      <c r="W149" s="1"/>
      <c r="X149" s="1"/>
      <c r="AP149">
        <v>3158504</v>
      </c>
      <c r="AQ149">
        <v>369009</v>
      </c>
      <c r="BB149" s="4"/>
    </row>
    <row r="150" spans="2:54" x14ac:dyDescent="0.25">
      <c r="B150" t="s">
        <v>44</v>
      </c>
      <c r="T150" s="1"/>
      <c r="U150" s="1"/>
      <c r="V150" s="1"/>
      <c r="W150" s="1"/>
      <c r="X150" s="1"/>
      <c r="AM150">
        <v>19075</v>
      </c>
      <c r="AP150">
        <v>18280565</v>
      </c>
      <c r="AQ150">
        <v>18727165</v>
      </c>
      <c r="BB150" s="4"/>
    </row>
    <row r="151" spans="2:54" x14ac:dyDescent="0.25">
      <c r="B151" t="s">
        <v>115</v>
      </c>
      <c r="T151" s="1"/>
      <c r="U151" s="1"/>
      <c r="V151" s="1"/>
      <c r="W151" s="1"/>
      <c r="X151" s="1"/>
      <c r="AM151">
        <v>2553</v>
      </c>
      <c r="AP151">
        <v>145045</v>
      </c>
      <c r="AQ151">
        <v>402204</v>
      </c>
      <c r="BB151" s="4"/>
    </row>
    <row r="152" spans="2:54" x14ac:dyDescent="0.25">
      <c r="B152" t="s">
        <v>116</v>
      </c>
      <c r="T152" s="1"/>
      <c r="U152" s="1"/>
      <c r="V152" s="1"/>
      <c r="W152" s="1"/>
      <c r="X152" s="1"/>
      <c r="AP152">
        <v>1371262</v>
      </c>
      <c r="AQ152">
        <v>888746</v>
      </c>
      <c r="BB152" s="4"/>
    </row>
    <row r="153" spans="2:54" x14ac:dyDescent="0.25">
      <c r="B153" t="s">
        <v>117</v>
      </c>
      <c r="T153" s="1"/>
      <c r="U153" s="1"/>
      <c r="V153" s="1"/>
      <c r="W153" s="1"/>
      <c r="X153" s="1"/>
      <c r="AP153">
        <v>450968</v>
      </c>
      <c r="AQ153">
        <v>185983</v>
      </c>
      <c r="BB153" s="4"/>
    </row>
    <row r="154" spans="2:54" x14ac:dyDescent="0.25">
      <c r="B154" t="s">
        <v>118</v>
      </c>
      <c r="T154" s="1"/>
      <c r="U154" s="1"/>
      <c r="V154" s="1"/>
      <c r="W154" s="1"/>
      <c r="X154" s="1"/>
      <c r="AP154">
        <v>1750738</v>
      </c>
      <c r="AQ154">
        <v>90025</v>
      </c>
      <c r="BB154" s="4"/>
    </row>
    <row r="155" spans="2:54" x14ac:dyDescent="0.25">
      <c r="B155" t="s">
        <v>119</v>
      </c>
      <c r="T155" s="1"/>
      <c r="U155" s="1"/>
      <c r="V155" s="1"/>
      <c r="W155" s="1"/>
      <c r="X155" s="1"/>
      <c r="AP155">
        <v>117827</v>
      </c>
      <c r="AQ155">
        <v>235180</v>
      </c>
      <c r="BB155" s="4"/>
    </row>
    <row r="156" spans="2:54" x14ac:dyDescent="0.25">
      <c r="B156" t="s">
        <v>120</v>
      </c>
      <c r="T156" s="1"/>
      <c r="U156" s="1"/>
      <c r="V156" s="1"/>
      <c r="W156" s="1"/>
      <c r="X156" s="1"/>
      <c r="AP156">
        <v>305726</v>
      </c>
      <c r="AQ156">
        <v>79030</v>
      </c>
      <c r="AU156">
        <v>14847</v>
      </c>
      <c r="BB156" s="4"/>
    </row>
    <row r="157" spans="2:54" x14ac:dyDescent="0.25">
      <c r="B157" t="s">
        <v>121</v>
      </c>
      <c r="T157" s="1"/>
      <c r="U157" s="1"/>
      <c r="V157" s="1"/>
      <c r="W157" s="1"/>
      <c r="X157" s="1"/>
      <c r="AP157">
        <v>1157809</v>
      </c>
      <c r="AQ157">
        <v>1056147</v>
      </c>
      <c r="BB157" s="4"/>
    </row>
    <row r="158" spans="2:54" x14ac:dyDescent="0.25">
      <c r="B158" t="s">
        <v>122</v>
      </c>
      <c r="T158" s="1"/>
      <c r="U158" s="1"/>
      <c r="V158" s="1"/>
      <c r="W158" s="1"/>
      <c r="X158" s="1"/>
      <c r="AQ158">
        <v>9031</v>
      </c>
      <c r="BB158" s="4"/>
    </row>
    <row r="159" spans="2:54" x14ac:dyDescent="0.25">
      <c r="B159" t="s">
        <v>123</v>
      </c>
      <c r="T159" s="1"/>
      <c r="U159" s="1"/>
      <c r="V159" s="1"/>
      <c r="W159" s="1"/>
      <c r="X159" s="1"/>
      <c r="AQ159">
        <v>1386660</v>
      </c>
      <c r="BB159" s="4"/>
    </row>
    <row r="160" spans="2:54" x14ac:dyDescent="0.25">
      <c r="B160" t="s">
        <v>46</v>
      </c>
      <c r="T160" s="1"/>
      <c r="U160" s="1"/>
      <c r="V160" s="1"/>
      <c r="W160" s="1"/>
      <c r="X160" s="1"/>
      <c r="BB160" s="4"/>
    </row>
    <row r="161" spans="2:54" x14ac:dyDescent="0.25">
      <c r="B161" t="s">
        <v>47</v>
      </c>
      <c r="T161" s="1"/>
      <c r="U161" s="1"/>
      <c r="V161" s="1"/>
      <c r="W161" s="1"/>
      <c r="X161" s="1"/>
      <c r="BB161" s="4"/>
    </row>
    <row r="162" spans="2:54" x14ac:dyDescent="0.25">
      <c r="B162" t="s">
        <v>49</v>
      </c>
      <c r="T162" s="1"/>
      <c r="U162" s="1">
        <v>483</v>
      </c>
      <c r="V162" s="1">
        <v>514</v>
      </c>
      <c r="W162" s="1">
        <v>1391</v>
      </c>
      <c r="X162" s="1">
        <v>673</v>
      </c>
      <c r="Y162" s="1">
        <v>864</v>
      </c>
      <c r="Z162" s="1">
        <v>286</v>
      </c>
      <c r="AA162" s="1">
        <v>401</v>
      </c>
      <c r="AB162">
        <v>2446</v>
      </c>
      <c r="AC162">
        <v>8357</v>
      </c>
      <c r="AD162">
        <v>8146</v>
      </c>
      <c r="AE162">
        <v>9315</v>
      </c>
      <c r="AF162">
        <v>10588</v>
      </c>
      <c r="AG162">
        <v>2088</v>
      </c>
      <c r="AH162">
        <v>2878</v>
      </c>
      <c r="AI162">
        <v>3182</v>
      </c>
      <c r="AJ162">
        <v>5887</v>
      </c>
      <c r="AK162">
        <v>11639</v>
      </c>
      <c r="AL162">
        <v>31715</v>
      </c>
      <c r="AM162">
        <v>8130</v>
      </c>
      <c r="AP162">
        <v>3925465</v>
      </c>
      <c r="AQ162">
        <v>815946</v>
      </c>
      <c r="BB162" s="4"/>
    </row>
    <row r="163" spans="2:54" x14ac:dyDescent="0.25">
      <c r="B163" t="s">
        <v>50</v>
      </c>
      <c r="T163" s="1"/>
      <c r="U163" s="1">
        <v>27776</v>
      </c>
      <c r="V163" s="1">
        <v>27289</v>
      </c>
      <c r="W163" s="1">
        <v>64827</v>
      </c>
      <c r="X163" s="1">
        <v>30825</v>
      </c>
      <c r="Y163" s="1">
        <v>58115</v>
      </c>
      <c r="Z163" s="1">
        <v>21558</v>
      </c>
      <c r="AA163" s="1">
        <v>36746</v>
      </c>
      <c r="AB163">
        <v>32638</v>
      </c>
      <c r="AC163">
        <v>41909</v>
      </c>
      <c r="AD163">
        <v>47495</v>
      </c>
      <c r="AE163">
        <v>51611</v>
      </c>
      <c r="AF163">
        <v>50566</v>
      </c>
      <c r="AG163">
        <v>43000</v>
      </c>
      <c r="AH163">
        <v>44075</v>
      </c>
      <c r="AI163">
        <v>25486</v>
      </c>
      <c r="AJ163">
        <v>18405</v>
      </c>
      <c r="AK163">
        <v>36895</v>
      </c>
      <c r="AL163">
        <v>51416</v>
      </c>
      <c r="AM163">
        <v>64461</v>
      </c>
      <c r="AP163">
        <v>72079685</v>
      </c>
      <c r="AQ163">
        <v>69388200</v>
      </c>
      <c r="BB163" s="4"/>
    </row>
    <row r="164" spans="2:54" x14ac:dyDescent="0.25">
      <c r="B164" t="s">
        <v>124</v>
      </c>
      <c r="T164" s="1"/>
      <c r="U164" s="1"/>
      <c r="V164" s="1"/>
      <c r="W164" s="1"/>
      <c r="X164" s="1"/>
      <c r="AP164">
        <v>1320961</v>
      </c>
      <c r="AQ164">
        <v>699943</v>
      </c>
      <c r="AU164">
        <v>709474</v>
      </c>
      <c r="AV164">
        <v>127813</v>
      </c>
      <c r="BB164" s="4"/>
    </row>
    <row r="165" spans="2:54" x14ac:dyDescent="0.25">
      <c r="B165" t="s">
        <v>125</v>
      </c>
      <c r="T165" s="1"/>
      <c r="U165" s="1"/>
      <c r="V165" s="1"/>
      <c r="W165" s="1"/>
      <c r="X165" s="1"/>
      <c r="AP165">
        <v>438900</v>
      </c>
      <c r="AQ165">
        <v>1002279</v>
      </c>
      <c r="BB165" s="4"/>
    </row>
    <row r="166" spans="2:54" x14ac:dyDescent="0.25">
      <c r="B166" t="s">
        <v>51</v>
      </c>
      <c r="T166" s="1"/>
      <c r="U166" s="1">
        <v>3136</v>
      </c>
      <c r="V166" s="1">
        <v>4177</v>
      </c>
      <c r="W166" s="1">
        <v>8747</v>
      </c>
      <c r="X166" s="1">
        <v>5271</v>
      </c>
      <c r="Y166" s="1">
        <v>9668</v>
      </c>
      <c r="Z166" s="1">
        <v>1607</v>
      </c>
      <c r="AA166" s="1">
        <v>3438</v>
      </c>
      <c r="AB166">
        <v>2693</v>
      </c>
      <c r="AC166">
        <v>2910</v>
      </c>
      <c r="AD166">
        <v>3100</v>
      </c>
      <c r="AE166">
        <v>2945</v>
      </c>
      <c r="AF166">
        <v>3347</v>
      </c>
      <c r="AG166">
        <v>3092</v>
      </c>
      <c r="AH166">
        <v>4094</v>
      </c>
      <c r="AI166">
        <v>3226</v>
      </c>
      <c r="AJ166">
        <v>1966</v>
      </c>
      <c r="AK166">
        <v>2993</v>
      </c>
      <c r="AL166">
        <v>6452</v>
      </c>
      <c r="AM166">
        <v>8587</v>
      </c>
      <c r="AP166">
        <v>19358724</v>
      </c>
      <c r="AQ166">
        <v>14808654</v>
      </c>
      <c r="BB166" s="4"/>
    </row>
    <row r="167" spans="2:54" x14ac:dyDescent="0.25">
      <c r="B167" t="s">
        <v>126</v>
      </c>
      <c r="T167" s="1"/>
      <c r="U167" s="1"/>
      <c r="V167" s="1"/>
      <c r="W167" s="1"/>
      <c r="X167" s="1"/>
      <c r="AP167">
        <v>756258</v>
      </c>
      <c r="AQ167">
        <v>139324</v>
      </c>
      <c r="AU167">
        <v>7928</v>
      </c>
      <c r="AV167">
        <v>133262</v>
      </c>
      <c r="BB167" s="4"/>
    </row>
    <row r="168" spans="2:54" x14ac:dyDescent="0.25">
      <c r="B168" t="s">
        <v>127</v>
      </c>
      <c r="T168" s="1"/>
      <c r="U168" s="1"/>
      <c r="V168" s="1"/>
      <c r="W168" s="1"/>
      <c r="X168" s="1"/>
      <c r="AP168">
        <v>931046</v>
      </c>
      <c r="AQ168">
        <v>452017</v>
      </c>
      <c r="BB168" s="4"/>
    </row>
    <row r="169" spans="2:54" x14ac:dyDescent="0.25">
      <c r="B169" t="s">
        <v>175</v>
      </c>
      <c r="T169" s="1"/>
      <c r="U169" s="1"/>
      <c r="V169" s="1"/>
      <c r="W169" s="1"/>
      <c r="X169" s="1"/>
      <c r="BB169" s="4"/>
    </row>
    <row r="170" spans="2:54" x14ac:dyDescent="0.25">
      <c r="B170" t="s">
        <v>176</v>
      </c>
      <c r="T170" s="1"/>
      <c r="U170" s="1"/>
      <c r="V170" s="1"/>
      <c r="W170" s="1"/>
      <c r="X170" s="1"/>
      <c r="BB170" s="4"/>
    </row>
    <row r="171" spans="2:54" x14ac:dyDescent="0.25">
      <c r="B171" t="s">
        <v>177</v>
      </c>
      <c r="T171" s="1"/>
      <c r="U171" s="1"/>
      <c r="V171" s="1"/>
      <c r="W171" s="1"/>
      <c r="X171" s="1"/>
      <c r="BB171" s="4"/>
    </row>
    <row r="172" spans="2:54" x14ac:dyDescent="0.25">
      <c r="B172" t="s">
        <v>128</v>
      </c>
      <c r="T172" s="1"/>
      <c r="U172" s="1"/>
      <c r="V172" s="1"/>
      <c r="W172" s="1"/>
      <c r="X172" s="1"/>
      <c r="AP172">
        <v>108636</v>
      </c>
      <c r="AQ172">
        <v>11721</v>
      </c>
      <c r="BB172" s="4"/>
    </row>
    <row r="173" spans="2:54" x14ac:dyDescent="0.25">
      <c r="B173" t="s">
        <v>135</v>
      </c>
      <c r="T173" s="1"/>
      <c r="U173" s="1"/>
      <c r="V173" s="1"/>
      <c r="W173" s="1"/>
      <c r="X173" s="1"/>
      <c r="AV173">
        <v>2573009</v>
      </c>
      <c r="BB173" s="4"/>
    </row>
    <row r="174" spans="2:54" x14ac:dyDescent="0.25">
      <c r="B174" t="s">
        <v>52</v>
      </c>
      <c r="T174" s="1"/>
      <c r="U174" s="1">
        <v>7141</v>
      </c>
      <c r="V174" s="1">
        <v>6442</v>
      </c>
      <c r="W174" s="1">
        <v>7729</v>
      </c>
      <c r="X174" s="1">
        <v>8612</v>
      </c>
      <c r="Y174" s="1">
        <v>13254</v>
      </c>
      <c r="Z174" s="1">
        <v>7450</v>
      </c>
      <c r="AA174" s="1">
        <v>5189</v>
      </c>
      <c r="AB174">
        <v>4811</v>
      </c>
      <c r="AC174">
        <v>5511</v>
      </c>
      <c r="AD174">
        <v>8069</v>
      </c>
      <c r="AE174">
        <v>6700</v>
      </c>
      <c r="AF174">
        <v>6894</v>
      </c>
      <c r="AG174">
        <v>6472</v>
      </c>
      <c r="AH174">
        <v>6271</v>
      </c>
      <c r="AI174">
        <v>6392</v>
      </c>
      <c r="AJ174">
        <v>5623</v>
      </c>
      <c r="AK174">
        <v>6676</v>
      </c>
      <c r="AL174">
        <v>6484</v>
      </c>
      <c r="AM174">
        <v>5526</v>
      </c>
      <c r="AP174">
        <v>11151754</v>
      </c>
      <c r="AQ174">
        <v>9774409</v>
      </c>
      <c r="BB174" s="4"/>
    </row>
    <row r="175" spans="2:54" x14ac:dyDescent="0.25">
      <c r="B175" t="s">
        <v>178</v>
      </c>
      <c r="T175" s="1"/>
      <c r="U175" s="1"/>
      <c r="V175" s="1"/>
      <c r="W175" s="1"/>
      <c r="X175" s="1"/>
      <c r="BB175" s="4"/>
    </row>
    <row r="176" spans="2:54" x14ac:dyDescent="0.25">
      <c r="B176" t="s">
        <v>179</v>
      </c>
      <c r="T176" s="1"/>
      <c r="U176" s="1"/>
      <c r="V176" s="1"/>
      <c r="W176" s="1"/>
      <c r="X176" s="1"/>
      <c r="AV176">
        <v>563529</v>
      </c>
      <c r="BB176" s="4"/>
    </row>
    <row r="177" spans="2:54" x14ac:dyDescent="0.25">
      <c r="B177" t="s">
        <v>53</v>
      </c>
      <c r="T177" s="1"/>
      <c r="U177" s="1">
        <v>759</v>
      </c>
      <c r="V177" s="1">
        <v>1023</v>
      </c>
      <c r="W177" s="1">
        <v>1609</v>
      </c>
      <c r="X177" s="1">
        <v>1425</v>
      </c>
      <c r="Y177" s="1">
        <v>1526</v>
      </c>
      <c r="Z177" s="1">
        <v>1015</v>
      </c>
      <c r="AA177" s="1">
        <v>1347</v>
      </c>
      <c r="AB177">
        <v>1967</v>
      </c>
      <c r="AC177">
        <v>509</v>
      </c>
      <c r="AD177">
        <v>411</v>
      </c>
      <c r="AE177">
        <v>545</v>
      </c>
      <c r="AF177">
        <v>214</v>
      </c>
      <c r="AG177">
        <v>456</v>
      </c>
      <c r="AH177">
        <v>402</v>
      </c>
      <c r="AI177">
        <v>525</v>
      </c>
      <c r="AJ177">
        <v>594</v>
      </c>
      <c r="AK177">
        <v>712</v>
      </c>
      <c r="AL177">
        <v>1026</v>
      </c>
      <c r="AM177">
        <v>1309</v>
      </c>
      <c r="AP177">
        <v>317025</v>
      </c>
      <c r="AQ177">
        <v>333033</v>
      </c>
      <c r="AU177">
        <v>479340</v>
      </c>
      <c r="BB177" s="4"/>
    </row>
    <row r="178" spans="2:54" x14ac:dyDescent="0.25">
      <c r="B178" t="s">
        <v>132</v>
      </c>
      <c r="T178" s="1"/>
      <c r="U178" s="1"/>
      <c r="V178" s="1"/>
      <c r="W178" s="1"/>
      <c r="X178" s="1"/>
      <c r="BB178" s="4"/>
    </row>
    <row r="179" spans="2:54" x14ac:dyDescent="0.25">
      <c r="B179" t="s">
        <v>133</v>
      </c>
      <c r="T179" s="1"/>
      <c r="U179" s="1">
        <v>626</v>
      </c>
      <c r="V179" s="1">
        <v>408</v>
      </c>
      <c r="W179" s="1"/>
      <c r="X179" s="1">
        <v>32</v>
      </c>
      <c r="AB179">
        <v>78952</v>
      </c>
      <c r="BB179" s="4"/>
    </row>
    <row r="180" spans="2:54" x14ac:dyDescent="0.25">
      <c r="B180" t="s">
        <v>129</v>
      </c>
      <c r="BB180" s="4"/>
    </row>
    <row r="182" spans="2:54" x14ac:dyDescent="0.25">
      <c r="B182" t="s">
        <v>181</v>
      </c>
      <c r="T182" s="2">
        <f t="shared" ref="T182:BA182" si="0">SUM(T3:T180)-T50-T49</f>
        <v>0</v>
      </c>
      <c r="U182" s="2">
        <f t="shared" si="0"/>
        <v>1127448</v>
      </c>
      <c r="V182" s="2">
        <f t="shared" si="0"/>
        <v>1602986</v>
      </c>
      <c r="W182" s="2">
        <f t="shared" si="0"/>
        <v>1962078</v>
      </c>
      <c r="X182" s="2">
        <f t="shared" si="0"/>
        <v>2098851</v>
      </c>
      <c r="Y182">
        <f t="shared" si="0"/>
        <v>1948372</v>
      </c>
      <c r="Z182">
        <f t="shared" si="0"/>
        <v>1252817</v>
      </c>
      <c r="AA182">
        <f t="shared" si="0"/>
        <v>1637432</v>
      </c>
      <c r="AB182">
        <f t="shared" si="0"/>
        <v>1447728</v>
      </c>
      <c r="AC182">
        <f t="shared" si="0"/>
        <v>1807014</v>
      </c>
      <c r="AD182">
        <f t="shared" si="0"/>
        <v>2305566</v>
      </c>
      <c r="AE182">
        <f t="shared" si="0"/>
        <v>2044705</v>
      </c>
      <c r="AF182">
        <f t="shared" si="0"/>
        <v>1992295</v>
      </c>
      <c r="AG182">
        <f t="shared" si="0"/>
        <v>1971934</v>
      </c>
      <c r="AH182">
        <f t="shared" si="0"/>
        <v>2148596</v>
      </c>
      <c r="AI182">
        <f t="shared" si="0"/>
        <v>1469822</v>
      </c>
      <c r="AJ182">
        <f t="shared" si="0"/>
        <v>1146949</v>
      </c>
      <c r="AK182">
        <f t="shared" si="0"/>
        <v>1409966</v>
      </c>
      <c r="AL182">
        <f t="shared" si="0"/>
        <v>1861018</v>
      </c>
      <c r="AM182">
        <f t="shared" si="0"/>
        <v>2171892</v>
      </c>
      <c r="AN182">
        <f t="shared" si="0"/>
        <v>0</v>
      </c>
      <c r="AO182">
        <f t="shared" si="0"/>
        <v>0</v>
      </c>
      <c r="AP182">
        <f t="shared" si="0"/>
        <v>2901908441</v>
      </c>
      <c r="AQ182">
        <f t="shared" si="0"/>
        <v>2689659311</v>
      </c>
      <c r="AR182">
        <f t="shared" si="0"/>
        <v>0</v>
      </c>
      <c r="AS182">
        <f t="shared" si="0"/>
        <v>0</v>
      </c>
      <c r="AT182">
        <f t="shared" si="0"/>
        <v>0</v>
      </c>
      <c r="AU182">
        <f t="shared" si="0"/>
        <v>1792547139</v>
      </c>
      <c r="AV182">
        <f t="shared" si="0"/>
        <v>1627350373</v>
      </c>
      <c r="AW182">
        <f t="shared" si="0"/>
        <v>0</v>
      </c>
      <c r="AX182">
        <f t="shared" si="0"/>
        <v>0</v>
      </c>
      <c r="AY182">
        <f t="shared" si="0"/>
        <v>0</v>
      </c>
      <c r="AZ182">
        <f t="shared" si="0"/>
        <v>0</v>
      </c>
      <c r="BA182">
        <f t="shared" si="0"/>
        <v>0</v>
      </c>
      <c r="BB182" s="3">
        <f>SUM(BB3:BB180)-BB50</f>
        <v>0</v>
      </c>
    </row>
    <row r="184" spans="2:54" x14ac:dyDescent="0.25">
      <c r="U184" s="2">
        <f>1127468-U182</f>
        <v>20</v>
      </c>
      <c r="V184" s="2">
        <f>1603005-V182</f>
        <v>19</v>
      </c>
      <c r="W184" s="2">
        <f>1962100-W182</f>
        <v>22</v>
      </c>
      <c r="X184" s="2">
        <f>2098872-X182</f>
        <v>21</v>
      </c>
      <c r="Y184">
        <f>1948394-Y182</f>
        <v>22</v>
      </c>
      <c r="Z184">
        <f>1252837-Z182</f>
        <v>20</v>
      </c>
      <c r="AA184">
        <f>1637451-AA182</f>
        <v>19</v>
      </c>
      <c r="AB184">
        <f>1447750-AB182</f>
        <v>22</v>
      </c>
      <c r="AC184">
        <f>1807034-AC182</f>
        <v>20</v>
      </c>
      <c r="AD184">
        <f>2305589-AD182</f>
        <v>23</v>
      </c>
      <c r="AE184">
        <f>2044727-AE182</f>
        <v>22</v>
      </c>
      <c r="AF184">
        <f>1992317-AF182</f>
        <v>22</v>
      </c>
      <c r="AG184">
        <f>1971955-AG182</f>
        <v>21</v>
      </c>
      <c r="AH184">
        <f>2148618-AH182</f>
        <v>22</v>
      </c>
      <c r="AI184">
        <f>1469852-AI182</f>
        <v>30</v>
      </c>
      <c r="AJ184">
        <f>1146981-AJ182</f>
        <v>32</v>
      </c>
      <c r="AK184">
        <f>1409991-AK182</f>
        <v>25</v>
      </c>
      <c r="AL184">
        <f>1861045-AL182</f>
        <v>27</v>
      </c>
      <c r="AM184">
        <f>2171924-AM182</f>
        <v>32</v>
      </c>
      <c r="AP184">
        <f>3175418224-AP182</f>
        <v>273509783</v>
      </c>
      <c r="AQ184">
        <f>2689677311-AQ182</f>
        <v>18000</v>
      </c>
      <c r="AU184">
        <f>1792547139-AU182</f>
        <v>0</v>
      </c>
      <c r="AV184">
        <f>1627350373-AV182</f>
        <v>0</v>
      </c>
      <c r="BB184" s="3"/>
    </row>
    <row r="186" spans="2:54" x14ac:dyDescent="0.25">
      <c r="U186" s="2">
        <f>505486-U182</f>
        <v>-621962</v>
      </c>
      <c r="V186" s="2">
        <f>704111-V182</f>
        <v>-898875</v>
      </c>
      <c r="W186" s="2">
        <f>935550-W182</f>
        <v>-1026528</v>
      </c>
      <c r="X186" s="2">
        <f>955005-X182</f>
        <v>-1143846</v>
      </c>
      <c r="Y186">
        <f>998373-Y182</f>
        <v>-949999</v>
      </c>
    </row>
    <row r="188" spans="2:54" x14ac:dyDescent="0.25">
      <c r="AB188" t="s">
        <v>184</v>
      </c>
      <c r="AK188" s="2"/>
      <c r="AL188" s="2"/>
      <c r="AM188" s="2" t="s">
        <v>183</v>
      </c>
    </row>
    <row r="189" spans="2:54" x14ac:dyDescent="0.25">
      <c r="AK189" s="2"/>
      <c r="AL189" s="2"/>
      <c r="AM189" s="2"/>
    </row>
    <row r="190" spans="2:54" x14ac:dyDescent="0.25">
      <c r="AK190" s="2"/>
      <c r="AL190" s="2"/>
      <c r="AM190" s="2"/>
    </row>
    <row r="191" spans="2:54" x14ac:dyDescent="0.25">
      <c r="AK191" s="2"/>
      <c r="AL191" s="2"/>
      <c r="AM191" s="2"/>
    </row>
    <row r="192" spans="2:54" x14ac:dyDescent="0.25">
      <c r="AK192" s="2"/>
      <c r="AL192" s="2"/>
      <c r="AM192" s="2"/>
    </row>
    <row r="193" spans="37:39" x14ac:dyDescent="0.25">
      <c r="AK193" s="2"/>
      <c r="AL193" s="2"/>
      <c r="AM19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imports</vt:lpstr>
      <vt:lpstr>exports</vt:lpstr>
      <vt:lpstr>Sheet3</vt:lpstr>
    </vt:vector>
  </TitlesOfParts>
  <Company>Your Company Name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User Name</dc:creator>
  <cp:lastModifiedBy>rhicks</cp:lastModifiedBy>
  <dcterms:created xsi:type="dcterms:W3CDTF">2008-12-12T17:16:58Z</dcterms:created>
  <dcterms:modified xsi:type="dcterms:W3CDTF">2012-10-04T19:20:57Z</dcterms:modified>
</cp:coreProperties>
</file>