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3335" windowHeight="9120"/>
  </bookViews>
  <sheets>
    <sheet name="imports" sheetId="1" r:id="rId1"/>
    <sheet name="exports" sheetId="2" r:id="rId2"/>
    <sheet name="domexp" sheetId="3" r:id="rId3"/>
    <sheet name="reexp" sheetId="4" r:id="rId4"/>
  </sheets>
  <calcPr calcId="125725"/>
</workbook>
</file>

<file path=xl/calcChain.xml><?xml version="1.0" encoding="utf-8"?>
<calcChain xmlns="http://schemas.openxmlformats.org/spreadsheetml/2006/main">
  <c r="AY103" i="3"/>
  <c r="AY105" s="1"/>
  <c r="BA103"/>
  <c r="AY85" i="1"/>
  <c r="AY31"/>
  <c r="AJ89"/>
  <c r="AO85"/>
  <c r="AN85"/>
  <c r="AM85"/>
  <c r="AT92" i="4"/>
  <c r="AT100" i="3"/>
  <c r="AT38"/>
  <c r="AT103" s="1"/>
  <c r="AT105" s="1"/>
  <c r="AT85" i="1"/>
  <c r="AR31"/>
  <c r="BC103" i="3"/>
  <c r="BB103"/>
  <c r="AX103"/>
  <c r="AX105" s="1"/>
  <c r="AW103"/>
  <c r="AV103"/>
  <c r="AV105" s="1"/>
  <c r="AU103"/>
  <c r="AU105" s="1"/>
  <c r="AS103"/>
  <c r="AS105" s="1"/>
  <c r="AR103"/>
  <c r="AR105" s="1"/>
  <c r="AQ103"/>
  <c r="AQ105" s="1"/>
  <c r="AP103"/>
  <c r="AP105" s="1"/>
  <c r="AO103"/>
  <c r="AO105" s="1"/>
  <c r="AN103"/>
  <c r="AN105" s="1"/>
  <c r="AM103"/>
  <c r="AM105" s="1"/>
  <c r="AL103"/>
  <c r="AL105" s="1"/>
  <c r="AK103"/>
  <c r="AK105" s="1"/>
  <c r="AJ103"/>
  <c r="AJ105" s="1"/>
  <c r="AI103"/>
  <c r="AI105" s="1"/>
  <c r="AH103"/>
  <c r="AG103"/>
  <c r="AF103"/>
  <c r="AE103"/>
  <c r="AE105" s="1"/>
  <c r="AD103"/>
  <c r="AC103"/>
  <c r="AB103"/>
  <c r="AA103"/>
  <c r="Z103"/>
  <c r="Y103"/>
  <c r="X103"/>
  <c r="Y95" i="4"/>
  <c r="Z95"/>
  <c r="AA95"/>
  <c r="AB95"/>
  <c r="AC95"/>
  <c r="AD95"/>
  <c r="AE95"/>
  <c r="AE97" s="1"/>
  <c r="AF95"/>
  <c r="AG95"/>
  <c r="AH95"/>
  <c r="AI95"/>
  <c r="AI97" s="1"/>
  <c r="AJ95"/>
  <c r="AJ97" s="1"/>
  <c r="AK95"/>
  <c r="AK97" s="1"/>
  <c r="AL95"/>
  <c r="AL97" s="1"/>
  <c r="AM95"/>
  <c r="AM97" s="1"/>
  <c r="AN95"/>
  <c r="AN97" s="1"/>
  <c r="AO95"/>
  <c r="AO97" s="1"/>
  <c r="AP95"/>
  <c r="AP97" s="1"/>
  <c r="AQ95"/>
  <c r="AQ97" s="1"/>
  <c r="AR95"/>
  <c r="AR97" s="1"/>
  <c r="AS95"/>
  <c r="AS97" s="1"/>
  <c r="AT95"/>
  <c r="AT97" s="1"/>
  <c r="AU95"/>
  <c r="AU97" s="1"/>
  <c r="AV95"/>
  <c r="AV97" s="1"/>
  <c r="AW95"/>
  <c r="AX95"/>
  <c r="AX97" s="1"/>
  <c r="AY95"/>
  <c r="AY97" s="1"/>
  <c r="AZ95"/>
  <c r="BA95"/>
  <c r="BB95"/>
  <c r="BC95"/>
  <c r="X95"/>
  <c r="AZ86" i="2"/>
  <c r="AY91"/>
  <c r="AY86"/>
  <c r="AY36"/>
  <c r="AX86"/>
  <c r="AX36"/>
  <c r="AZ103" i="3" l="1"/>
  <c r="AN86" i="2"/>
  <c r="AN89" s="1"/>
  <c r="AN91" s="1"/>
  <c r="AO86"/>
  <c r="AP89"/>
  <c r="AP91" s="1"/>
  <c r="BC89"/>
  <c r="BB89"/>
  <c r="BA89"/>
  <c r="BA91" s="1"/>
  <c r="AZ89"/>
  <c r="AZ91" s="1"/>
  <c r="AX89"/>
  <c r="AX91" s="1"/>
  <c r="AW89"/>
  <c r="AW91" s="1"/>
  <c r="AV89"/>
  <c r="AU89"/>
  <c r="AT89"/>
  <c r="AS89"/>
  <c r="AR89"/>
  <c r="AR91" s="1"/>
  <c r="AQ89"/>
  <c r="AQ91" s="1"/>
  <c r="AM89"/>
  <c r="AM91" s="1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AO89"/>
  <c r="AO91" s="1"/>
  <c r="AY89"/>
  <c r="F87" i="1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E89" s="1"/>
  <c r="AF87"/>
  <c r="AG87"/>
  <c r="AH87"/>
  <c r="AI87"/>
  <c r="AI89" s="1"/>
  <c r="AJ87"/>
  <c r="AK87"/>
  <c r="AK89" s="1"/>
  <c r="AL87"/>
  <c r="AL89" s="1"/>
  <c r="AM87"/>
  <c r="AM89" s="1"/>
  <c r="AN87"/>
  <c r="AN89" s="1"/>
  <c r="AO87"/>
  <c r="AO89" s="1"/>
  <c r="AP87"/>
  <c r="AP89" s="1"/>
  <c r="AQ87"/>
  <c r="AQ89" s="1"/>
  <c r="AR87"/>
  <c r="AR89" s="1"/>
  <c r="AS87"/>
  <c r="AS89" s="1"/>
  <c r="AT87"/>
  <c r="AT89" s="1"/>
  <c r="AU87"/>
  <c r="AU89" s="1"/>
  <c r="AV87"/>
  <c r="AV89" s="1"/>
  <c r="AW87"/>
  <c r="AW89" s="1"/>
  <c r="AX87"/>
  <c r="AX89" s="1"/>
  <c r="AY87"/>
  <c r="AY89" s="1"/>
  <c r="AZ87"/>
  <c r="AZ89" s="1"/>
  <c r="BA87"/>
  <c r="BA89" s="1"/>
  <c r="BB87"/>
  <c r="BC87"/>
  <c r="E87"/>
</calcChain>
</file>

<file path=xl/sharedStrings.xml><?xml version="1.0" encoding="utf-8"?>
<sst xmlns="http://schemas.openxmlformats.org/spreadsheetml/2006/main" count="527" uniqueCount="158">
  <si>
    <t>Kenya and Uganda</t>
  </si>
  <si>
    <t>notes</t>
  </si>
  <si>
    <t>units</t>
  </si>
  <si>
    <t>UK</t>
  </si>
  <si>
    <t>Irish Free State</t>
  </si>
  <si>
    <t>Aden</t>
  </si>
  <si>
    <t>Ceylon</t>
  </si>
  <si>
    <t>Hong Kong</t>
  </si>
  <si>
    <t>India</t>
  </si>
  <si>
    <t>British Malaya</t>
  </si>
  <si>
    <t>Union of South Africa</t>
  </si>
  <si>
    <t>Zanzibar</t>
  </si>
  <si>
    <t>Seychelles</t>
  </si>
  <si>
    <t>Canada</t>
  </si>
  <si>
    <t>Australia</t>
  </si>
  <si>
    <t>New Zealand</t>
  </si>
  <si>
    <t>Tanganyika</t>
  </si>
  <si>
    <t>Other British Possessions</t>
  </si>
  <si>
    <t>Germany</t>
  </si>
  <si>
    <t>Austria</t>
  </si>
  <si>
    <t>Belgo-Luxemburg Economic Union</t>
  </si>
  <si>
    <t>Denmark</t>
  </si>
  <si>
    <t>Spain</t>
  </si>
  <si>
    <t>France</t>
  </si>
  <si>
    <t>Hungary</t>
  </si>
  <si>
    <t>Italy</t>
  </si>
  <si>
    <t>Norway</t>
  </si>
  <si>
    <t>Netherlands</t>
  </si>
  <si>
    <t>Portugal</t>
  </si>
  <si>
    <t>Sweden</t>
  </si>
  <si>
    <t>Switzerland</t>
  </si>
  <si>
    <t>Czechoslovakia</t>
  </si>
  <si>
    <t>USSR</t>
  </si>
  <si>
    <t>China</t>
  </si>
  <si>
    <t>Hadramaut</t>
  </si>
  <si>
    <t>Japan</t>
  </si>
  <si>
    <t>Oman</t>
  </si>
  <si>
    <t>Persia</t>
  </si>
  <si>
    <t>Egypt</t>
  </si>
  <si>
    <t>US</t>
  </si>
  <si>
    <t>Belgian Congo</t>
  </si>
  <si>
    <t>Ruanda-Urundi</t>
  </si>
  <si>
    <t>Dutch East Indies</t>
  </si>
  <si>
    <t>French Indo-China</t>
  </si>
  <si>
    <t>Italian Somaliland</t>
  </si>
  <si>
    <t>Other Foreign Countries</t>
  </si>
  <si>
    <t>TOTAL</t>
  </si>
  <si>
    <t>Sarawak</t>
  </si>
  <si>
    <t>Finland</t>
  </si>
  <si>
    <t>Poland-Danzig</t>
  </si>
  <si>
    <t>Bahrein Islands</t>
  </si>
  <si>
    <t>Brunei</t>
  </si>
  <si>
    <t>Countries of origin</t>
  </si>
  <si>
    <t>Germany includes Austria</t>
  </si>
  <si>
    <t>Southern Rhodesia</t>
  </si>
  <si>
    <t>North-Western Rhodesia</t>
  </si>
  <si>
    <t>British Nyasaland</t>
  </si>
  <si>
    <t>Jamaica</t>
  </si>
  <si>
    <t>Newfoundland</t>
  </si>
  <si>
    <t>Anglo-Egyptian Sudan</t>
  </si>
  <si>
    <t>Kenya</t>
  </si>
  <si>
    <t>Cyprus</t>
  </si>
  <si>
    <t>Palestine</t>
  </si>
  <si>
    <t>Argentine</t>
  </si>
  <si>
    <t>Brazil</t>
  </si>
  <si>
    <t>Southern Somilia</t>
  </si>
  <si>
    <t>Mozambique</t>
  </si>
  <si>
    <t>Iraq</t>
  </si>
  <si>
    <t>Chile</t>
  </si>
  <si>
    <t>Exports and re-exports</t>
  </si>
  <si>
    <t>Socotra</t>
  </si>
  <si>
    <t>Mauritius</t>
  </si>
  <si>
    <t>Hedjaz and Nejd</t>
  </si>
  <si>
    <t>Madagascar</t>
  </si>
  <si>
    <t>Eritrea</t>
  </si>
  <si>
    <t>Ships' Stores</t>
  </si>
  <si>
    <t>Trinidad and Tobago</t>
  </si>
  <si>
    <t>Greece</t>
  </si>
  <si>
    <t>Latvia</t>
  </si>
  <si>
    <t>Syria</t>
  </si>
  <si>
    <t>Gibraltar</t>
  </si>
  <si>
    <t>Malta</t>
  </si>
  <si>
    <t>British North Borneo</t>
  </si>
  <si>
    <t>Turkey</t>
  </si>
  <si>
    <t>Kuwait</t>
  </si>
  <si>
    <t>Ethiopia</t>
  </si>
  <si>
    <t>Tunis</t>
  </si>
  <si>
    <t>French Equatorial Africa</t>
  </si>
  <si>
    <t>Reunion</t>
  </si>
  <si>
    <t>Nigeria</t>
  </si>
  <si>
    <t>Libya</t>
  </si>
  <si>
    <t>Pakistan</t>
  </si>
  <si>
    <t>pounds</t>
  </si>
  <si>
    <t>Annual Trade Report of Kenya and Uganda</t>
  </si>
  <si>
    <t>Countries of destination</t>
  </si>
  <si>
    <t>Ships stores</t>
  </si>
  <si>
    <t>Yugoslavia</t>
  </si>
  <si>
    <t>Uruguay</t>
  </si>
  <si>
    <t>Includes bullion: 105890 UK, 150 France</t>
  </si>
  <si>
    <t>Includes bullion: 193793 UK, 7425 India, 80 Union of South Africa, 139046 Tanganyika</t>
  </si>
  <si>
    <t>Blue Book</t>
  </si>
  <si>
    <t>Includes bullion: 53342 UK, 1510 India, 125 Zanzibar, 102155 Tanganyika, 206 Italian Somaliland</t>
  </si>
  <si>
    <t>Includes bullion: 199770 UK, 125 Belgium-Lux, 7 Italy</t>
  </si>
  <si>
    <t>French Somali Coast</t>
  </si>
  <si>
    <t>Uganda</t>
  </si>
  <si>
    <t>Estonia</t>
  </si>
  <si>
    <t>Romania</t>
  </si>
  <si>
    <t>Siam</t>
  </si>
  <si>
    <t>Philippines</t>
  </si>
  <si>
    <t>Annual Trade Report of Kenya and Uganda; Blue Book</t>
  </si>
  <si>
    <t xml:space="preserve">Includes bullion: 540465 UK, 215 Tanganyika, </t>
  </si>
  <si>
    <t>South West Africa</t>
  </si>
  <si>
    <t>Includes bullion: 140437 UK, 1280 Aden, 2300 Zanzibar, 257153 Tanganyika, 50 US</t>
  </si>
  <si>
    <t>Includes bullion: 372863 UK, 460 Tanganyika</t>
  </si>
  <si>
    <t>Includes bullion: 46452 UK, 2677 Aden, 300 Un of S Africa, 232460 Tanganyika, 100 France, 372 Egypt</t>
  </si>
  <si>
    <t>Includes bullion: 172562 UK, 13686 Un of S Africa, 400 Zanzibar, 63315 Tanganyika, 2 US</t>
  </si>
  <si>
    <t xml:space="preserve">Includes bullion: 664944 UK, 675 Tanganyika, </t>
  </si>
  <si>
    <t>Includes bullion: 640874 UK, 24933 India, 675 Uganda, 185492 Tanganyika, 4494 Austria, 7954 Belgium-Lux, 925 US</t>
  </si>
  <si>
    <t>Includes bullion: 93860 UK, 301 India, 29942 Tanganyika, 684 Austria</t>
  </si>
  <si>
    <t>Includes bullion: 78337 UK, 228 India, 24644 Tanganyika, 4173 Germany, 11931 Austria</t>
  </si>
  <si>
    <t>Includes bullion: 199811 UK, 24441 Tanganyika, 769 Austria, 11532 Belgium-Lux</t>
  </si>
  <si>
    <t>Includes bullion: 822364 UK, 3900 India, 116277 Tanganyika, 5103 Austria, 10738 Belgium-Lux, 212 Hadramut</t>
  </si>
  <si>
    <t>Includes bullion: 163565 UK, 235 India, 9497 Austria, 300 Belgium</t>
  </si>
  <si>
    <t>Arabia</t>
  </si>
  <si>
    <t>Belgium</t>
  </si>
  <si>
    <t>French Possessions</t>
  </si>
  <si>
    <t>Italian East Africa</t>
  </si>
  <si>
    <t>Portuguese Possessions</t>
  </si>
  <si>
    <t>Miscellaneous Ports of Asia</t>
  </si>
  <si>
    <t>Miscellaneous Ports of Europe</t>
  </si>
  <si>
    <t>Miscellaneous Ports of America</t>
  </si>
  <si>
    <t>Includes bullion: 3700 UK</t>
  </si>
  <si>
    <t>Port Sudan</t>
  </si>
  <si>
    <t>Portuguese Possesions</t>
  </si>
  <si>
    <t>Includes bullion: 50418 UK, 1 South Africa, 192050 Tanganyika, 155 Belgian Congo</t>
  </si>
  <si>
    <t>Russia</t>
  </si>
  <si>
    <t>Includes bullion: 139712 UK, 6380 Austria</t>
  </si>
  <si>
    <t>Includes bullion: 7835 UK</t>
  </si>
  <si>
    <t>Includes bullion: 74428 Tanganyika</t>
  </si>
  <si>
    <t>Includes bullion: 93177 UK, 3318 Austria, 315 Belgium, 4047 Italy, 61 China</t>
  </si>
  <si>
    <t>Includes bullion: 19955 UK</t>
  </si>
  <si>
    <t>Mexico</t>
  </si>
  <si>
    <t>Includes bullion: 56 UK, 12556 India, 80 South Africa, 42380 Tanganyika, 100 Hadramaut</t>
  </si>
  <si>
    <t>Algeria</t>
  </si>
  <si>
    <t>Includes bullion: 53827 UK, 2310 Tanganyika, 2258 Austria, 20 China</t>
  </si>
  <si>
    <t>Includes bullion: 63735 UK, 1110 Anglo-Egyptian Sudan</t>
  </si>
  <si>
    <t>Korea</t>
  </si>
  <si>
    <t>Includes bullion: 2996 UK, 8400 India, 109543 Tanganyika</t>
  </si>
  <si>
    <t>Includes bullion: 59129 UK, 16158 Tanganyika, 4003 Austria, 675 Italy</t>
  </si>
  <si>
    <t>Includes bullion: 69437 UK, 15 US</t>
  </si>
  <si>
    <t>Includes bullion: 118846 UK, 6373 India, 123045 Tanganyika, 250 Egypt</t>
  </si>
  <si>
    <t>Includes bullion: 338688 South Africa</t>
  </si>
  <si>
    <t>Sierra Leone</t>
  </si>
  <si>
    <t>Gold Coast</t>
  </si>
  <si>
    <t>Senegal</t>
  </si>
  <si>
    <t>Includes bullion: 11203 Un of S Africa,64 Southern Rhodesia, 91318 Tanganyika</t>
  </si>
  <si>
    <t>Includes bullion: 11184 Un of S Africa, 530 Southern Rhodesia, 25124 Tanganyika, 700 Hadramaut</t>
  </si>
  <si>
    <t>Includes bullion: 287047 South Africa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</si>
</sst>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96"/>
  <sheetViews>
    <sheetView tabSelected="1" workbookViewId="0">
      <pane xSplit="3" ySplit="3" topLeftCell="P4" activePane="bottomRight" state="frozen"/>
      <selection pane="topRight" activeCell="D1" sqref="D1"/>
      <selection pane="bottomLeft" activeCell="A3" sqref="A3"/>
      <selection pane="bottomRight" activeCell="AE2" sqref="AE2"/>
    </sheetView>
  </sheetViews>
  <sheetFormatPr defaultRowHeight="15"/>
  <cols>
    <col min="50" max="51" width="9.140625" style="1"/>
  </cols>
  <sheetData>
    <row r="1" spans="1:55">
      <c r="C1" t="s">
        <v>1</v>
      </c>
      <c r="D1" t="s">
        <v>2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 s="1">
        <v>1945</v>
      </c>
      <c r="AY1" s="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AE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 s="1">
        <v>1</v>
      </c>
      <c r="AY2" s="1">
        <v>1</v>
      </c>
      <c r="AZ2">
        <v>1</v>
      </c>
      <c r="BA2">
        <v>1</v>
      </c>
    </row>
    <row r="3" spans="1:55">
      <c r="AA3" t="s">
        <v>92</v>
      </c>
      <c r="AE3" t="s">
        <v>92</v>
      </c>
      <c r="AF3" t="s">
        <v>92</v>
      </c>
      <c r="AI3" t="s">
        <v>92</v>
      </c>
      <c r="AJ3" t="s">
        <v>92</v>
      </c>
      <c r="AK3" t="s">
        <v>92</v>
      </c>
      <c r="AL3" t="s">
        <v>92</v>
      </c>
      <c r="AS3" t="s">
        <v>92</v>
      </c>
      <c r="AT3" t="s">
        <v>92</v>
      </c>
      <c r="AU3" t="s">
        <v>92</v>
      </c>
      <c r="AV3" t="s">
        <v>92</v>
      </c>
    </row>
    <row r="4" spans="1:55">
      <c r="A4" t="s">
        <v>0</v>
      </c>
      <c r="B4" t="s">
        <v>3</v>
      </c>
      <c r="AE4">
        <v>2762178</v>
      </c>
      <c r="AI4">
        <v>2530366</v>
      </c>
      <c r="AJ4">
        <v>1961652</v>
      </c>
      <c r="AK4">
        <v>1915374</v>
      </c>
      <c r="AL4">
        <v>1875113</v>
      </c>
      <c r="AM4">
        <v>2149407</v>
      </c>
      <c r="AN4">
        <v>2457468</v>
      </c>
      <c r="AO4">
        <v>2831579</v>
      </c>
      <c r="AP4">
        <v>4461770</v>
      </c>
      <c r="AQ4">
        <v>4312052</v>
      </c>
      <c r="AR4">
        <v>3610343</v>
      </c>
      <c r="AS4">
        <v>3470971</v>
      </c>
      <c r="AT4">
        <v>4243058</v>
      </c>
      <c r="AU4">
        <v>2793248</v>
      </c>
      <c r="AV4">
        <v>2566554</v>
      </c>
      <c r="AW4">
        <v>3586772</v>
      </c>
      <c r="AX4" s="1">
        <v>4123581</v>
      </c>
      <c r="AY4" s="1">
        <v>8724519</v>
      </c>
      <c r="AZ4">
        <v>12469044</v>
      </c>
      <c r="BA4">
        <v>23611379</v>
      </c>
    </row>
    <row r="5" spans="1:55">
      <c r="B5" t="s">
        <v>4</v>
      </c>
      <c r="AI5">
        <v>7895</v>
      </c>
      <c r="AJ5">
        <v>4908</v>
      </c>
      <c r="AK5">
        <v>5418</v>
      </c>
      <c r="AL5">
        <v>2074</v>
      </c>
      <c r="AM5">
        <v>2097</v>
      </c>
      <c r="AN5">
        <v>2108</v>
      </c>
      <c r="AO5">
        <v>3144</v>
      </c>
      <c r="AP5">
        <v>2529</v>
      </c>
      <c r="AQ5">
        <v>6033</v>
      </c>
      <c r="AR5">
        <v>2723</v>
      </c>
      <c r="AS5">
        <v>4035</v>
      </c>
      <c r="AT5">
        <v>7656</v>
      </c>
      <c r="AU5">
        <v>986</v>
      </c>
      <c r="AV5">
        <v>13</v>
      </c>
      <c r="AW5">
        <v>73</v>
      </c>
      <c r="AX5" s="1">
        <v>19</v>
      </c>
      <c r="AY5" s="1">
        <v>6584</v>
      </c>
      <c r="AZ5">
        <v>4188</v>
      </c>
      <c r="BA5">
        <v>4124</v>
      </c>
    </row>
    <row r="6" spans="1:55">
      <c r="B6" t="s">
        <v>5</v>
      </c>
      <c r="AI6">
        <v>2666</v>
      </c>
      <c r="AJ6">
        <v>1182</v>
      </c>
      <c r="AK6">
        <v>923</v>
      </c>
      <c r="AL6">
        <v>724</v>
      </c>
      <c r="AM6">
        <v>854</v>
      </c>
      <c r="AN6">
        <v>1412</v>
      </c>
      <c r="AO6">
        <v>5461</v>
      </c>
      <c r="AP6">
        <v>8401</v>
      </c>
      <c r="AQ6">
        <v>8032</v>
      </c>
      <c r="AR6">
        <v>7008</v>
      </c>
      <c r="AS6">
        <v>10523</v>
      </c>
      <c r="AT6">
        <v>9532</v>
      </c>
      <c r="AU6">
        <v>9041</v>
      </c>
      <c r="AV6">
        <v>21667</v>
      </c>
      <c r="AW6">
        <v>3829</v>
      </c>
      <c r="AX6" s="1">
        <v>1825</v>
      </c>
      <c r="AY6" s="1">
        <v>8506</v>
      </c>
      <c r="AZ6">
        <v>10354</v>
      </c>
      <c r="BA6">
        <v>46076</v>
      </c>
    </row>
    <row r="7" spans="1:55">
      <c r="B7" t="s">
        <v>50</v>
      </c>
      <c r="AQ7">
        <v>52334</v>
      </c>
      <c r="AR7">
        <v>147828</v>
      </c>
      <c r="AS7">
        <v>155125</v>
      </c>
      <c r="AT7">
        <v>400020</v>
      </c>
      <c r="AU7">
        <v>469091</v>
      </c>
      <c r="AV7">
        <v>130866</v>
      </c>
      <c r="AW7">
        <v>20656</v>
      </c>
      <c r="AX7" s="1">
        <v>55896</v>
      </c>
      <c r="AY7" s="1">
        <v>455618</v>
      </c>
      <c r="AZ7">
        <v>511630</v>
      </c>
      <c r="BA7">
        <v>1102770</v>
      </c>
    </row>
    <row r="8" spans="1:55">
      <c r="B8" t="s">
        <v>51</v>
      </c>
      <c r="AR8">
        <v>25175</v>
      </c>
    </row>
    <row r="9" spans="1:55">
      <c r="B9" t="s">
        <v>6</v>
      </c>
      <c r="AE9">
        <v>19236</v>
      </c>
      <c r="AI9">
        <v>11823</v>
      </c>
      <c r="AJ9">
        <v>2976</v>
      </c>
      <c r="AK9">
        <v>1891</v>
      </c>
      <c r="AL9">
        <v>3568</v>
      </c>
      <c r="AM9">
        <v>1259</v>
      </c>
      <c r="AN9">
        <v>2103</v>
      </c>
      <c r="AO9">
        <v>2565</v>
      </c>
      <c r="AP9">
        <v>2345</v>
      </c>
      <c r="AQ9">
        <v>3036</v>
      </c>
      <c r="AR9">
        <v>3483</v>
      </c>
      <c r="AS9">
        <v>5316</v>
      </c>
      <c r="AT9">
        <v>6571</v>
      </c>
      <c r="AU9">
        <v>3221</v>
      </c>
      <c r="AV9">
        <v>720</v>
      </c>
      <c r="AW9">
        <v>6123</v>
      </c>
      <c r="AX9" s="1">
        <v>2216</v>
      </c>
      <c r="AY9" s="1">
        <v>5002</v>
      </c>
      <c r="AZ9">
        <v>14993</v>
      </c>
      <c r="BA9">
        <v>14230</v>
      </c>
    </row>
    <row r="10" spans="1:55">
      <c r="B10" t="s">
        <v>71</v>
      </c>
      <c r="AE10">
        <v>307</v>
      </c>
    </row>
    <row r="11" spans="1:55">
      <c r="B11" t="s">
        <v>61</v>
      </c>
      <c r="AW11">
        <v>24690</v>
      </c>
      <c r="AX11" s="1">
        <v>7790</v>
      </c>
      <c r="AY11" s="1">
        <v>7794</v>
      </c>
      <c r="AZ11">
        <v>11663</v>
      </c>
      <c r="BA11">
        <v>3353</v>
      </c>
    </row>
    <row r="12" spans="1:55">
      <c r="B12" t="s">
        <v>7</v>
      </c>
      <c r="AE12">
        <v>227</v>
      </c>
      <c r="AI12">
        <v>1052</v>
      </c>
      <c r="AJ12">
        <v>2121</v>
      </c>
      <c r="AK12">
        <v>4055</v>
      </c>
      <c r="AL12">
        <v>4693</v>
      </c>
      <c r="AM12">
        <v>1794</v>
      </c>
      <c r="AN12">
        <v>2250</v>
      </c>
      <c r="AO12">
        <v>4362</v>
      </c>
      <c r="AP12">
        <v>8816</v>
      </c>
      <c r="AQ12">
        <v>3595</v>
      </c>
      <c r="AR12">
        <v>3684</v>
      </c>
      <c r="AS12">
        <v>7115</v>
      </c>
      <c r="AT12">
        <v>59781</v>
      </c>
      <c r="AU12">
        <v>19872</v>
      </c>
      <c r="AV12">
        <v>255</v>
      </c>
      <c r="AW12">
        <v>27</v>
      </c>
      <c r="AX12" s="1">
        <v>218</v>
      </c>
      <c r="AY12" s="1">
        <v>1730</v>
      </c>
      <c r="AZ12">
        <v>48907</v>
      </c>
      <c r="BA12">
        <v>399301</v>
      </c>
    </row>
    <row r="13" spans="1:55">
      <c r="B13" t="s">
        <v>8</v>
      </c>
      <c r="AE13">
        <v>757847</v>
      </c>
      <c r="AI13">
        <v>622785</v>
      </c>
      <c r="AJ13">
        <v>443284</v>
      </c>
      <c r="AK13">
        <v>350221</v>
      </c>
      <c r="AL13">
        <v>318147</v>
      </c>
      <c r="AM13">
        <v>306337</v>
      </c>
      <c r="AN13">
        <v>371052</v>
      </c>
      <c r="AO13">
        <v>381968</v>
      </c>
      <c r="AP13">
        <v>458048</v>
      </c>
      <c r="AQ13">
        <v>422470</v>
      </c>
      <c r="AR13">
        <v>510191</v>
      </c>
      <c r="AS13">
        <v>1229840</v>
      </c>
      <c r="AT13">
        <v>3437595</v>
      </c>
      <c r="AU13">
        <v>2994777</v>
      </c>
      <c r="AV13">
        <v>3791499</v>
      </c>
      <c r="AW13">
        <v>3948396</v>
      </c>
      <c r="AX13" s="1">
        <v>2383761</v>
      </c>
      <c r="AY13" s="1">
        <v>3564859</v>
      </c>
      <c r="AZ13">
        <v>3237331</v>
      </c>
      <c r="BA13">
        <v>3211322</v>
      </c>
    </row>
    <row r="14" spans="1:55">
      <c r="B14" t="s">
        <v>9</v>
      </c>
      <c r="AI14">
        <v>2242</v>
      </c>
      <c r="AJ14">
        <v>2576</v>
      </c>
      <c r="AK14">
        <v>1665</v>
      </c>
      <c r="AL14">
        <v>1995</v>
      </c>
      <c r="AM14">
        <v>885</v>
      </c>
      <c r="AN14">
        <v>813</v>
      </c>
      <c r="AO14">
        <v>2401</v>
      </c>
      <c r="AP14">
        <v>3536</v>
      </c>
      <c r="AQ14">
        <v>902</v>
      </c>
      <c r="AR14">
        <v>3409</v>
      </c>
      <c r="AS14">
        <v>10401</v>
      </c>
      <c r="AT14">
        <v>47052</v>
      </c>
      <c r="AU14">
        <v>19328</v>
      </c>
      <c r="AV14">
        <v>8</v>
      </c>
      <c r="AY14" s="1">
        <v>1452</v>
      </c>
      <c r="AZ14">
        <v>7623</v>
      </c>
      <c r="BA14">
        <v>9815</v>
      </c>
    </row>
    <row r="15" spans="1:55">
      <c r="B15" t="s">
        <v>47</v>
      </c>
      <c r="AN15">
        <v>14220</v>
      </c>
      <c r="AO15">
        <v>9723</v>
      </c>
      <c r="AP15">
        <v>60205</v>
      </c>
      <c r="AQ15">
        <v>66228</v>
      </c>
      <c r="AR15">
        <v>35955</v>
      </c>
      <c r="AS15">
        <v>82731</v>
      </c>
    </row>
    <row r="16" spans="1:55">
      <c r="B16" t="s">
        <v>10</v>
      </c>
      <c r="AE16">
        <v>104388</v>
      </c>
      <c r="AI16">
        <v>104859</v>
      </c>
      <c r="AJ16">
        <v>87534</v>
      </c>
      <c r="AK16">
        <v>95209</v>
      </c>
      <c r="AL16">
        <v>119620</v>
      </c>
      <c r="AM16">
        <v>89185</v>
      </c>
      <c r="AN16">
        <v>109170</v>
      </c>
      <c r="AO16">
        <v>119696</v>
      </c>
      <c r="AP16">
        <v>112983</v>
      </c>
      <c r="AQ16">
        <v>146829</v>
      </c>
      <c r="AR16">
        <v>206899</v>
      </c>
      <c r="AS16">
        <v>854856</v>
      </c>
      <c r="AT16">
        <v>1008131</v>
      </c>
      <c r="AU16">
        <v>1033277</v>
      </c>
      <c r="AV16">
        <v>1536202</v>
      </c>
      <c r="AW16">
        <v>2038058</v>
      </c>
      <c r="AX16" s="1">
        <v>2168207</v>
      </c>
      <c r="AY16" s="1">
        <v>2181695</v>
      </c>
      <c r="AZ16">
        <v>1655571</v>
      </c>
      <c r="BA16">
        <v>1872303</v>
      </c>
    </row>
    <row r="17" spans="2:53">
      <c r="B17" t="s">
        <v>54</v>
      </c>
      <c r="AO17">
        <v>689</v>
      </c>
      <c r="AP17">
        <v>792</v>
      </c>
      <c r="AQ17">
        <v>58</v>
      </c>
      <c r="AR17">
        <v>289</v>
      </c>
      <c r="AS17">
        <v>2137</v>
      </c>
      <c r="AT17">
        <v>87164</v>
      </c>
      <c r="AU17">
        <v>13422</v>
      </c>
      <c r="AV17">
        <v>13170</v>
      </c>
      <c r="AW17">
        <v>14533</v>
      </c>
      <c r="AX17" s="1">
        <v>7250</v>
      </c>
      <c r="AY17" s="1">
        <v>27655</v>
      </c>
      <c r="AZ17">
        <v>3614</v>
      </c>
      <c r="BA17">
        <v>7096</v>
      </c>
    </row>
    <row r="18" spans="2:53">
      <c r="B18" t="s">
        <v>55</v>
      </c>
      <c r="AW18">
        <v>296</v>
      </c>
      <c r="AX18" s="1">
        <v>1516</v>
      </c>
      <c r="AY18" s="1">
        <v>8424</v>
      </c>
      <c r="AZ18">
        <v>1131</v>
      </c>
      <c r="BA18">
        <v>2321</v>
      </c>
    </row>
    <row r="19" spans="2:53">
      <c r="B19" t="s">
        <v>56</v>
      </c>
      <c r="AW19">
        <v>26</v>
      </c>
      <c r="AX19" s="1">
        <v>6067</v>
      </c>
      <c r="AY19" s="1">
        <v>10861</v>
      </c>
      <c r="AZ19">
        <v>20870</v>
      </c>
      <c r="BA19">
        <v>20301</v>
      </c>
    </row>
    <row r="20" spans="2:53">
      <c r="B20" t="s">
        <v>11</v>
      </c>
      <c r="AE20">
        <v>6402</v>
      </c>
      <c r="AI20">
        <v>5544</v>
      </c>
      <c r="AJ20">
        <v>3014</v>
      </c>
      <c r="AK20">
        <v>3053</v>
      </c>
      <c r="AL20">
        <v>2906</v>
      </c>
      <c r="AM20">
        <v>2942</v>
      </c>
      <c r="AN20">
        <v>3428</v>
      </c>
      <c r="AO20">
        <v>4419</v>
      </c>
      <c r="AP20">
        <v>7609</v>
      </c>
      <c r="AQ20">
        <v>4693</v>
      </c>
      <c r="AR20">
        <v>4043</v>
      </c>
      <c r="AS20">
        <v>9905</v>
      </c>
      <c r="AT20">
        <v>29862</v>
      </c>
      <c r="AU20">
        <v>12709</v>
      </c>
      <c r="AV20">
        <v>35860</v>
      </c>
      <c r="AW20">
        <v>101379</v>
      </c>
      <c r="AX20" s="1">
        <v>148619</v>
      </c>
      <c r="AY20" s="1">
        <v>121650</v>
      </c>
      <c r="AZ20">
        <v>207833</v>
      </c>
      <c r="BA20">
        <v>119036</v>
      </c>
    </row>
    <row r="21" spans="2:53">
      <c r="B21" t="s">
        <v>12</v>
      </c>
      <c r="AI21">
        <v>3698</v>
      </c>
      <c r="AJ21">
        <v>993</v>
      </c>
      <c r="AK21">
        <v>550</v>
      </c>
      <c r="AL21">
        <v>1225</v>
      </c>
      <c r="AM21">
        <v>322</v>
      </c>
      <c r="AN21">
        <v>241</v>
      </c>
      <c r="AO21">
        <v>889</v>
      </c>
      <c r="AP21">
        <v>1253</v>
      </c>
      <c r="AQ21">
        <v>1357</v>
      </c>
      <c r="AR21">
        <v>1185</v>
      </c>
      <c r="AS21">
        <v>1877</v>
      </c>
      <c r="AT21">
        <v>5008</v>
      </c>
      <c r="AU21">
        <v>4643</v>
      </c>
      <c r="AV21">
        <v>9126</v>
      </c>
      <c r="AW21">
        <v>3883</v>
      </c>
      <c r="AX21" s="1">
        <v>2977</v>
      </c>
      <c r="AY21" s="1">
        <v>6327</v>
      </c>
      <c r="AZ21">
        <v>14377</v>
      </c>
      <c r="BA21">
        <v>16754</v>
      </c>
    </row>
    <row r="22" spans="2:53">
      <c r="B22" t="s">
        <v>13</v>
      </c>
      <c r="AI22">
        <v>193833</v>
      </c>
      <c r="AJ22">
        <v>106478</v>
      </c>
      <c r="AK22">
        <v>76508</v>
      </c>
      <c r="AL22">
        <v>92777</v>
      </c>
      <c r="AM22">
        <v>81495</v>
      </c>
      <c r="AN22">
        <v>109706</v>
      </c>
      <c r="AO22">
        <v>121043</v>
      </c>
      <c r="AP22">
        <v>160991</v>
      </c>
      <c r="AQ22">
        <v>112983</v>
      </c>
      <c r="AR22">
        <v>137753</v>
      </c>
      <c r="AS22">
        <v>250226</v>
      </c>
      <c r="AT22">
        <v>234715</v>
      </c>
      <c r="AU22">
        <v>175045</v>
      </c>
      <c r="AV22">
        <v>258147</v>
      </c>
      <c r="AW22">
        <v>268126</v>
      </c>
      <c r="AX22" s="1">
        <v>122624</v>
      </c>
      <c r="AY22" s="1">
        <v>371334</v>
      </c>
      <c r="AZ22">
        <v>746567</v>
      </c>
      <c r="BA22">
        <v>858496</v>
      </c>
    </row>
    <row r="23" spans="2:53">
      <c r="B23" t="s">
        <v>58</v>
      </c>
      <c r="AW23">
        <v>23</v>
      </c>
      <c r="AX23" s="1">
        <v>6351</v>
      </c>
      <c r="AY23" s="1">
        <v>3856</v>
      </c>
      <c r="AZ23">
        <v>7207</v>
      </c>
      <c r="BA23">
        <v>12260</v>
      </c>
    </row>
    <row r="24" spans="2:53">
      <c r="B24" t="s">
        <v>57</v>
      </c>
      <c r="AW24">
        <v>5</v>
      </c>
      <c r="AX24" s="1">
        <v>693</v>
      </c>
      <c r="AY24" s="1">
        <v>3125</v>
      </c>
    </row>
    <row r="25" spans="2:53">
      <c r="B25" t="s">
        <v>14</v>
      </c>
      <c r="AE25">
        <v>11824</v>
      </c>
      <c r="AI25">
        <v>2734</v>
      </c>
      <c r="AJ25">
        <v>2036</v>
      </c>
      <c r="AK25">
        <v>34625</v>
      </c>
      <c r="AL25">
        <v>36948</v>
      </c>
      <c r="AM25">
        <v>4595</v>
      </c>
      <c r="AN25">
        <v>3880</v>
      </c>
      <c r="AO25">
        <v>2866</v>
      </c>
      <c r="AP25">
        <v>8922</v>
      </c>
      <c r="AQ25">
        <v>11838</v>
      </c>
      <c r="AR25">
        <v>9448</v>
      </c>
      <c r="AS25">
        <v>28789</v>
      </c>
      <c r="AT25">
        <v>99211</v>
      </c>
      <c r="AU25">
        <v>45831</v>
      </c>
      <c r="AV25">
        <v>34348</v>
      </c>
      <c r="AW25">
        <v>37184</v>
      </c>
      <c r="AX25" s="1">
        <v>34600</v>
      </c>
      <c r="AY25" s="1">
        <v>137217</v>
      </c>
      <c r="AZ25">
        <v>221683</v>
      </c>
      <c r="BA25">
        <v>262205</v>
      </c>
    </row>
    <row r="26" spans="2:53">
      <c r="B26" t="s">
        <v>15</v>
      </c>
      <c r="AI26">
        <v>2032</v>
      </c>
      <c r="AJ26">
        <v>1161</v>
      </c>
      <c r="AK26">
        <v>840</v>
      </c>
      <c r="AL26">
        <v>592</v>
      </c>
      <c r="AM26">
        <v>549</v>
      </c>
      <c r="AN26">
        <v>551</v>
      </c>
      <c r="AO26">
        <v>720</v>
      </c>
      <c r="AP26">
        <v>2133</v>
      </c>
      <c r="AQ26">
        <v>644</v>
      </c>
      <c r="AR26">
        <v>606</v>
      </c>
      <c r="AS26">
        <v>1082</v>
      </c>
      <c r="AT26">
        <v>608</v>
      </c>
      <c r="AU26">
        <v>353</v>
      </c>
      <c r="AV26">
        <v>148</v>
      </c>
      <c r="AW26">
        <v>323</v>
      </c>
      <c r="AX26" s="1">
        <v>359</v>
      </c>
      <c r="AY26" s="1">
        <v>547</v>
      </c>
    </row>
    <row r="27" spans="2:53">
      <c r="B27" t="s">
        <v>59</v>
      </c>
      <c r="AO27">
        <v>1709</v>
      </c>
      <c r="AP27">
        <v>720</v>
      </c>
      <c r="AQ27">
        <v>565</v>
      </c>
      <c r="AT27">
        <v>1072</v>
      </c>
      <c r="AU27">
        <v>4958</v>
      </c>
      <c r="AV27">
        <v>42982</v>
      </c>
      <c r="AW27">
        <v>26702</v>
      </c>
      <c r="AX27" s="1">
        <v>4470</v>
      </c>
      <c r="AY27" s="1">
        <v>6699</v>
      </c>
      <c r="AZ27">
        <v>29540</v>
      </c>
      <c r="BA27">
        <v>8442</v>
      </c>
    </row>
    <row r="28" spans="2:53">
      <c r="B28" t="s">
        <v>60</v>
      </c>
      <c r="AO28">
        <v>961</v>
      </c>
      <c r="AP28">
        <v>3964</v>
      </c>
      <c r="AQ28">
        <v>896</v>
      </c>
      <c r="AW28">
        <v>2232</v>
      </c>
      <c r="AX28" s="1">
        <v>2751</v>
      </c>
      <c r="AY28" s="1">
        <v>10495</v>
      </c>
    </row>
    <row r="29" spans="2:53">
      <c r="B29" t="s">
        <v>104</v>
      </c>
      <c r="AO29">
        <v>706</v>
      </c>
      <c r="AP29">
        <v>1277</v>
      </c>
      <c r="AQ29">
        <v>1080</v>
      </c>
      <c r="AY29" s="1">
        <v>1409</v>
      </c>
    </row>
    <row r="30" spans="2:53">
      <c r="B30" t="s">
        <v>16</v>
      </c>
      <c r="AE30">
        <v>1278818</v>
      </c>
      <c r="AI30">
        <v>599193</v>
      </c>
      <c r="AJ30">
        <v>377109</v>
      </c>
      <c r="AK30">
        <v>597719</v>
      </c>
      <c r="AL30">
        <v>642824</v>
      </c>
      <c r="AM30">
        <v>832626</v>
      </c>
      <c r="AN30">
        <v>833067</v>
      </c>
      <c r="AO30">
        <v>724500</v>
      </c>
      <c r="AP30">
        <v>942515</v>
      </c>
      <c r="AQ30">
        <v>850112</v>
      </c>
      <c r="AR30">
        <v>1094991</v>
      </c>
      <c r="AS30">
        <v>1192175</v>
      </c>
      <c r="AT30">
        <v>1341730</v>
      </c>
      <c r="AU30">
        <v>1620424</v>
      </c>
      <c r="AV30">
        <v>1436073</v>
      </c>
      <c r="AW30">
        <v>1540272</v>
      </c>
      <c r="AX30" s="1">
        <v>1599609</v>
      </c>
      <c r="AY30" s="1">
        <v>1343538</v>
      </c>
      <c r="AZ30">
        <v>2060954</v>
      </c>
      <c r="BA30">
        <v>2670670</v>
      </c>
    </row>
    <row r="31" spans="2:53">
      <c r="B31" t="s">
        <v>17</v>
      </c>
      <c r="AE31">
        <v>98428</v>
      </c>
      <c r="AI31">
        <v>1190</v>
      </c>
      <c r="AJ31">
        <v>3242</v>
      </c>
      <c r="AK31">
        <v>2382</v>
      </c>
      <c r="AL31">
        <v>3518</v>
      </c>
      <c r="AM31">
        <v>3275</v>
      </c>
      <c r="AN31">
        <v>6820</v>
      </c>
      <c r="AO31">
        <v>929</v>
      </c>
      <c r="AP31">
        <v>1468</v>
      </c>
      <c r="AQ31">
        <v>4097</v>
      </c>
      <c r="AR31">
        <f>7653-289</f>
        <v>7364</v>
      </c>
      <c r="AS31">
        <v>20805</v>
      </c>
      <c r="AT31">
        <v>19001</v>
      </c>
      <c r="AU31">
        <v>19372</v>
      </c>
      <c r="AV31">
        <v>12962</v>
      </c>
      <c r="AW31">
        <v>7756</v>
      </c>
      <c r="AX31" s="1">
        <v>4475</v>
      </c>
      <c r="AY31" s="1">
        <f>12735-AY24-AY14</f>
        <v>8158</v>
      </c>
      <c r="AZ31">
        <v>18254</v>
      </c>
      <c r="BA31">
        <v>47623</v>
      </c>
    </row>
    <row r="32" spans="2:53">
      <c r="B32" t="s">
        <v>123</v>
      </c>
      <c r="AE32">
        <v>8486</v>
      </c>
    </row>
    <row r="33" spans="2:53">
      <c r="B33" t="s">
        <v>63</v>
      </c>
      <c r="AK33">
        <v>2260</v>
      </c>
      <c r="AL33">
        <v>9840</v>
      </c>
      <c r="AT33">
        <v>5094</v>
      </c>
      <c r="AU33">
        <v>11287</v>
      </c>
      <c r="AV33">
        <v>7135</v>
      </c>
      <c r="AW33">
        <v>36298</v>
      </c>
      <c r="AX33" s="1">
        <v>9391</v>
      </c>
      <c r="AY33" s="1">
        <v>5644</v>
      </c>
      <c r="AZ33">
        <v>19158</v>
      </c>
      <c r="BA33">
        <v>214</v>
      </c>
    </row>
    <row r="34" spans="2:53">
      <c r="B34" t="s">
        <v>19</v>
      </c>
      <c r="AE34">
        <v>27309</v>
      </c>
      <c r="AI34">
        <v>16165</v>
      </c>
      <c r="AJ34">
        <v>10964</v>
      </c>
      <c r="AK34">
        <v>8750</v>
      </c>
      <c r="AL34">
        <v>8658</v>
      </c>
      <c r="AM34">
        <v>5162</v>
      </c>
      <c r="AN34">
        <v>7799</v>
      </c>
      <c r="AO34">
        <v>7363</v>
      </c>
      <c r="AP34">
        <v>11987</v>
      </c>
      <c r="AQ34">
        <v>10055</v>
      </c>
      <c r="AX34" s="1">
        <v>15</v>
      </c>
      <c r="AY34" s="1">
        <v>65</v>
      </c>
      <c r="AZ34">
        <v>9771</v>
      </c>
      <c r="BA34">
        <v>26317</v>
      </c>
    </row>
    <row r="35" spans="2:53">
      <c r="B35" t="s">
        <v>40</v>
      </c>
      <c r="AE35">
        <v>6049</v>
      </c>
      <c r="AI35">
        <v>21203</v>
      </c>
      <c r="AJ35">
        <v>7042</v>
      </c>
      <c r="AK35">
        <v>13622</v>
      </c>
      <c r="AL35">
        <v>4576</v>
      </c>
      <c r="AM35">
        <v>16160</v>
      </c>
      <c r="AN35">
        <v>32397</v>
      </c>
      <c r="AO35">
        <v>27504</v>
      </c>
      <c r="AP35">
        <v>41224</v>
      </c>
      <c r="AQ35">
        <v>23759</v>
      </c>
      <c r="AR35">
        <v>27940</v>
      </c>
      <c r="AS35">
        <v>38074</v>
      </c>
      <c r="AT35">
        <v>61634</v>
      </c>
      <c r="AU35">
        <v>68171</v>
      </c>
      <c r="AV35">
        <v>110656</v>
      </c>
      <c r="AW35">
        <v>85762</v>
      </c>
      <c r="AX35" s="1">
        <v>147526</v>
      </c>
      <c r="AY35" s="1">
        <v>227579</v>
      </c>
      <c r="AZ35">
        <v>133022</v>
      </c>
      <c r="BA35">
        <v>109231</v>
      </c>
    </row>
    <row r="36" spans="2:53">
      <c r="B36" t="s">
        <v>124</v>
      </c>
      <c r="AE36">
        <v>99054</v>
      </c>
    </row>
    <row r="37" spans="2:53">
      <c r="B37" t="s">
        <v>20</v>
      </c>
      <c r="AI37">
        <v>84127</v>
      </c>
      <c r="AJ37">
        <v>78608</v>
      </c>
      <c r="AK37">
        <v>77819</v>
      </c>
      <c r="AL37">
        <v>90642</v>
      </c>
      <c r="AM37">
        <v>95739</v>
      </c>
      <c r="AN37">
        <v>129683</v>
      </c>
      <c r="AO37">
        <v>189275</v>
      </c>
      <c r="AP37">
        <v>286866</v>
      </c>
      <c r="AQ37">
        <v>192864</v>
      </c>
      <c r="AR37">
        <v>246611</v>
      </c>
      <c r="AS37">
        <v>84290</v>
      </c>
      <c r="AT37">
        <v>2785</v>
      </c>
      <c r="AU37">
        <v>458</v>
      </c>
      <c r="AV37">
        <v>274</v>
      </c>
      <c r="AW37">
        <v>207</v>
      </c>
      <c r="AX37" s="1">
        <v>86</v>
      </c>
      <c r="AY37" s="1">
        <v>355029</v>
      </c>
      <c r="AZ37">
        <v>1140865</v>
      </c>
      <c r="BA37">
        <v>1064406</v>
      </c>
    </row>
    <row r="38" spans="2:53">
      <c r="B38" t="s">
        <v>64</v>
      </c>
      <c r="AT38">
        <v>17</v>
      </c>
      <c r="AU38">
        <v>3845</v>
      </c>
      <c r="AV38">
        <v>31112</v>
      </c>
      <c r="AW38">
        <v>67487</v>
      </c>
      <c r="AX38" s="1">
        <v>326</v>
      </c>
      <c r="AY38" s="1">
        <v>2263</v>
      </c>
    </row>
    <row r="39" spans="2:53">
      <c r="B39" t="s">
        <v>68</v>
      </c>
      <c r="AZ39">
        <v>14341</v>
      </c>
      <c r="BA39">
        <v>2379</v>
      </c>
    </row>
    <row r="40" spans="2:53">
      <c r="B40" t="s">
        <v>33</v>
      </c>
      <c r="AE40">
        <v>34431</v>
      </c>
      <c r="AI40">
        <v>22811</v>
      </c>
      <c r="AJ40">
        <v>12688</v>
      </c>
      <c r="AK40">
        <v>10057</v>
      </c>
      <c r="AL40">
        <v>14996</v>
      </c>
      <c r="AM40">
        <v>15520</v>
      </c>
      <c r="AN40">
        <v>14101</v>
      </c>
      <c r="AO40">
        <v>10329</v>
      </c>
      <c r="AP40">
        <v>12986</v>
      </c>
      <c r="AQ40">
        <v>9898</v>
      </c>
      <c r="AR40">
        <v>8244</v>
      </c>
      <c r="AS40">
        <v>8256</v>
      </c>
      <c r="AT40">
        <v>10858</v>
      </c>
      <c r="AU40">
        <v>3676</v>
      </c>
      <c r="AV40">
        <v>278</v>
      </c>
      <c r="AW40">
        <v>3891</v>
      </c>
      <c r="AX40" s="1">
        <v>61</v>
      </c>
      <c r="AY40" s="1">
        <v>5127</v>
      </c>
      <c r="AZ40">
        <v>25702</v>
      </c>
      <c r="BA40">
        <v>606970</v>
      </c>
    </row>
    <row r="41" spans="2:53">
      <c r="B41" t="s">
        <v>31</v>
      </c>
      <c r="AE41">
        <v>20643</v>
      </c>
      <c r="AI41">
        <v>20145</v>
      </c>
      <c r="AJ41">
        <v>18543</v>
      </c>
      <c r="AK41">
        <v>24179</v>
      </c>
      <c r="AL41">
        <v>32860</v>
      </c>
      <c r="AM41">
        <v>46192</v>
      </c>
      <c r="AN41">
        <v>40662</v>
      </c>
      <c r="AO41">
        <v>55364</v>
      </c>
      <c r="AP41">
        <v>101640</v>
      </c>
      <c r="AQ41">
        <v>76047</v>
      </c>
      <c r="AR41">
        <v>39927</v>
      </c>
      <c r="AS41">
        <v>1403</v>
      </c>
      <c r="AT41">
        <v>1389</v>
      </c>
      <c r="AU41">
        <v>154</v>
      </c>
      <c r="AV41">
        <v>150</v>
      </c>
      <c r="AW41">
        <v>1</v>
      </c>
      <c r="AX41" s="1">
        <v>1173</v>
      </c>
      <c r="AY41" s="1">
        <v>7083</v>
      </c>
      <c r="AZ41">
        <v>303532</v>
      </c>
      <c r="BA41">
        <v>435333</v>
      </c>
    </row>
    <row r="42" spans="2:53">
      <c r="B42" t="s">
        <v>21</v>
      </c>
      <c r="AE42">
        <v>1808</v>
      </c>
      <c r="AI42">
        <v>4158</v>
      </c>
      <c r="AJ42">
        <v>4848</v>
      </c>
      <c r="AK42">
        <v>5191</v>
      </c>
      <c r="AL42">
        <v>12002</v>
      </c>
      <c r="AM42">
        <v>6117</v>
      </c>
      <c r="AN42">
        <v>6312</v>
      </c>
      <c r="AO42">
        <v>6357</v>
      </c>
      <c r="AP42">
        <v>10433</v>
      </c>
      <c r="AQ42">
        <v>10989</v>
      </c>
      <c r="AR42">
        <v>6705</v>
      </c>
      <c r="AS42">
        <v>2470</v>
      </c>
      <c r="AT42">
        <v>8</v>
      </c>
      <c r="AY42" s="1">
        <v>1321</v>
      </c>
      <c r="AZ42">
        <v>51296</v>
      </c>
      <c r="BA42">
        <v>116072</v>
      </c>
    </row>
    <row r="43" spans="2:53">
      <c r="B43" t="s">
        <v>42</v>
      </c>
      <c r="AI43">
        <v>252279</v>
      </c>
      <c r="AJ43">
        <v>159942</v>
      </c>
      <c r="AK43">
        <v>163516</v>
      </c>
      <c r="AL43">
        <v>89694</v>
      </c>
      <c r="AM43">
        <v>101267</v>
      </c>
      <c r="AN43">
        <v>94252</v>
      </c>
      <c r="AO43">
        <v>167316</v>
      </c>
      <c r="AP43">
        <v>121372</v>
      </c>
      <c r="AQ43">
        <v>77452</v>
      </c>
      <c r="AR43">
        <v>123870</v>
      </c>
      <c r="AS43">
        <v>430759</v>
      </c>
      <c r="AT43">
        <v>122570</v>
      </c>
      <c r="AU43">
        <v>5295</v>
      </c>
      <c r="AV43">
        <v>38</v>
      </c>
    </row>
    <row r="44" spans="2:53">
      <c r="B44" t="s">
        <v>38</v>
      </c>
      <c r="AE44">
        <v>17651</v>
      </c>
      <c r="AI44">
        <v>17303</v>
      </c>
      <c r="AJ44">
        <v>7588</v>
      </c>
      <c r="AK44">
        <v>8450</v>
      </c>
      <c r="AL44">
        <v>6259</v>
      </c>
      <c r="AM44">
        <v>9823</v>
      </c>
      <c r="AN44">
        <v>11486</v>
      </c>
      <c r="AO44">
        <v>13437</v>
      </c>
      <c r="AP44">
        <v>23297</v>
      </c>
      <c r="AQ44">
        <v>16209</v>
      </c>
      <c r="AR44">
        <v>9018</v>
      </c>
      <c r="AS44">
        <v>16762</v>
      </c>
      <c r="AT44">
        <v>7265</v>
      </c>
      <c r="AU44">
        <v>8778</v>
      </c>
      <c r="AV44">
        <v>2147</v>
      </c>
      <c r="AW44">
        <v>30531</v>
      </c>
      <c r="AX44" s="1">
        <v>9424</v>
      </c>
      <c r="AY44" s="1">
        <v>94710</v>
      </c>
      <c r="AZ44">
        <v>23033</v>
      </c>
      <c r="BA44">
        <v>6732</v>
      </c>
    </row>
    <row r="45" spans="2:53">
      <c r="B45" t="s">
        <v>74</v>
      </c>
      <c r="AI45">
        <v>9680</v>
      </c>
      <c r="AJ45">
        <v>8295</v>
      </c>
      <c r="AK45">
        <v>2951</v>
      </c>
      <c r="AL45">
        <v>446</v>
      </c>
      <c r="AN45">
        <v>9</v>
      </c>
      <c r="AY45" s="1">
        <v>2293</v>
      </c>
    </row>
    <row r="46" spans="2:53">
      <c r="B46" t="s">
        <v>105</v>
      </c>
      <c r="AO46">
        <v>728</v>
      </c>
      <c r="AP46">
        <v>291</v>
      </c>
      <c r="AQ46">
        <v>1218</v>
      </c>
    </row>
    <row r="47" spans="2:53">
      <c r="B47" t="s">
        <v>48</v>
      </c>
      <c r="AJ47">
        <v>1802</v>
      </c>
      <c r="AM47">
        <v>3222</v>
      </c>
      <c r="AN47">
        <v>7864</v>
      </c>
      <c r="AO47">
        <v>9569</v>
      </c>
      <c r="AP47">
        <v>9363</v>
      </c>
      <c r="AQ47">
        <v>11760</v>
      </c>
      <c r="AR47">
        <v>13958</v>
      </c>
      <c r="AS47">
        <v>2536</v>
      </c>
      <c r="AY47" s="1">
        <v>2837</v>
      </c>
      <c r="AZ47">
        <v>15238</v>
      </c>
      <c r="BA47">
        <v>84495</v>
      </c>
    </row>
    <row r="48" spans="2:53">
      <c r="B48" t="s">
        <v>23</v>
      </c>
      <c r="AE48">
        <v>101580</v>
      </c>
      <c r="AI48">
        <v>101772</v>
      </c>
      <c r="AJ48">
        <v>76863</v>
      </c>
      <c r="AK48">
        <v>78388</v>
      </c>
      <c r="AL48">
        <v>60975</v>
      </c>
      <c r="AM48">
        <v>62811</v>
      </c>
      <c r="AN48">
        <v>70615</v>
      </c>
      <c r="AO48">
        <v>61651</v>
      </c>
      <c r="AP48">
        <v>72737</v>
      </c>
      <c r="AQ48">
        <v>66744</v>
      </c>
      <c r="AR48">
        <v>71052</v>
      </c>
      <c r="AS48">
        <v>36434</v>
      </c>
      <c r="AT48">
        <v>5975</v>
      </c>
      <c r="AU48">
        <v>452</v>
      </c>
      <c r="AV48">
        <v>258</v>
      </c>
      <c r="AW48">
        <v>489</v>
      </c>
      <c r="AX48" s="1">
        <v>204</v>
      </c>
      <c r="AY48" s="1">
        <v>102465</v>
      </c>
      <c r="AZ48">
        <v>434430</v>
      </c>
      <c r="BA48">
        <v>349735</v>
      </c>
    </row>
    <row r="49" spans="2:53">
      <c r="B49" t="s">
        <v>43</v>
      </c>
      <c r="AI49">
        <v>2421</v>
      </c>
      <c r="AJ49">
        <v>2140</v>
      </c>
      <c r="AM49">
        <v>457</v>
      </c>
      <c r="AN49">
        <v>1201</v>
      </c>
      <c r="AO49">
        <v>855</v>
      </c>
    </row>
    <row r="50" spans="2:53">
      <c r="B50" t="s">
        <v>103</v>
      </c>
      <c r="AK50">
        <v>3045</v>
      </c>
      <c r="AL50">
        <v>7004</v>
      </c>
      <c r="AM50">
        <v>3831</v>
      </c>
    </row>
    <row r="51" spans="2:53">
      <c r="B51" t="s">
        <v>125</v>
      </c>
      <c r="AE51">
        <v>383</v>
      </c>
    </row>
    <row r="52" spans="2:53">
      <c r="B52" t="s">
        <v>18</v>
      </c>
      <c r="AE52">
        <v>275125</v>
      </c>
      <c r="AI52">
        <v>273237</v>
      </c>
      <c r="AJ52">
        <v>185062</v>
      </c>
      <c r="AK52">
        <v>127195</v>
      </c>
      <c r="AL52">
        <v>153077</v>
      </c>
      <c r="AM52">
        <v>198465</v>
      </c>
      <c r="AN52">
        <v>294853</v>
      </c>
      <c r="AO52">
        <v>463024</v>
      </c>
      <c r="AP52">
        <v>591251</v>
      </c>
      <c r="AQ52">
        <v>423032</v>
      </c>
      <c r="AR52">
        <v>314953</v>
      </c>
      <c r="AS52">
        <v>16227</v>
      </c>
      <c r="AT52">
        <v>14721</v>
      </c>
      <c r="AU52">
        <v>4342</v>
      </c>
      <c r="AV52">
        <v>1880</v>
      </c>
      <c r="AW52">
        <v>2434</v>
      </c>
      <c r="AX52" s="1">
        <v>914</v>
      </c>
      <c r="AY52" s="1">
        <v>4597</v>
      </c>
      <c r="AZ52">
        <v>1534</v>
      </c>
      <c r="BA52">
        <v>33763</v>
      </c>
    </row>
    <row r="53" spans="2:53">
      <c r="B53" t="s">
        <v>77</v>
      </c>
      <c r="AO53">
        <v>1092</v>
      </c>
      <c r="AP53">
        <v>942</v>
      </c>
      <c r="AQ53">
        <v>713</v>
      </c>
    </row>
    <row r="54" spans="2:53">
      <c r="B54" t="s">
        <v>34</v>
      </c>
      <c r="AI54">
        <v>8542</v>
      </c>
      <c r="AJ54">
        <v>4766</v>
      </c>
      <c r="AK54">
        <v>4125</v>
      </c>
      <c r="AL54">
        <v>3670</v>
      </c>
      <c r="AM54">
        <v>5522</v>
      </c>
      <c r="AN54">
        <v>4434</v>
      </c>
      <c r="AO54">
        <v>9939</v>
      </c>
      <c r="AP54">
        <v>11945</v>
      </c>
      <c r="AQ54">
        <v>9382</v>
      </c>
      <c r="AR54">
        <v>5900</v>
      </c>
      <c r="AS54">
        <v>5202</v>
      </c>
      <c r="AT54">
        <v>9490</v>
      </c>
      <c r="AU54">
        <v>9806</v>
      </c>
      <c r="AV54">
        <v>19206</v>
      </c>
      <c r="AW54">
        <v>82380</v>
      </c>
      <c r="AX54" s="1">
        <v>36552</v>
      </c>
      <c r="AY54" s="1">
        <v>39880</v>
      </c>
      <c r="AZ54">
        <v>42640</v>
      </c>
      <c r="BA54">
        <v>125887</v>
      </c>
    </row>
    <row r="55" spans="2:53">
      <c r="B55" t="s">
        <v>24</v>
      </c>
      <c r="AI55">
        <v>1845</v>
      </c>
      <c r="AJ55">
        <v>2746</v>
      </c>
      <c r="AK55">
        <v>1746</v>
      </c>
      <c r="AL55">
        <v>329</v>
      </c>
      <c r="AM55">
        <v>450</v>
      </c>
      <c r="AN55">
        <v>567</v>
      </c>
      <c r="AO55">
        <v>1090</v>
      </c>
      <c r="AP55">
        <v>1672</v>
      </c>
      <c r="AQ55">
        <v>2715</v>
      </c>
      <c r="AR55">
        <v>2601</v>
      </c>
      <c r="AS55">
        <v>4610</v>
      </c>
      <c r="AT55">
        <v>34</v>
      </c>
      <c r="AZ55">
        <v>8825</v>
      </c>
      <c r="BA55">
        <v>45351</v>
      </c>
    </row>
    <row r="56" spans="2:53">
      <c r="B56" t="s">
        <v>67</v>
      </c>
      <c r="AM56">
        <v>1824</v>
      </c>
      <c r="AO56">
        <v>1485</v>
      </c>
      <c r="AP56">
        <v>2130</v>
      </c>
      <c r="AQ56">
        <v>3132</v>
      </c>
      <c r="AT56">
        <v>3529</v>
      </c>
      <c r="AU56">
        <v>74855</v>
      </c>
      <c r="AW56">
        <v>2548</v>
      </c>
      <c r="AX56" s="1">
        <v>9162</v>
      </c>
      <c r="AY56" s="1">
        <v>5434</v>
      </c>
    </row>
    <row r="57" spans="2:53">
      <c r="B57" t="s">
        <v>44</v>
      </c>
      <c r="AI57">
        <v>11020</v>
      </c>
      <c r="AJ57">
        <v>8606</v>
      </c>
      <c r="AK57">
        <v>7289</v>
      </c>
      <c r="AL57">
        <v>3387</v>
      </c>
      <c r="AM57">
        <v>2383</v>
      </c>
      <c r="AN57">
        <v>4283</v>
      </c>
      <c r="AO57">
        <v>1244</v>
      </c>
      <c r="AP57">
        <v>2205</v>
      </c>
      <c r="AQ57">
        <v>8453</v>
      </c>
      <c r="AR57">
        <v>9313</v>
      </c>
    </row>
    <row r="58" spans="2:53">
      <c r="B58" t="s">
        <v>126</v>
      </c>
      <c r="AE58">
        <v>16581</v>
      </c>
    </row>
    <row r="59" spans="2:53">
      <c r="B59" t="s">
        <v>25</v>
      </c>
      <c r="AE59">
        <v>59265</v>
      </c>
      <c r="AI59">
        <v>104298</v>
      </c>
      <c r="AJ59">
        <v>86781</v>
      </c>
      <c r="AK59">
        <v>60519</v>
      </c>
      <c r="AL59">
        <v>55570</v>
      </c>
      <c r="AM59">
        <v>61796</v>
      </c>
      <c r="AN59">
        <v>35474</v>
      </c>
      <c r="AO59">
        <v>14412</v>
      </c>
      <c r="AP59">
        <v>77175</v>
      </c>
      <c r="AQ59">
        <v>82156</v>
      </c>
      <c r="AR59">
        <v>97189</v>
      </c>
      <c r="AS59">
        <v>32538</v>
      </c>
      <c r="AT59">
        <v>5116</v>
      </c>
      <c r="AU59">
        <v>6687</v>
      </c>
      <c r="AV59">
        <v>19277</v>
      </c>
      <c r="AW59">
        <v>9968</v>
      </c>
      <c r="AX59" s="1">
        <v>2916</v>
      </c>
      <c r="AY59" s="1">
        <v>500844</v>
      </c>
      <c r="AZ59">
        <v>459587</v>
      </c>
      <c r="BA59">
        <v>868669</v>
      </c>
    </row>
    <row r="60" spans="2:53">
      <c r="B60" t="s">
        <v>35</v>
      </c>
      <c r="AE60">
        <v>290048</v>
      </c>
      <c r="AI60">
        <v>459477</v>
      </c>
      <c r="AJ60">
        <v>489531</v>
      </c>
      <c r="AK60">
        <v>535669</v>
      </c>
      <c r="AL60">
        <v>633007</v>
      </c>
      <c r="AM60">
        <v>856219</v>
      </c>
      <c r="AN60">
        <v>1007382</v>
      </c>
      <c r="AO60">
        <v>1117656</v>
      </c>
      <c r="AP60">
        <v>1589329</v>
      </c>
      <c r="AQ60">
        <v>1046071</v>
      </c>
      <c r="AR60">
        <v>929170</v>
      </c>
      <c r="AS60">
        <v>667594</v>
      </c>
      <c r="AT60">
        <v>61341</v>
      </c>
      <c r="AU60">
        <v>8834</v>
      </c>
      <c r="AV60">
        <v>1904</v>
      </c>
      <c r="AW60">
        <v>316</v>
      </c>
      <c r="AX60" s="1">
        <v>476</v>
      </c>
      <c r="AY60" s="1">
        <v>130</v>
      </c>
      <c r="AZ60">
        <v>224757</v>
      </c>
      <c r="BA60">
        <v>494283</v>
      </c>
    </row>
    <row r="61" spans="2:53">
      <c r="B61" t="s">
        <v>78</v>
      </c>
      <c r="AO61">
        <v>1396</v>
      </c>
      <c r="AP61">
        <v>2704</v>
      </c>
      <c r="AQ61">
        <v>2095</v>
      </c>
    </row>
    <row r="62" spans="2:53">
      <c r="B62" t="s">
        <v>66</v>
      </c>
      <c r="AJ62">
        <v>2039</v>
      </c>
      <c r="AN62">
        <v>5</v>
      </c>
      <c r="AW62">
        <v>7</v>
      </c>
      <c r="AX62" s="1">
        <v>1629</v>
      </c>
      <c r="AY62" s="1">
        <v>5458</v>
      </c>
      <c r="AZ62">
        <v>7455</v>
      </c>
      <c r="BA62">
        <v>1607</v>
      </c>
    </row>
    <row r="63" spans="2:53">
      <c r="B63" t="s">
        <v>27</v>
      </c>
      <c r="AE63">
        <v>354349</v>
      </c>
      <c r="AI63">
        <v>326012</v>
      </c>
      <c r="AJ63">
        <v>286159</v>
      </c>
      <c r="AK63">
        <v>193415</v>
      </c>
      <c r="AL63">
        <v>167801</v>
      </c>
      <c r="AM63">
        <v>79319</v>
      </c>
      <c r="AN63">
        <v>60380</v>
      </c>
      <c r="AO63">
        <v>50806</v>
      </c>
      <c r="AP63">
        <v>86014</v>
      </c>
      <c r="AQ63">
        <v>83060</v>
      </c>
      <c r="AR63">
        <v>73680</v>
      </c>
      <c r="AS63">
        <v>37648</v>
      </c>
      <c r="AT63">
        <v>1823</v>
      </c>
      <c r="AU63">
        <v>1362</v>
      </c>
      <c r="AV63">
        <v>373</v>
      </c>
      <c r="AW63">
        <v>82</v>
      </c>
      <c r="AX63" s="1">
        <v>192</v>
      </c>
      <c r="AY63" s="1">
        <v>29841</v>
      </c>
      <c r="AZ63">
        <v>433815</v>
      </c>
      <c r="BA63">
        <v>707110</v>
      </c>
    </row>
    <row r="64" spans="2:53">
      <c r="B64" t="s">
        <v>26</v>
      </c>
      <c r="AE64">
        <v>4163</v>
      </c>
      <c r="AI64">
        <v>12406</v>
      </c>
      <c r="AJ64">
        <v>14938</v>
      </c>
      <c r="AK64">
        <v>9113</v>
      </c>
      <c r="AL64">
        <v>7087</v>
      </c>
      <c r="AM64">
        <v>7539</v>
      </c>
      <c r="AN64">
        <v>7198</v>
      </c>
      <c r="AO64">
        <v>9015</v>
      </c>
      <c r="AP64">
        <v>12223</v>
      </c>
      <c r="AQ64">
        <v>8160</v>
      </c>
      <c r="AR64">
        <v>8948</v>
      </c>
      <c r="AS64">
        <v>7834</v>
      </c>
      <c r="AT64">
        <v>279</v>
      </c>
      <c r="AX64" s="1">
        <v>1</v>
      </c>
      <c r="AY64" s="1">
        <v>2357</v>
      </c>
      <c r="AZ64">
        <v>96444</v>
      </c>
      <c r="BA64">
        <v>109194</v>
      </c>
    </row>
    <row r="65" spans="2:53">
      <c r="B65" t="s">
        <v>36</v>
      </c>
      <c r="AI65">
        <v>2476</v>
      </c>
      <c r="AM65">
        <v>2454</v>
      </c>
      <c r="AN65">
        <v>6694</v>
      </c>
      <c r="AO65">
        <v>3252</v>
      </c>
      <c r="AP65">
        <v>194</v>
      </c>
      <c r="AQ65">
        <v>67</v>
      </c>
      <c r="AW65">
        <v>4462</v>
      </c>
      <c r="AX65" s="1">
        <v>563</v>
      </c>
      <c r="AY65" s="1">
        <v>9433</v>
      </c>
    </row>
    <row r="66" spans="2:53">
      <c r="B66" t="s">
        <v>62</v>
      </c>
      <c r="AO66">
        <v>941</v>
      </c>
      <c r="AP66">
        <v>1350</v>
      </c>
      <c r="AQ66">
        <v>1241</v>
      </c>
      <c r="AW66">
        <v>903</v>
      </c>
      <c r="AX66" s="1">
        <v>3092</v>
      </c>
      <c r="AY66" s="1">
        <v>18220</v>
      </c>
      <c r="AZ66">
        <v>26349</v>
      </c>
      <c r="BA66">
        <v>8871</v>
      </c>
    </row>
    <row r="67" spans="2:53">
      <c r="B67" t="s">
        <v>37</v>
      </c>
      <c r="AI67">
        <v>127102</v>
      </c>
      <c r="AJ67">
        <v>113253</v>
      </c>
      <c r="AK67">
        <v>122860</v>
      </c>
      <c r="AL67">
        <v>145369</v>
      </c>
      <c r="AM67">
        <v>236249</v>
      </c>
      <c r="AN67">
        <v>287418</v>
      </c>
      <c r="AO67">
        <v>236163</v>
      </c>
      <c r="AP67">
        <v>385759</v>
      </c>
      <c r="AQ67">
        <v>470126</v>
      </c>
      <c r="AR67">
        <v>272982</v>
      </c>
      <c r="AS67">
        <v>884964</v>
      </c>
      <c r="AT67">
        <v>1948481</v>
      </c>
      <c r="AU67">
        <v>2893816</v>
      </c>
      <c r="AV67">
        <v>2625998</v>
      </c>
      <c r="AW67">
        <v>1565909</v>
      </c>
      <c r="AX67" s="1">
        <v>1321763</v>
      </c>
      <c r="AY67" s="1">
        <v>1245910</v>
      </c>
      <c r="AZ67">
        <v>1719391</v>
      </c>
      <c r="BA67">
        <v>2461407</v>
      </c>
    </row>
    <row r="68" spans="2:53">
      <c r="B68" t="s">
        <v>108</v>
      </c>
      <c r="AO68">
        <v>1048</v>
      </c>
      <c r="AP68">
        <v>433</v>
      </c>
      <c r="AQ68">
        <v>1148</v>
      </c>
    </row>
    <row r="69" spans="2:53">
      <c r="B69" t="s">
        <v>49</v>
      </c>
      <c r="AM69">
        <v>1620</v>
      </c>
      <c r="AN69">
        <v>3902</v>
      </c>
      <c r="AO69">
        <v>4158</v>
      </c>
      <c r="AP69">
        <v>6139</v>
      </c>
      <c r="AQ69">
        <v>3077</v>
      </c>
      <c r="AR69">
        <v>3933</v>
      </c>
      <c r="AS69">
        <v>16</v>
      </c>
      <c r="AT69">
        <v>459</v>
      </c>
      <c r="AX69" s="1">
        <v>600</v>
      </c>
      <c r="AZ69">
        <v>11640</v>
      </c>
      <c r="BA69">
        <v>86744</v>
      </c>
    </row>
    <row r="70" spans="2:53">
      <c r="B70" t="s">
        <v>28</v>
      </c>
      <c r="AE70">
        <v>5956</v>
      </c>
      <c r="AI70">
        <v>4107</v>
      </c>
      <c r="AJ70">
        <v>2621</v>
      </c>
      <c r="AK70">
        <v>2514</v>
      </c>
      <c r="AL70">
        <v>2491</v>
      </c>
      <c r="AM70">
        <v>2290</v>
      </c>
      <c r="AN70">
        <v>2952</v>
      </c>
      <c r="AO70">
        <v>2891</v>
      </c>
      <c r="AP70">
        <v>3502</v>
      </c>
      <c r="AQ70">
        <v>3190</v>
      </c>
      <c r="AR70">
        <v>2393</v>
      </c>
      <c r="AS70">
        <v>2997</v>
      </c>
      <c r="AT70">
        <v>2541</v>
      </c>
      <c r="AU70">
        <v>1392</v>
      </c>
      <c r="AV70">
        <v>9103</v>
      </c>
      <c r="AW70">
        <v>13638</v>
      </c>
      <c r="AX70" s="1">
        <v>2894</v>
      </c>
      <c r="AY70" s="1">
        <v>17154</v>
      </c>
      <c r="AZ70">
        <v>17322</v>
      </c>
      <c r="BA70">
        <v>31826</v>
      </c>
    </row>
    <row r="71" spans="2:53">
      <c r="B71" t="s">
        <v>127</v>
      </c>
      <c r="AE71">
        <v>220</v>
      </c>
    </row>
    <row r="72" spans="2:53">
      <c r="B72" t="s">
        <v>106</v>
      </c>
      <c r="AO72">
        <v>1637</v>
      </c>
      <c r="AP72">
        <v>492</v>
      </c>
      <c r="AQ72">
        <v>259</v>
      </c>
    </row>
    <row r="73" spans="2:53">
      <c r="B73" t="s">
        <v>41</v>
      </c>
      <c r="AJ73">
        <v>10110</v>
      </c>
      <c r="AK73">
        <v>6308</v>
      </c>
      <c r="AL73">
        <v>7738</v>
      </c>
      <c r="AM73">
        <v>8767</v>
      </c>
      <c r="AN73">
        <v>4700</v>
      </c>
      <c r="AO73">
        <v>7268</v>
      </c>
      <c r="AP73">
        <v>12102</v>
      </c>
      <c r="AQ73">
        <v>11475</v>
      </c>
      <c r="AR73">
        <v>19346</v>
      </c>
      <c r="AS73">
        <v>54169</v>
      </c>
      <c r="AT73">
        <v>49976</v>
      </c>
      <c r="AU73">
        <v>25562</v>
      </c>
      <c r="AV73">
        <v>6924</v>
      </c>
      <c r="AW73">
        <v>10442</v>
      </c>
      <c r="AX73" s="1">
        <v>2633</v>
      </c>
      <c r="AY73" s="1">
        <v>154</v>
      </c>
    </row>
    <row r="74" spans="2:53">
      <c r="B74" t="s">
        <v>107</v>
      </c>
      <c r="AO74">
        <v>1787</v>
      </c>
      <c r="AP74">
        <v>5118</v>
      </c>
      <c r="AQ74">
        <v>5819</v>
      </c>
    </row>
    <row r="75" spans="2:53">
      <c r="B75" t="s">
        <v>65</v>
      </c>
      <c r="AS75">
        <v>6194</v>
      </c>
      <c r="AT75">
        <v>7498</v>
      </c>
      <c r="AU75">
        <v>66117</v>
      </c>
      <c r="AV75">
        <v>57587</v>
      </c>
      <c r="AW75">
        <v>24134</v>
      </c>
      <c r="AX75" s="1">
        <v>12852</v>
      </c>
      <c r="AY75" s="1">
        <v>44424</v>
      </c>
      <c r="AZ75">
        <v>15447</v>
      </c>
      <c r="BA75">
        <v>8616</v>
      </c>
    </row>
    <row r="76" spans="2:53">
      <c r="B76" t="s">
        <v>22</v>
      </c>
      <c r="AE76">
        <v>3489</v>
      </c>
      <c r="AI76">
        <v>8814</v>
      </c>
      <c r="AJ76">
        <v>8045</v>
      </c>
      <c r="AK76">
        <v>7513</v>
      </c>
      <c r="AL76">
        <v>10205</v>
      </c>
      <c r="AM76">
        <v>10385</v>
      </c>
      <c r="AN76">
        <v>13179</v>
      </c>
      <c r="AO76">
        <v>12194</v>
      </c>
      <c r="AP76">
        <v>14528</v>
      </c>
      <c r="AQ76">
        <v>12595</v>
      </c>
      <c r="AR76">
        <v>10604</v>
      </c>
      <c r="AS76">
        <v>11419</v>
      </c>
      <c r="AT76">
        <v>5665</v>
      </c>
      <c r="AU76">
        <v>443</v>
      </c>
      <c r="AV76">
        <v>13</v>
      </c>
      <c r="AW76">
        <v>3</v>
      </c>
      <c r="AX76" s="1">
        <v>31</v>
      </c>
      <c r="AY76" s="1">
        <v>8232</v>
      </c>
      <c r="AZ76">
        <v>85148</v>
      </c>
      <c r="BA76">
        <v>79228</v>
      </c>
    </row>
    <row r="77" spans="2:53">
      <c r="B77" t="s">
        <v>29</v>
      </c>
      <c r="AE77">
        <v>49890</v>
      </c>
      <c r="AI77">
        <v>29003</v>
      </c>
      <c r="AJ77">
        <v>24894</v>
      </c>
      <c r="AK77">
        <v>24512</v>
      </c>
      <c r="AL77">
        <v>25024</v>
      </c>
      <c r="AM77">
        <v>25484</v>
      </c>
      <c r="AN77">
        <v>39505</v>
      </c>
      <c r="AO77">
        <v>47271</v>
      </c>
      <c r="AP77">
        <v>68841</v>
      </c>
      <c r="AQ77">
        <v>54777</v>
      </c>
      <c r="AR77">
        <v>54756</v>
      </c>
      <c r="AS77">
        <v>22348</v>
      </c>
      <c r="AT77">
        <v>3494</v>
      </c>
      <c r="AU77">
        <v>84</v>
      </c>
      <c r="AV77">
        <v>30</v>
      </c>
      <c r="AW77">
        <v>2859</v>
      </c>
      <c r="AX77" s="1">
        <v>22491</v>
      </c>
      <c r="AY77" s="1">
        <v>36549</v>
      </c>
      <c r="AZ77">
        <v>42785</v>
      </c>
      <c r="BA77">
        <v>64308</v>
      </c>
    </row>
    <row r="78" spans="2:53">
      <c r="B78" t="s">
        <v>30</v>
      </c>
      <c r="AE78">
        <v>26270</v>
      </c>
      <c r="AI78">
        <v>31785</v>
      </c>
      <c r="AJ78">
        <v>16705</v>
      </c>
      <c r="AK78">
        <v>8674</v>
      </c>
      <c r="AL78">
        <v>7645</v>
      </c>
      <c r="AM78">
        <v>6501</v>
      </c>
      <c r="AN78">
        <v>8146</v>
      </c>
      <c r="AO78">
        <v>11149</v>
      </c>
      <c r="AP78">
        <v>20271</v>
      </c>
      <c r="AQ78">
        <v>30868</v>
      </c>
      <c r="AR78">
        <v>19956</v>
      </c>
      <c r="AS78">
        <v>10405</v>
      </c>
      <c r="AT78">
        <v>5046</v>
      </c>
      <c r="AU78">
        <v>5445</v>
      </c>
      <c r="AV78">
        <v>10419</v>
      </c>
      <c r="AW78">
        <v>11995</v>
      </c>
      <c r="AX78" s="1">
        <v>7902</v>
      </c>
      <c r="AY78" s="1">
        <v>67762</v>
      </c>
      <c r="AZ78">
        <v>70165</v>
      </c>
      <c r="BA78">
        <v>79917</v>
      </c>
    </row>
    <row r="79" spans="2:53">
      <c r="B79" t="s">
        <v>39</v>
      </c>
      <c r="AE79">
        <v>748636</v>
      </c>
      <c r="AI79">
        <v>767522</v>
      </c>
      <c r="AJ79">
        <v>489689</v>
      </c>
      <c r="AK79">
        <v>257611</v>
      </c>
      <c r="AL79">
        <v>212763</v>
      </c>
      <c r="AM79">
        <v>348916</v>
      </c>
      <c r="AN79">
        <v>507420</v>
      </c>
      <c r="AO79">
        <v>601643</v>
      </c>
      <c r="AP79">
        <v>977514</v>
      </c>
      <c r="AQ79">
        <v>873118</v>
      </c>
      <c r="AR79">
        <v>779246</v>
      </c>
      <c r="AS79">
        <v>1326538</v>
      </c>
      <c r="AT79">
        <v>1183267</v>
      </c>
      <c r="AU79">
        <v>1430386</v>
      </c>
      <c r="AV79">
        <v>1785003</v>
      </c>
      <c r="AW79">
        <v>2125960</v>
      </c>
      <c r="AX79" s="1">
        <v>2213442</v>
      </c>
      <c r="AY79" s="1">
        <v>2785547</v>
      </c>
      <c r="AZ79">
        <v>4670304</v>
      </c>
      <c r="BA79">
        <v>2994518</v>
      </c>
    </row>
    <row r="80" spans="2:53">
      <c r="B80" t="s">
        <v>32</v>
      </c>
      <c r="AE80">
        <v>425</v>
      </c>
      <c r="AI80">
        <v>1902</v>
      </c>
      <c r="AJ80">
        <v>1943</v>
      </c>
      <c r="AK80">
        <v>6135</v>
      </c>
      <c r="AL80">
        <v>3611</v>
      </c>
      <c r="AM80">
        <v>2849</v>
      </c>
      <c r="AN80">
        <v>2155</v>
      </c>
      <c r="AO80">
        <v>1385</v>
      </c>
      <c r="AP80">
        <v>1967</v>
      </c>
      <c r="AQ80">
        <v>1178</v>
      </c>
      <c r="AR80">
        <v>737</v>
      </c>
      <c r="AS80">
        <v>446</v>
      </c>
      <c r="AT80">
        <v>187</v>
      </c>
      <c r="AU80">
        <v>1</v>
      </c>
      <c r="AV80">
        <v>26</v>
      </c>
      <c r="AX80" s="1">
        <v>4</v>
      </c>
      <c r="AY80" s="1">
        <v>34</v>
      </c>
    </row>
    <row r="81" spans="2:55">
      <c r="B81" t="s">
        <v>96</v>
      </c>
      <c r="AJ81">
        <v>2048</v>
      </c>
      <c r="AK81">
        <v>2368</v>
      </c>
      <c r="AL81">
        <v>2420</v>
      </c>
      <c r="AM81">
        <v>1317</v>
      </c>
      <c r="AO81">
        <v>1801</v>
      </c>
      <c r="AP81">
        <v>5357</v>
      </c>
      <c r="AQ81">
        <v>2477</v>
      </c>
    </row>
    <row r="82" spans="2:55">
      <c r="B82" t="s">
        <v>128</v>
      </c>
      <c r="AE82">
        <v>244276</v>
      </c>
    </row>
    <row r="83" spans="2:55">
      <c r="B83" t="s">
        <v>129</v>
      </c>
      <c r="AE83">
        <v>3344</v>
      </c>
    </row>
    <row r="84" spans="2:55">
      <c r="B84" t="s">
        <v>130</v>
      </c>
      <c r="AE84">
        <v>1563</v>
      </c>
    </row>
    <row r="85" spans="2:55">
      <c r="B85" t="s">
        <v>45</v>
      </c>
      <c r="AI85">
        <v>7188</v>
      </c>
      <c r="AJ85">
        <v>8525</v>
      </c>
      <c r="AK85">
        <v>8345</v>
      </c>
      <c r="AL85">
        <v>12852</v>
      </c>
      <c r="AM85">
        <f>4660-907</f>
        <v>3753</v>
      </c>
      <c r="AN85">
        <f>27808-AN39-AN47-AN75-AN78</f>
        <v>11798</v>
      </c>
      <c r="AO85">
        <f>2309-855</f>
        <v>1454</v>
      </c>
      <c r="AP85">
        <v>8943</v>
      </c>
      <c r="AQ85">
        <v>19817</v>
      </c>
      <c r="AR85">
        <v>23577</v>
      </c>
      <c r="AS85">
        <v>27109</v>
      </c>
      <c r="AT85">
        <f>7133-780</f>
        <v>6353</v>
      </c>
      <c r="AU85">
        <v>2815</v>
      </c>
      <c r="AV85">
        <v>857</v>
      </c>
      <c r="AW85">
        <v>9767</v>
      </c>
      <c r="AX85" s="1">
        <v>182</v>
      </c>
      <c r="AY85" s="1">
        <f>3152-AY80-AY73-AY60-AY42-AY34</f>
        <v>1448</v>
      </c>
      <c r="AZ85">
        <v>24067</v>
      </c>
      <c r="BA85">
        <v>60955</v>
      </c>
    </row>
    <row r="87" spans="2:55">
      <c r="B87" t="s">
        <v>46</v>
      </c>
      <c r="E87">
        <f>SUM(E4:E86)</f>
        <v>0</v>
      </c>
      <c r="F87">
        <f t="shared" ref="F87:BC87" si="0">SUM(F4:F86)</f>
        <v>0</v>
      </c>
      <c r="G87">
        <f t="shared" si="0"/>
        <v>0</v>
      </c>
      <c r="H87">
        <f t="shared" si="0"/>
        <v>0</v>
      </c>
      <c r="I87">
        <f t="shared" si="0"/>
        <v>0</v>
      </c>
      <c r="J87">
        <f t="shared" si="0"/>
        <v>0</v>
      </c>
      <c r="K87">
        <f t="shared" si="0"/>
        <v>0</v>
      </c>
      <c r="L87">
        <f t="shared" si="0"/>
        <v>0</v>
      </c>
      <c r="M87">
        <f t="shared" si="0"/>
        <v>0</v>
      </c>
      <c r="N87">
        <f t="shared" si="0"/>
        <v>0</v>
      </c>
      <c r="O87">
        <f t="shared" si="0"/>
        <v>0</v>
      </c>
      <c r="P87">
        <f t="shared" si="0"/>
        <v>0</v>
      </c>
      <c r="Q87">
        <f t="shared" si="0"/>
        <v>0</v>
      </c>
      <c r="R87">
        <f t="shared" si="0"/>
        <v>0</v>
      </c>
      <c r="S87">
        <f t="shared" si="0"/>
        <v>0</v>
      </c>
      <c r="T87">
        <f t="shared" si="0"/>
        <v>0</v>
      </c>
      <c r="U87">
        <f t="shared" si="0"/>
        <v>0</v>
      </c>
      <c r="V87">
        <f t="shared" si="0"/>
        <v>0</v>
      </c>
      <c r="W87">
        <f t="shared" si="0"/>
        <v>0</v>
      </c>
      <c r="X87">
        <f t="shared" si="0"/>
        <v>0</v>
      </c>
      <c r="Y87">
        <f t="shared" si="0"/>
        <v>0</v>
      </c>
      <c r="Z87">
        <f t="shared" si="0"/>
        <v>0</v>
      </c>
      <c r="AA87">
        <f t="shared" si="0"/>
        <v>0</v>
      </c>
      <c r="AB87">
        <f t="shared" si="0"/>
        <v>0</v>
      </c>
      <c r="AC87">
        <f t="shared" si="0"/>
        <v>0</v>
      </c>
      <c r="AD87">
        <f t="shared" si="0"/>
        <v>0</v>
      </c>
      <c r="AE87">
        <f t="shared" si="0"/>
        <v>7440649</v>
      </c>
      <c r="AF87">
        <f t="shared" si="0"/>
        <v>0</v>
      </c>
      <c r="AG87">
        <f t="shared" si="0"/>
        <v>0</v>
      </c>
      <c r="AH87">
        <f t="shared" si="0"/>
        <v>0</v>
      </c>
      <c r="AI87">
        <f t="shared" si="0"/>
        <v>6820712</v>
      </c>
      <c r="AJ87">
        <f>SUM(AJ4:AJ86)</f>
        <v>5148050</v>
      </c>
      <c r="AK87">
        <f t="shared" si="0"/>
        <v>4874572</v>
      </c>
      <c r="AL87">
        <f t="shared" si="0"/>
        <v>4898722</v>
      </c>
      <c r="AM87">
        <f t="shared" si="0"/>
        <v>5708025</v>
      </c>
      <c r="AN87">
        <f t="shared" si="0"/>
        <v>6637115</v>
      </c>
      <c r="AO87">
        <f t="shared" si="0"/>
        <v>7377279</v>
      </c>
      <c r="AP87">
        <f t="shared" si="0"/>
        <v>10832573</v>
      </c>
      <c r="AQ87">
        <f t="shared" si="0"/>
        <v>9667030</v>
      </c>
      <c r="AR87">
        <f t="shared" si="0"/>
        <v>8988986</v>
      </c>
      <c r="AS87">
        <f t="shared" si="0"/>
        <v>11077151</v>
      </c>
      <c r="AT87">
        <f t="shared" si="0"/>
        <v>14564662</v>
      </c>
      <c r="AU87">
        <f t="shared" si="0"/>
        <v>13873661</v>
      </c>
      <c r="AV87">
        <f t="shared" si="0"/>
        <v>14581248</v>
      </c>
      <c r="AW87">
        <f t="shared" si="0"/>
        <v>15723837</v>
      </c>
      <c r="AX87" s="1">
        <f t="shared" si="0"/>
        <v>14494371</v>
      </c>
      <c r="AY87" s="1">
        <f t="shared" si="0"/>
        <v>22648878</v>
      </c>
      <c r="AZ87">
        <f t="shared" si="0"/>
        <v>31431397</v>
      </c>
      <c r="BA87">
        <f t="shared" si="0"/>
        <v>45364015</v>
      </c>
      <c r="BB87">
        <f t="shared" si="0"/>
        <v>0</v>
      </c>
      <c r="BC87">
        <f t="shared" si="0"/>
        <v>0</v>
      </c>
    </row>
    <row r="89" spans="2:55">
      <c r="AE89">
        <f>7440649-AE87</f>
        <v>0</v>
      </c>
      <c r="AI89">
        <f>6820712-AI87</f>
        <v>0</v>
      </c>
      <c r="AJ89">
        <f>5148050-AJ87</f>
        <v>0</v>
      </c>
      <c r="AK89">
        <f>4874572-AK87</f>
        <v>0</v>
      </c>
      <c r="AL89">
        <f>4818757+79965-AL87</f>
        <v>0</v>
      </c>
      <c r="AM89">
        <f>5708025-AM87</f>
        <v>0</v>
      </c>
      <c r="AN89">
        <f>6641345-AN87</f>
        <v>4230</v>
      </c>
      <c r="AO89">
        <f>7377279-AO87</f>
        <v>0</v>
      </c>
      <c r="AP89">
        <f>10832573-AP87</f>
        <v>0</v>
      </c>
      <c r="AQ89">
        <f>9667030-AQ87</f>
        <v>0</v>
      </c>
      <c r="AR89">
        <f>8988986-AR87</f>
        <v>0</v>
      </c>
      <c r="AS89">
        <f>11077151-AS87</f>
        <v>0</v>
      </c>
      <c r="AT89">
        <f>14564662-AT87</f>
        <v>0</v>
      </c>
      <c r="AU89">
        <f>13873661-AU87</f>
        <v>0</v>
      </c>
      <c r="AV89">
        <f>14581248-AV87</f>
        <v>0</v>
      </c>
      <c r="AW89">
        <f>15723837-AW87</f>
        <v>0</v>
      </c>
      <c r="AX89" s="1">
        <f>14494371-AX87</f>
        <v>0</v>
      </c>
      <c r="AY89" s="1">
        <f>22648878-AY87</f>
        <v>0</v>
      </c>
      <c r="AZ89">
        <f>31431397-AZ87</f>
        <v>0</v>
      </c>
      <c r="BA89">
        <f>45364015-BA87</f>
        <v>0</v>
      </c>
    </row>
    <row r="91" spans="2:55">
      <c r="AE91" t="s">
        <v>52</v>
      </c>
      <c r="AI91" t="s">
        <v>52</v>
      </c>
      <c r="AJ91" t="s">
        <v>52</v>
      </c>
      <c r="AK91" t="s">
        <v>52</v>
      </c>
      <c r="AL91" t="s">
        <v>52</v>
      </c>
      <c r="AM91" t="s">
        <v>52</v>
      </c>
      <c r="AN91" t="s">
        <v>52</v>
      </c>
      <c r="AO91" t="s">
        <v>52</v>
      </c>
      <c r="AP91" t="s">
        <v>52</v>
      </c>
      <c r="AQ91" t="s">
        <v>52</v>
      </c>
      <c r="AR91" t="s">
        <v>52</v>
      </c>
      <c r="AS91" t="s">
        <v>52</v>
      </c>
      <c r="AT91" t="s">
        <v>52</v>
      </c>
      <c r="AU91" t="s">
        <v>52</v>
      </c>
      <c r="AV91" t="s">
        <v>52</v>
      </c>
    </row>
    <row r="93" spans="2:55">
      <c r="AS93" t="s">
        <v>93</v>
      </c>
      <c r="AT93" t="s">
        <v>93</v>
      </c>
      <c r="AU93" t="s">
        <v>93</v>
      </c>
      <c r="AV93" t="s">
        <v>93</v>
      </c>
    </row>
    <row r="95" spans="2:55">
      <c r="AR95" t="s">
        <v>53</v>
      </c>
    </row>
    <row r="96" spans="2:55">
      <c r="AE96" t="s">
        <v>122</v>
      </c>
      <c r="AI96" t="s">
        <v>136</v>
      </c>
      <c r="AJ96" t="s">
        <v>139</v>
      </c>
      <c r="AK96" t="s">
        <v>144</v>
      </c>
      <c r="AL96" t="s">
        <v>148</v>
      </c>
      <c r="AM96" t="s">
        <v>118</v>
      </c>
      <c r="AN96" t="s">
        <v>119</v>
      </c>
      <c r="AO96" t="s">
        <v>120</v>
      </c>
      <c r="AP96" t="s">
        <v>121</v>
      </c>
      <c r="AQ96" t="s">
        <v>117</v>
      </c>
    </row>
  </sheetData>
  <sortState ref="B31:BC77">
    <sortCondition ref="B31:B7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95"/>
  <sheetViews>
    <sheetView zoomScale="85" zoomScaleNormal="85" workbookViewId="0">
      <pane xSplit="3" ySplit="2" topLeftCell="AM6" activePane="bottomRight" state="frozen"/>
      <selection pane="topRight" activeCell="D1" sqref="D1"/>
      <selection pane="bottomLeft" activeCell="A3" sqref="A3"/>
      <selection pane="bottomRight" activeCell="AX36" sqref="AX36"/>
    </sheetView>
  </sheetViews>
  <sheetFormatPr defaultRowHeight="15"/>
  <cols>
    <col min="41" max="44" width="9.28515625" bestFit="1" customWidth="1"/>
    <col min="49" max="53" width="9.28515625" bestFit="1" customWidth="1"/>
  </cols>
  <sheetData>
    <row r="1" spans="1:55">
      <c r="C1" t="s">
        <v>1</v>
      </c>
      <c r="D1" t="s">
        <v>2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3" spans="1:55">
      <c r="A3" t="s">
        <v>0</v>
      </c>
      <c r="B3" t="s">
        <v>3</v>
      </c>
      <c r="AM3">
        <v>1567814</v>
      </c>
      <c r="AN3">
        <v>1836109</v>
      </c>
      <c r="AO3">
        <v>2500604</v>
      </c>
      <c r="AP3">
        <v>2824448</v>
      </c>
      <c r="AQ3">
        <v>3104810</v>
      </c>
      <c r="AR3">
        <v>3169895</v>
      </c>
      <c r="AW3">
        <v>2410082</v>
      </c>
      <c r="AX3">
        <v>3930186</v>
      </c>
      <c r="AY3">
        <v>5360599</v>
      </c>
      <c r="AZ3">
        <v>5368389</v>
      </c>
      <c r="BA3">
        <v>9032140</v>
      </c>
    </row>
    <row r="4" spans="1:55">
      <c r="B4" t="s">
        <v>4</v>
      </c>
      <c r="AY4">
        <v>2209</v>
      </c>
      <c r="AZ4">
        <v>16462</v>
      </c>
      <c r="BA4">
        <v>5197</v>
      </c>
    </row>
    <row r="5" spans="1:55">
      <c r="B5" t="s">
        <v>80</v>
      </c>
      <c r="AY5">
        <v>11805</v>
      </c>
      <c r="AZ5">
        <v>17625</v>
      </c>
      <c r="BA5">
        <v>105418</v>
      </c>
    </row>
    <row r="6" spans="1:55">
      <c r="B6" t="s">
        <v>81</v>
      </c>
      <c r="AW6">
        <v>348</v>
      </c>
      <c r="AX6">
        <v>600</v>
      </c>
      <c r="AY6">
        <v>29985</v>
      </c>
      <c r="AZ6">
        <v>24146</v>
      </c>
      <c r="BA6">
        <v>3030</v>
      </c>
    </row>
    <row r="7" spans="1:55">
      <c r="B7" t="s">
        <v>5</v>
      </c>
      <c r="AM7">
        <v>41201</v>
      </c>
      <c r="AN7">
        <v>64526</v>
      </c>
      <c r="AO7">
        <v>59721</v>
      </c>
      <c r="AP7">
        <v>30866</v>
      </c>
      <c r="AQ7">
        <v>66472</v>
      </c>
      <c r="AR7">
        <v>117067</v>
      </c>
      <c r="AW7">
        <v>25113</v>
      </c>
      <c r="AX7">
        <v>54016</v>
      </c>
      <c r="AY7">
        <v>107084</v>
      </c>
      <c r="AZ7">
        <v>37580</v>
      </c>
      <c r="BA7">
        <v>178044</v>
      </c>
    </row>
    <row r="8" spans="1:55">
      <c r="B8" t="s">
        <v>82</v>
      </c>
      <c r="AY8">
        <v>12327</v>
      </c>
    </row>
    <row r="9" spans="1:55">
      <c r="B9" t="s">
        <v>50</v>
      </c>
      <c r="AY9">
        <v>7608</v>
      </c>
      <c r="AZ9">
        <v>5895</v>
      </c>
      <c r="BA9">
        <v>51001</v>
      </c>
    </row>
    <row r="10" spans="1:55">
      <c r="B10" t="s">
        <v>51</v>
      </c>
    </row>
    <row r="11" spans="1:55">
      <c r="B11" t="s">
        <v>6</v>
      </c>
      <c r="AQ11">
        <v>12794</v>
      </c>
      <c r="AR11">
        <v>13650</v>
      </c>
      <c r="AW11">
        <v>56717</v>
      </c>
      <c r="AX11">
        <v>54695</v>
      </c>
      <c r="AY11">
        <v>302104</v>
      </c>
      <c r="AZ11">
        <v>453890</v>
      </c>
      <c r="BA11">
        <v>294132</v>
      </c>
    </row>
    <row r="12" spans="1:55">
      <c r="B12" t="s">
        <v>61</v>
      </c>
      <c r="AW12">
        <v>1628</v>
      </c>
      <c r="AX12">
        <v>2051</v>
      </c>
      <c r="AY12">
        <v>28014</v>
      </c>
      <c r="AZ12">
        <v>91613</v>
      </c>
      <c r="BA12">
        <v>57092</v>
      </c>
    </row>
    <row r="13" spans="1:55">
      <c r="B13" t="s">
        <v>7</v>
      </c>
      <c r="AM13">
        <v>6370</v>
      </c>
      <c r="AN13">
        <v>3876</v>
      </c>
      <c r="AO13">
        <v>3841</v>
      </c>
      <c r="AP13">
        <v>5998</v>
      </c>
      <c r="AQ13">
        <v>10815</v>
      </c>
      <c r="AR13">
        <v>9532</v>
      </c>
      <c r="AY13">
        <v>60031</v>
      </c>
      <c r="AZ13">
        <v>118200</v>
      </c>
      <c r="BA13">
        <v>32185</v>
      </c>
    </row>
    <row r="14" spans="1:55">
      <c r="B14" t="s">
        <v>8</v>
      </c>
      <c r="AM14">
        <v>2176608</v>
      </c>
      <c r="AN14">
        <v>2792416</v>
      </c>
      <c r="AO14">
        <v>1902200</v>
      </c>
      <c r="AP14">
        <v>3181031</v>
      </c>
      <c r="AQ14">
        <v>3020511</v>
      </c>
      <c r="AR14">
        <v>1816759</v>
      </c>
      <c r="AW14">
        <v>5304986</v>
      </c>
      <c r="AX14">
        <v>5964022</v>
      </c>
      <c r="AY14">
        <v>4401233</v>
      </c>
      <c r="AZ14">
        <v>7449483</v>
      </c>
      <c r="BA14">
        <v>6212081</v>
      </c>
    </row>
    <row r="15" spans="1:55">
      <c r="B15" t="s">
        <v>9</v>
      </c>
      <c r="AM15">
        <v>25987</v>
      </c>
      <c r="AN15">
        <v>43633</v>
      </c>
      <c r="AO15">
        <v>64315</v>
      </c>
      <c r="AP15">
        <v>35481</v>
      </c>
      <c r="AQ15">
        <v>13662</v>
      </c>
      <c r="AR15">
        <v>27055</v>
      </c>
      <c r="AY15">
        <v>230442</v>
      </c>
      <c r="AZ15">
        <v>128609</v>
      </c>
      <c r="BA15">
        <v>593715</v>
      </c>
    </row>
    <row r="16" spans="1:55">
      <c r="B16" t="s">
        <v>47</v>
      </c>
    </row>
    <row r="17" spans="2:53">
      <c r="B17" t="s">
        <v>89</v>
      </c>
      <c r="AX17">
        <v>7323</v>
      </c>
      <c r="AY17">
        <v>9056</v>
      </c>
      <c r="AZ17">
        <v>25213</v>
      </c>
      <c r="BA17">
        <v>8994</v>
      </c>
    </row>
    <row r="18" spans="2:53">
      <c r="B18" t="s">
        <v>10</v>
      </c>
      <c r="AM18">
        <v>192243</v>
      </c>
      <c r="AN18">
        <v>231076</v>
      </c>
      <c r="AO18">
        <v>267730</v>
      </c>
      <c r="AP18">
        <v>272816</v>
      </c>
      <c r="AQ18">
        <v>201727</v>
      </c>
      <c r="AR18">
        <v>387592</v>
      </c>
      <c r="AW18">
        <v>1597672</v>
      </c>
      <c r="AX18">
        <v>2238352</v>
      </c>
      <c r="AY18">
        <v>1796562</v>
      </c>
      <c r="AZ18">
        <v>1636246</v>
      </c>
      <c r="BA18">
        <v>1999707</v>
      </c>
    </row>
    <row r="19" spans="2:53">
      <c r="B19" t="s">
        <v>54</v>
      </c>
      <c r="AW19">
        <v>15777</v>
      </c>
      <c r="AX19">
        <v>196101</v>
      </c>
      <c r="AY19">
        <v>79531</v>
      </c>
      <c r="AZ19">
        <v>306710</v>
      </c>
      <c r="BA19">
        <v>82493</v>
      </c>
    </row>
    <row r="20" spans="2:53">
      <c r="B20" t="s">
        <v>55</v>
      </c>
      <c r="AW20">
        <v>5726</v>
      </c>
      <c r="AX20">
        <v>15507</v>
      </c>
      <c r="AY20">
        <v>28737</v>
      </c>
      <c r="AZ20">
        <v>55884</v>
      </c>
      <c r="BA20">
        <v>118055</v>
      </c>
    </row>
    <row r="21" spans="2:53">
      <c r="B21" t="s">
        <v>56</v>
      </c>
      <c r="AX21">
        <v>3035</v>
      </c>
      <c r="AY21">
        <v>956</v>
      </c>
      <c r="AZ21">
        <v>14971</v>
      </c>
      <c r="BA21">
        <v>3640</v>
      </c>
    </row>
    <row r="22" spans="2:53">
      <c r="B22" t="s">
        <v>11</v>
      </c>
      <c r="AM22">
        <v>54505</v>
      </c>
      <c r="AN22">
        <v>56830</v>
      </c>
      <c r="AO22">
        <v>67913</v>
      </c>
      <c r="AP22">
        <v>94323</v>
      </c>
      <c r="AQ22">
        <v>87388</v>
      </c>
      <c r="AR22">
        <v>83167</v>
      </c>
      <c r="AW22">
        <v>205843</v>
      </c>
      <c r="AX22">
        <v>304606</v>
      </c>
      <c r="AY22">
        <v>440893</v>
      </c>
      <c r="AZ22">
        <v>412177</v>
      </c>
      <c r="BA22">
        <v>526984</v>
      </c>
    </row>
    <row r="23" spans="2:53">
      <c r="B23" t="s">
        <v>70</v>
      </c>
      <c r="AM23">
        <v>2366</v>
      </c>
      <c r="AN23">
        <v>2683</v>
      </c>
      <c r="AO23">
        <v>3526</v>
      </c>
      <c r="AP23">
        <v>2541</v>
      </c>
      <c r="AQ23">
        <v>2948</v>
      </c>
      <c r="AR23">
        <v>2312</v>
      </c>
      <c r="AX23">
        <v>1122</v>
      </c>
    </row>
    <row r="24" spans="2:53">
      <c r="B24" t="s">
        <v>71</v>
      </c>
      <c r="AM24">
        <v>2388</v>
      </c>
      <c r="AN24">
        <v>4688</v>
      </c>
      <c r="AO24">
        <v>11862</v>
      </c>
      <c r="AP24">
        <v>10176</v>
      </c>
      <c r="AQ24">
        <v>19366</v>
      </c>
      <c r="AR24">
        <v>15688</v>
      </c>
      <c r="AW24">
        <v>53084</v>
      </c>
      <c r="AX24">
        <v>149542</v>
      </c>
      <c r="AY24">
        <v>128628</v>
      </c>
      <c r="AZ24">
        <v>101144</v>
      </c>
      <c r="BA24">
        <v>171935</v>
      </c>
    </row>
    <row r="25" spans="2:53">
      <c r="B25" t="s">
        <v>12</v>
      </c>
      <c r="AM25">
        <v>1496</v>
      </c>
      <c r="AN25">
        <v>2201</v>
      </c>
      <c r="AO25">
        <v>2248</v>
      </c>
      <c r="AP25">
        <v>4774</v>
      </c>
      <c r="AQ25">
        <v>4046</v>
      </c>
      <c r="AR25">
        <v>5772</v>
      </c>
      <c r="AW25">
        <v>50988</v>
      </c>
      <c r="AX25">
        <v>54904</v>
      </c>
      <c r="AY25">
        <v>59251</v>
      </c>
      <c r="AZ25">
        <v>60912</v>
      </c>
      <c r="BA25">
        <v>54558</v>
      </c>
    </row>
    <row r="26" spans="2:53">
      <c r="B26" t="s">
        <v>13</v>
      </c>
      <c r="AM26">
        <v>185377</v>
      </c>
      <c r="AN26">
        <v>314099</v>
      </c>
      <c r="AO26">
        <v>290322</v>
      </c>
      <c r="AP26">
        <v>438157</v>
      </c>
      <c r="AQ26">
        <v>347468</v>
      </c>
      <c r="AR26">
        <v>323061</v>
      </c>
      <c r="AW26">
        <v>252</v>
      </c>
      <c r="AX26">
        <v>3880</v>
      </c>
      <c r="AY26">
        <v>178830</v>
      </c>
      <c r="AZ26">
        <v>527401</v>
      </c>
      <c r="BA26">
        <v>725806</v>
      </c>
    </row>
    <row r="27" spans="2:53">
      <c r="B27" t="s">
        <v>76</v>
      </c>
      <c r="AN27">
        <v>584</v>
      </c>
      <c r="AO27">
        <v>15573</v>
      </c>
      <c r="AP27">
        <v>11320</v>
      </c>
      <c r="AQ27">
        <v>13568</v>
      </c>
      <c r="AR27">
        <v>25092</v>
      </c>
    </row>
    <row r="28" spans="2:53">
      <c r="B28" t="s">
        <v>58</v>
      </c>
    </row>
    <row r="29" spans="2:53">
      <c r="B29" t="s">
        <v>57</v>
      </c>
    </row>
    <row r="30" spans="2:53">
      <c r="B30" t="s">
        <v>14</v>
      </c>
      <c r="AM30">
        <v>34541</v>
      </c>
      <c r="AN30">
        <v>36991</v>
      </c>
      <c r="AO30">
        <v>83398</v>
      </c>
      <c r="AP30">
        <v>64473</v>
      </c>
      <c r="AQ30">
        <v>86114</v>
      </c>
      <c r="AR30">
        <v>104481</v>
      </c>
      <c r="AW30">
        <v>278863</v>
      </c>
      <c r="AX30">
        <v>489298</v>
      </c>
      <c r="AY30">
        <v>349018</v>
      </c>
      <c r="AZ30">
        <v>459255</v>
      </c>
      <c r="BA30">
        <v>625274</v>
      </c>
    </row>
    <row r="31" spans="2:53">
      <c r="B31" t="s">
        <v>15</v>
      </c>
      <c r="AM31">
        <v>1889</v>
      </c>
      <c r="AN31">
        <v>3884</v>
      </c>
      <c r="AO31">
        <v>2629</v>
      </c>
      <c r="AP31">
        <v>2250</v>
      </c>
      <c r="AQ31">
        <v>4540</v>
      </c>
      <c r="AR31">
        <v>20625</v>
      </c>
      <c r="AW31">
        <v>226</v>
      </c>
      <c r="AX31">
        <v>5695</v>
      </c>
      <c r="AY31">
        <v>18004</v>
      </c>
      <c r="AZ31">
        <v>78449</v>
      </c>
      <c r="BA31">
        <v>86059</v>
      </c>
    </row>
    <row r="32" spans="2:53">
      <c r="B32" t="s">
        <v>59</v>
      </c>
      <c r="AM32">
        <v>53051</v>
      </c>
      <c r="AN32">
        <v>145918</v>
      </c>
      <c r="AO32">
        <v>83050</v>
      </c>
      <c r="AP32">
        <v>86791</v>
      </c>
      <c r="AQ32">
        <v>58216</v>
      </c>
      <c r="AR32">
        <v>84244</v>
      </c>
      <c r="AW32">
        <v>458187</v>
      </c>
      <c r="AX32">
        <v>597743</v>
      </c>
      <c r="AY32">
        <v>673742</v>
      </c>
      <c r="AZ32">
        <v>641309</v>
      </c>
      <c r="BA32">
        <v>489315</v>
      </c>
    </row>
    <row r="33" spans="2:53">
      <c r="B33" t="s">
        <v>91</v>
      </c>
      <c r="BA33">
        <v>106226</v>
      </c>
    </row>
    <row r="34" spans="2:53">
      <c r="B34" t="s">
        <v>60</v>
      </c>
    </row>
    <row r="35" spans="2:53">
      <c r="B35" t="s">
        <v>16</v>
      </c>
      <c r="AM35">
        <v>885355</v>
      </c>
      <c r="AN35">
        <v>1020318</v>
      </c>
      <c r="AO35">
        <v>1207983</v>
      </c>
      <c r="AP35">
        <v>1474787</v>
      </c>
      <c r="AQ35">
        <v>1330751</v>
      </c>
      <c r="AR35">
        <v>1414666</v>
      </c>
      <c r="AW35">
        <v>2004999</v>
      </c>
      <c r="AX35">
        <v>2285014</v>
      </c>
      <c r="AY35">
        <v>2840410</v>
      </c>
      <c r="AZ35">
        <v>3690437</v>
      </c>
      <c r="BA35">
        <v>5544364</v>
      </c>
    </row>
    <row r="36" spans="2:53">
      <c r="B36" t="s">
        <v>17</v>
      </c>
      <c r="AM36">
        <v>3261</v>
      </c>
      <c r="AN36">
        <v>11071</v>
      </c>
      <c r="AO36">
        <v>8456</v>
      </c>
      <c r="AP36">
        <v>15279</v>
      </c>
      <c r="AQ36">
        <v>10086</v>
      </c>
      <c r="AR36">
        <v>30991</v>
      </c>
      <c r="AW36">
        <v>24893</v>
      </c>
      <c r="AX36">
        <f>28107-AX17-AX21</f>
        <v>17749</v>
      </c>
      <c r="AY36">
        <f>31073-AY17-AY21-AY4-AY9</f>
        <v>11244</v>
      </c>
      <c r="AZ36">
        <v>28250</v>
      </c>
      <c r="BA36">
        <v>17935</v>
      </c>
    </row>
    <row r="37" spans="2:53">
      <c r="B37" t="s">
        <v>18</v>
      </c>
      <c r="AM37">
        <v>124254</v>
      </c>
      <c r="AN37">
        <v>157324</v>
      </c>
      <c r="AO37">
        <v>194585</v>
      </c>
      <c r="AP37">
        <v>131026</v>
      </c>
      <c r="AQ37">
        <v>94330</v>
      </c>
      <c r="AR37">
        <v>91811</v>
      </c>
      <c r="AZ37">
        <v>14</v>
      </c>
      <c r="BA37">
        <v>19561</v>
      </c>
    </row>
    <row r="38" spans="2:53">
      <c r="B38" t="s">
        <v>19</v>
      </c>
      <c r="AY38">
        <v>7</v>
      </c>
      <c r="AZ38">
        <v>10395</v>
      </c>
      <c r="BA38">
        <v>4891</v>
      </c>
    </row>
    <row r="39" spans="2:53">
      <c r="B39" t="s">
        <v>20</v>
      </c>
      <c r="AM39">
        <v>160633</v>
      </c>
      <c r="AN39">
        <v>231792</v>
      </c>
      <c r="AO39">
        <v>363646</v>
      </c>
      <c r="AP39">
        <v>362263</v>
      </c>
      <c r="AQ39">
        <v>210013</v>
      </c>
      <c r="AR39">
        <v>105626</v>
      </c>
      <c r="AY39">
        <v>40911</v>
      </c>
      <c r="AZ39">
        <v>168350</v>
      </c>
      <c r="BA39">
        <v>172370</v>
      </c>
    </row>
    <row r="40" spans="2:53">
      <c r="B40" t="s">
        <v>21</v>
      </c>
      <c r="AM40">
        <v>1576</v>
      </c>
      <c r="AN40">
        <v>2754</v>
      </c>
      <c r="AO40">
        <v>24013</v>
      </c>
      <c r="AP40">
        <v>16860</v>
      </c>
      <c r="AQ40">
        <v>20960</v>
      </c>
      <c r="AR40">
        <v>12770</v>
      </c>
      <c r="AX40">
        <v>104841</v>
      </c>
      <c r="AY40">
        <v>5247</v>
      </c>
      <c r="AZ40">
        <v>11602</v>
      </c>
      <c r="BA40">
        <v>10074</v>
      </c>
    </row>
    <row r="41" spans="2:53">
      <c r="B41" t="s">
        <v>22</v>
      </c>
      <c r="AM41">
        <v>28426</v>
      </c>
      <c r="AN41">
        <v>10717</v>
      </c>
      <c r="AO41">
        <v>11214</v>
      </c>
      <c r="AY41">
        <v>96</v>
      </c>
      <c r="AZ41">
        <v>39473</v>
      </c>
      <c r="BA41">
        <v>20</v>
      </c>
    </row>
    <row r="42" spans="2:53">
      <c r="B42" t="s">
        <v>48</v>
      </c>
    </row>
    <row r="43" spans="2:53">
      <c r="B43" t="s">
        <v>23</v>
      </c>
      <c r="AM43">
        <v>86713</v>
      </c>
      <c r="AN43">
        <v>105076</v>
      </c>
      <c r="AO43">
        <v>122364</v>
      </c>
      <c r="AP43">
        <v>124577</v>
      </c>
      <c r="AQ43">
        <v>67386</v>
      </c>
      <c r="AR43">
        <v>71800</v>
      </c>
      <c r="AX43">
        <v>170</v>
      </c>
      <c r="AY43">
        <v>14469</v>
      </c>
      <c r="AZ43">
        <v>124670</v>
      </c>
      <c r="BA43">
        <v>815799</v>
      </c>
    </row>
    <row r="44" spans="2:53">
      <c r="B44" t="s">
        <v>77</v>
      </c>
      <c r="AN44">
        <v>6919</v>
      </c>
      <c r="AO44">
        <v>8219</v>
      </c>
      <c r="AP44">
        <v>8930</v>
      </c>
      <c r="AQ44">
        <v>4068</v>
      </c>
      <c r="AR44">
        <v>1797</v>
      </c>
    </row>
    <row r="45" spans="2:53">
      <c r="B45" t="s">
        <v>24</v>
      </c>
    </row>
    <row r="46" spans="2:53">
      <c r="B46" t="s">
        <v>25</v>
      </c>
      <c r="AM46">
        <v>58106</v>
      </c>
      <c r="AN46">
        <v>53075</v>
      </c>
      <c r="AO46">
        <v>41571</v>
      </c>
      <c r="AP46">
        <v>53465</v>
      </c>
      <c r="AQ46">
        <v>26394</v>
      </c>
      <c r="AR46">
        <v>43797</v>
      </c>
      <c r="AY46">
        <v>3475</v>
      </c>
      <c r="AZ46">
        <v>53892</v>
      </c>
      <c r="BA46">
        <v>368519</v>
      </c>
    </row>
    <row r="47" spans="2:53">
      <c r="B47" t="s">
        <v>78</v>
      </c>
      <c r="AN47">
        <v>3600</v>
      </c>
      <c r="AO47">
        <v>5350</v>
      </c>
      <c r="AP47">
        <v>8224</v>
      </c>
      <c r="AQ47">
        <v>8170</v>
      </c>
      <c r="AR47">
        <v>5652</v>
      </c>
    </row>
    <row r="48" spans="2:53">
      <c r="B48" t="s">
        <v>26</v>
      </c>
      <c r="AM48">
        <v>1221</v>
      </c>
      <c r="AN48">
        <v>2556</v>
      </c>
      <c r="AO48">
        <v>3427</v>
      </c>
      <c r="AY48">
        <v>561</v>
      </c>
      <c r="AZ48">
        <v>7817</v>
      </c>
      <c r="BA48">
        <v>88418</v>
      </c>
    </row>
    <row r="49" spans="2:53">
      <c r="B49" t="s">
        <v>27</v>
      </c>
      <c r="AM49">
        <v>103236</v>
      </c>
      <c r="AN49">
        <v>103228</v>
      </c>
      <c r="AO49">
        <v>130035</v>
      </c>
      <c r="AP49">
        <v>160306</v>
      </c>
      <c r="AQ49">
        <v>143200</v>
      </c>
      <c r="AR49">
        <v>123278</v>
      </c>
      <c r="AX49">
        <v>259</v>
      </c>
      <c r="AY49">
        <v>17086</v>
      </c>
      <c r="AZ49">
        <v>192098</v>
      </c>
      <c r="BA49">
        <v>378308</v>
      </c>
    </row>
    <row r="50" spans="2:53">
      <c r="B50" t="s">
        <v>49</v>
      </c>
      <c r="AN50">
        <v>3267</v>
      </c>
      <c r="AO50">
        <v>2112</v>
      </c>
      <c r="AP50">
        <v>18292</v>
      </c>
      <c r="AQ50">
        <v>2760</v>
      </c>
      <c r="AR50">
        <v>1853</v>
      </c>
    </row>
    <row r="51" spans="2:53">
      <c r="B51" t="s">
        <v>28</v>
      </c>
      <c r="AM51">
        <v>1237</v>
      </c>
      <c r="AN51">
        <v>1674</v>
      </c>
      <c r="AO51">
        <v>13466</v>
      </c>
      <c r="AP51">
        <v>6418</v>
      </c>
      <c r="AQ51">
        <v>9712</v>
      </c>
      <c r="AR51">
        <v>1476</v>
      </c>
    </row>
    <row r="52" spans="2:53">
      <c r="B52" t="s">
        <v>29</v>
      </c>
      <c r="AM52">
        <v>1191</v>
      </c>
      <c r="AN52">
        <v>3045</v>
      </c>
      <c r="AO52">
        <v>15244</v>
      </c>
      <c r="AP52">
        <v>24756</v>
      </c>
      <c r="AQ52">
        <v>19078</v>
      </c>
      <c r="AR52">
        <v>14292</v>
      </c>
      <c r="AX52">
        <v>2000</v>
      </c>
      <c r="AY52">
        <v>1026</v>
      </c>
      <c r="AZ52">
        <v>20780</v>
      </c>
      <c r="BA52">
        <v>185335</v>
      </c>
    </row>
    <row r="53" spans="2:53">
      <c r="B53" t="s">
        <v>30</v>
      </c>
      <c r="AW53">
        <v>8221</v>
      </c>
      <c r="AX53">
        <v>13920</v>
      </c>
      <c r="AY53">
        <v>55566</v>
      </c>
      <c r="AZ53">
        <v>84532</v>
      </c>
      <c r="BA53">
        <v>55122</v>
      </c>
    </row>
    <row r="54" spans="2:53">
      <c r="B54" t="s">
        <v>31</v>
      </c>
      <c r="AN54">
        <v>112</v>
      </c>
      <c r="AO54">
        <v>23096</v>
      </c>
      <c r="AP54">
        <v>62471</v>
      </c>
      <c r="AQ54">
        <v>78636</v>
      </c>
      <c r="AR54">
        <v>19342</v>
      </c>
      <c r="AY54">
        <v>4420</v>
      </c>
      <c r="AZ54">
        <v>48632</v>
      </c>
      <c r="BA54">
        <v>109793</v>
      </c>
    </row>
    <row r="55" spans="2:53">
      <c r="B55" t="s">
        <v>83</v>
      </c>
      <c r="AW55">
        <v>839</v>
      </c>
      <c r="AX55">
        <v>5074</v>
      </c>
      <c r="AY55">
        <v>7870</v>
      </c>
    </row>
    <row r="56" spans="2:53">
      <c r="B56" t="s">
        <v>32</v>
      </c>
      <c r="AW56">
        <v>19000</v>
      </c>
      <c r="AX56">
        <v>9555</v>
      </c>
    </row>
    <row r="57" spans="2:53">
      <c r="B57" t="s">
        <v>33</v>
      </c>
      <c r="AM57">
        <v>32934</v>
      </c>
      <c r="AN57">
        <v>12071</v>
      </c>
      <c r="AO57">
        <v>66430</v>
      </c>
      <c r="AP57">
        <v>69508</v>
      </c>
      <c r="AQ57">
        <v>40602</v>
      </c>
      <c r="AR57">
        <v>102971</v>
      </c>
      <c r="AY57">
        <v>20883</v>
      </c>
      <c r="AZ57">
        <v>335263</v>
      </c>
      <c r="BA57">
        <v>34152</v>
      </c>
    </row>
    <row r="58" spans="2:53">
      <c r="B58" t="s">
        <v>34</v>
      </c>
      <c r="AM58">
        <v>15517</v>
      </c>
      <c r="AN58">
        <v>10732</v>
      </c>
      <c r="AO58">
        <v>9858</v>
      </c>
      <c r="AP58">
        <v>9539</v>
      </c>
      <c r="AQ58">
        <v>7282</v>
      </c>
      <c r="AR58">
        <v>11368</v>
      </c>
      <c r="AW58">
        <v>15984</v>
      </c>
      <c r="AX58">
        <v>42789</v>
      </c>
      <c r="AY58">
        <v>15663</v>
      </c>
      <c r="AZ58">
        <v>27342</v>
      </c>
      <c r="BA58">
        <v>28063</v>
      </c>
    </row>
    <row r="59" spans="2:53">
      <c r="B59" t="s">
        <v>72</v>
      </c>
      <c r="AM59">
        <v>1690</v>
      </c>
      <c r="AN59">
        <v>17738</v>
      </c>
      <c r="AO59">
        <v>8086</v>
      </c>
      <c r="AP59">
        <v>16930</v>
      </c>
      <c r="AQ59">
        <v>21545</v>
      </c>
      <c r="AR59">
        <v>22224</v>
      </c>
      <c r="AW59">
        <v>4500</v>
      </c>
      <c r="AX59">
        <v>10637</v>
      </c>
      <c r="AY59">
        <v>4639</v>
      </c>
      <c r="AZ59">
        <v>800</v>
      </c>
      <c r="BA59">
        <v>12870</v>
      </c>
    </row>
    <row r="60" spans="2:53">
      <c r="B60" t="s">
        <v>67</v>
      </c>
      <c r="AW60">
        <v>962</v>
      </c>
      <c r="AX60">
        <v>10214</v>
      </c>
      <c r="AY60">
        <v>27862</v>
      </c>
      <c r="AZ60">
        <v>47594</v>
      </c>
      <c r="BA60">
        <v>126135</v>
      </c>
    </row>
    <row r="61" spans="2:53">
      <c r="B61" t="s">
        <v>84</v>
      </c>
      <c r="AW61">
        <v>21960</v>
      </c>
      <c r="AX61">
        <v>2353</v>
      </c>
      <c r="AY61">
        <v>14836</v>
      </c>
      <c r="AZ61">
        <v>8914</v>
      </c>
      <c r="BA61">
        <v>23217</v>
      </c>
    </row>
    <row r="62" spans="2:53">
      <c r="B62" t="s">
        <v>35</v>
      </c>
      <c r="AM62">
        <v>706150</v>
      </c>
      <c r="AN62">
        <v>135528</v>
      </c>
      <c r="AO62">
        <v>1373672</v>
      </c>
      <c r="AP62">
        <v>1253620</v>
      </c>
      <c r="AQ62">
        <v>312430</v>
      </c>
      <c r="AR62">
        <v>883115</v>
      </c>
      <c r="BA62">
        <v>31866</v>
      </c>
    </row>
    <row r="63" spans="2:53">
      <c r="B63" t="s">
        <v>79</v>
      </c>
      <c r="AN63">
        <v>5314</v>
      </c>
      <c r="AO63">
        <v>14825</v>
      </c>
      <c r="AP63">
        <v>16967</v>
      </c>
      <c r="AQ63">
        <v>34303</v>
      </c>
      <c r="AR63">
        <v>27104</v>
      </c>
      <c r="AW63">
        <v>33282</v>
      </c>
      <c r="AX63">
        <v>25964</v>
      </c>
      <c r="AY63">
        <v>64137</v>
      </c>
      <c r="AZ63">
        <v>7897</v>
      </c>
      <c r="BA63">
        <v>29580</v>
      </c>
    </row>
    <row r="64" spans="2:53">
      <c r="B64" t="s">
        <v>36</v>
      </c>
      <c r="AM64">
        <v>2760</v>
      </c>
      <c r="AN64">
        <v>2089</v>
      </c>
      <c r="AO64">
        <v>364</v>
      </c>
      <c r="AW64">
        <v>65806</v>
      </c>
      <c r="AX64">
        <v>15030</v>
      </c>
      <c r="AY64">
        <v>33460</v>
      </c>
      <c r="AZ64">
        <v>18195</v>
      </c>
      <c r="BA64">
        <v>69085</v>
      </c>
    </row>
    <row r="65" spans="2:53">
      <c r="B65" t="s">
        <v>62</v>
      </c>
      <c r="AW65">
        <v>62081</v>
      </c>
      <c r="AX65">
        <v>41733</v>
      </c>
      <c r="AY65">
        <v>97384</v>
      </c>
      <c r="AZ65">
        <v>95605</v>
      </c>
      <c r="BA65">
        <v>168923</v>
      </c>
    </row>
    <row r="66" spans="2:53">
      <c r="B66" t="s">
        <v>37</v>
      </c>
      <c r="AW66">
        <v>3239</v>
      </c>
      <c r="AX66">
        <v>18602</v>
      </c>
      <c r="AY66">
        <v>13555</v>
      </c>
      <c r="AZ66">
        <v>52690</v>
      </c>
      <c r="BA66">
        <v>55230</v>
      </c>
    </row>
    <row r="67" spans="2:53">
      <c r="B67" t="s">
        <v>38</v>
      </c>
      <c r="AM67">
        <v>68527</v>
      </c>
      <c r="AN67">
        <v>92069</v>
      </c>
      <c r="AO67">
        <v>94410</v>
      </c>
      <c r="AP67">
        <v>104400</v>
      </c>
      <c r="AQ67">
        <v>72465</v>
      </c>
      <c r="AR67">
        <v>112519</v>
      </c>
      <c r="AW67">
        <v>794016</v>
      </c>
      <c r="AX67">
        <v>240961</v>
      </c>
      <c r="AY67">
        <v>95015</v>
      </c>
      <c r="AZ67">
        <v>706505</v>
      </c>
      <c r="BA67">
        <v>471489</v>
      </c>
    </row>
    <row r="68" spans="2:53">
      <c r="B68" t="s">
        <v>85</v>
      </c>
      <c r="AW68">
        <v>2067</v>
      </c>
      <c r="AX68">
        <v>2614</v>
      </c>
      <c r="AY68">
        <v>19801</v>
      </c>
      <c r="AZ68">
        <v>39754</v>
      </c>
      <c r="BA68">
        <v>8126</v>
      </c>
    </row>
    <row r="69" spans="2:53">
      <c r="B69" t="s">
        <v>39</v>
      </c>
      <c r="AM69">
        <v>368397</v>
      </c>
      <c r="AN69">
        <v>410040</v>
      </c>
      <c r="AO69">
        <v>727393</v>
      </c>
      <c r="AP69">
        <v>429972</v>
      </c>
      <c r="AQ69">
        <v>540958</v>
      </c>
      <c r="AR69">
        <v>733294</v>
      </c>
      <c r="AW69">
        <v>1198666</v>
      </c>
      <c r="AX69">
        <v>1238953</v>
      </c>
      <c r="AY69">
        <v>1551062</v>
      </c>
      <c r="AZ69">
        <v>1002650</v>
      </c>
      <c r="BA69">
        <v>1408944</v>
      </c>
    </row>
    <row r="70" spans="2:53">
      <c r="B70" t="s">
        <v>63</v>
      </c>
      <c r="AM70">
        <v>9670</v>
      </c>
      <c r="AN70">
        <v>5824</v>
      </c>
      <c r="AO70">
        <v>13039</v>
      </c>
      <c r="AP70">
        <v>28220</v>
      </c>
      <c r="AQ70">
        <v>7506</v>
      </c>
      <c r="AR70">
        <v>31843</v>
      </c>
      <c r="AW70">
        <v>904</v>
      </c>
      <c r="AX70">
        <v>74224</v>
      </c>
      <c r="AY70">
        <v>48251</v>
      </c>
      <c r="AZ70">
        <v>54500</v>
      </c>
      <c r="BA70">
        <v>81370</v>
      </c>
    </row>
    <row r="71" spans="2:53">
      <c r="B71" t="s">
        <v>64</v>
      </c>
      <c r="AM71">
        <v>3265</v>
      </c>
      <c r="AN71">
        <v>8101</v>
      </c>
      <c r="AO71">
        <v>25486</v>
      </c>
      <c r="AP71">
        <v>28022</v>
      </c>
      <c r="AQ71">
        <v>22628</v>
      </c>
      <c r="AR71">
        <v>31676</v>
      </c>
      <c r="AW71">
        <v>3170</v>
      </c>
      <c r="AX71">
        <v>1492</v>
      </c>
      <c r="AY71">
        <v>15000</v>
      </c>
      <c r="AZ71">
        <v>24338</v>
      </c>
      <c r="BA71">
        <v>36251</v>
      </c>
    </row>
    <row r="72" spans="2:53">
      <c r="B72" t="s">
        <v>68</v>
      </c>
    </row>
    <row r="73" spans="2:53">
      <c r="B73" t="s">
        <v>40</v>
      </c>
      <c r="AM73">
        <v>102252</v>
      </c>
      <c r="AN73">
        <v>99918</v>
      </c>
      <c r="AO73">
        <v>109584</v>
      </c>
      <c r="AP73">
        <v>171264</v>
      </c>
      <c r="AQ73">
        <v>205937</v>
      </c>
      <c r="AR73">
        <v>201278</v>
      </c>
      <c r="AW73">
        <v>168559</v>
      </c>
      <c r="AX73">
        <v>182879</v>
      </c>
      <c r="AY73">
        <v>200713</v>
      </c>
      <c r="AZ73">
        <v>325321</v>
      </c>
      <c r="BA73">
        <v>399272</v>
      </c>
    </row>
    <row r="74" spans="2:53">
      <c r="B74" t="s">
        <v>41</v>
      </c>
      <c r="AM74">
        <v>10225</v>
      </c>
      <c r="AN74">
        <v>6185</v>
      </c>
      <c r="AO74">
        <v>49919</v>
      </c>
      <c r="AP74">
        <v>41425</v>
      </c>
      <c r="AQ74">
        <v>47614</v>
      </c>
      <c r="AR74">
        <v>38948</v>
      </c>
      <c r="AW74">
        <v>26269</v>
      </c>
      <c r="AX74">
        <v>18990</v>
      </c>
      <c r="AY74">
        <v>22765</v>
      </c>
      <c r="AZ74">
        <v>24679</v>
      </c>
      <c r="BA74">
        <v>61378</v>
      </c>
    </row>
    <row r="75" spans="2:53">
      <c r="B75" t="s">
        <v>65</v>
      </c>
      <c r="AW75">
        <v>295889</v>
      </c>
      <c r="AX75">
        <v>234836</v>
      </c>
      <c r="AY75">
        <v>175121</v>
      </c>
      <c r="AZ75">
        <v>421422</v>
      </c>
      <c r="BA75">
        <v>299306</v>
      </c>
    </row>
    <row r="76" spans="2:53">
      <c r="B76" t="s">
        <v>90</v>
      </c>
      <c r="AY76">
        <v>2100</v>
      </c>
      <c r="AZ76">
        <v>19840</v>
      </c>
      <c r="BA76">
        <v>28347</v>
      </c>
    </row>
    <row r="77" spans="2:53">
      <c r="B77" t="s">
        <v>86</v>
      </c>
      <c r="AW77">
        <v>42934</v>
      </c>
      <c r="AX77">
        <v>22962</v>
      </c>
    </row>
    <row r="78" spans="2:53">
      <c r="B78" t="s">
        <v>87</v>
      </c>
      <c r="AW78">
        <v>10558</v>
      </c>
      <c r="AX78">
        <v>190</v>
      </c>
      <c r="AY78">
        <v>5164</v>
      </c>
    </row>
    <row r="79" spans="2:53">
      <c r="B79" t="s">
        <v>73</v>
      </c>
      <c r="AM79">
        <v>929</v>
      </c>
      <c r="AN79">
        <v>7490</v>
      </c>
      <c r="AO79">
        <v>12599</v>
      </c>
      <c r="AP79">
        <v>16925</v>
      </c>
      <c r="AQ79">
        <v>15525</v>
      </c>
      <c r="AR79">
        <v>10744</v>
      </c>
      <c r="AW79">
        <v>73060</v>
      </c>
      <c r="AX79">
        <v>68612</v>
      </c>
      <c r="AY79">
        <v>100150</v>
      </c>
      <c r="AZ79">
        <v>80594</v>
      </c>
      <c r="BA79">
        <v>114932</v>
      </c>
    </row>
    <row r="80" spans="2:53">
      <c r="B80" t="s">
        <v>88</v>
      </c>
      <c r="AW80">
        <v>12234</v>
      </c>
      <c r="AX80">
        <v>5636</v>
      </c>
      <c r="AY80">
        <v>19130</v>
      </c>
      <c r="AZ80">
        <v>16650</v>
      </c>
      <c r="BA80">
        <v>24512</v>
      </c>
    </row>
    <row r="81" spans="2:55">
      <c r="B81" t="s">
        <v>74</v>
      </c>
      <c r="AM81">
        <v>32921</v>
      </c>
      <c r="AN81">
        <v>36397</v>
      </c>
      <c r="AO81">
        <v>11928</v>
      </c>
      <c r="AP81">
        <v>7134</v>
      </c>
      <c r="AQ81">
        <v>5</v>
      </c>
      <c r="AW81">
        <v>2411</v>
      </c>
      <c r="AX81">
        <v>6663</v>
      </c>
      <c r="AY81">
        <v>5012</v>
      </c>
    </row>
    <row r="82" spans="2:55">
      <c r="B82" t="s">
        <v>66</v>
      </c>
      <c r="AM82">
        <v>62408</v>
      </c>
      <c r="AN82">
        <v>52651</v>
      </c>
      <c r="AO82">
        <v>80696</v>
      </c>
      <c r="AP82">
        <v>80787</v>
      </c>
      <c r="AQ82">
        <v>83871</v>
      </c>
      <c r="AR82">
        <v>71380</v>
      </c>
      <c r="AW82">
        <v>31595</v>
      </c>
      <c r="AX82">
        <v>5596</v>
      </c>
      <c r="AY82">
        <v>14623</v>
      </c>
      <c r="AZ82">
        <v>39138</v>
      </c>
      <c r="BA82">
        <v>21734</v>
      </c>
    </row>
    <row r="83" spans="2:55">
      <c r="B83" t="s">
        <v>42</v>
      </c>
    </row>
    <row r="84" spans="2:55">
      <c r="B84" t="s">
        <v>43</v>
      </c>
    </row>
    <row r="85" spans="2:55">
      <c r="B85" t="s">
        <v>44</v>
      </c>
      <c r="AM85">
        <v>50371</v>
      </c>
      <c r="AN85">
        <v>301260</v>
      </c>
      <c r="AO85">
        <v>154217</v>
      </c>
      <c r="AP85">
        <v>40517</v>
      </c>
      <c r="AQ85">
        <v>28010</v>
      </c>
      <c r="AR85">
        <v>40641</v>
      </c>
    </row>
    <row r="86" spans="2:55">
      <c r="B86" t="s">
        <v>45</v>
      </c>
      <c r="AM86">
        <v>20939</v>
      </c>
      <c r="AN86">
        <f>18457-AN48-AN64</f>
        <v>13812</v>
      </c>
      <c r="AO86">
        <f>29428-AO48-AO64</f>
        <v>25637</v>
      </c>
      <c r="AP86">
        <v>39418</v>
      </c>
      <c r="AQ86">
        <v>49720</v>
      </c>
      <c r="AR86">
        <v>92956</v>
      </c>
      <c r="AW86">
        <v>564</v>
      </c>
      <c r="AX86">
        <f>12736-AX52</f>
        <v>10736</v>
      </c>
      <c r="AY86">
        <f>23677-AY76-AY52-AY46-AY41-AY38-AY54-AY48</f>
        <v>11992</v>
      </c>
      <c r="AZ86">
        <f>50635-AZ37-AZ48</f>
        <v>42804</v>
      </c>
      <c r="BA86">
        <v>57669</v>
      </c>
    </row>
    <row r="87" spans="2:55">
      <c r="B87" t="s">
        <v>75</v>
      </c>
      <c r="AM87">
        <v>215142</v>
      </c>
      <c r="AN87">
        <v>223205</v>
      </c>
      <c r="AO87">
        <v>234042</v>
      </c>
      <c r="AP87">
        <v>264992</v>
      </c>
      <c r="AQ87">
        <v>242782</v>
      </c>
      <c r="AR87">
        <v>193462</v>
      </c>
      <c r="AW87">
        <v>692231</v>
      </c>
      <c r="AX87">
        <v>430997</v>
      </c>
      <c r="AY87">
        <v>696956</v>
      </c>
      <c r="AZ87">
        <v>762016</v>
      </c>
      <c r="BA87">
        <v>1314561</v>
      </c>
    </row>
    <row r="89" spans="2:55">
      <c r="B89" t="s">
        <v>46</v>
      </c>
      <c r="E89">
        <f>SUM(E3:E88)</f>
        <v>0</v>
      </c>
      <c r="F89">
        <f t="shared" ref="F89:BC89" si="0">SUM(F3:F88)</f>
        <v>0</v>
      </c>
      <c r="G89">
        <f t="shared" si="0"/>
        <v>0</v>
      </c>
      <c r="H89">
        <f t="shared" si="0"/>
        <v>0</v>
      </c>
      <c r="I89">
        <f t="shared" si="0"/>
        <v>0</v>
      </c>
      <c r="J89">
        <f t="shared" si="0"/>
        <v>0</v>
      </c>
      <c r="K89">
        <f t="shared" si="0"/>
        <v>0</v>
      </c>
      <c r="L89">
        <f t="shared" si="0"/>
        <v>0</v>
      </c>
      <c r="M89">
        <f t="shared" si="0"/>
        <v>0</v>
      </c>
      <c r="N89">
        <f t="shared" si="0"/>
        <v>0</v>
      </c>
      <c r="O89">
        <f t="shared" si="0"/>
        <v>0</v>
      </c>
      <c r="P89">
        <f t="shared" si="0"/>
        <v>0</v>
      </c>
      <c r="Q89">
        <f t="shared" si="0"/>
        <v>0</v>
      </c>
      <c r="R89">
        <f t="shared" si="0"/>
        <v>0</v>
      </c>
      <c r="S89">
        <f t="shared" si="0"/>
        <v>0</v>
      </c>
      <c r="T89">
        <f t="shared" si="0"/>
        <v>0</v>
      </c>
      <c r="U89">
        <f t="shared" si="0"/>
        <v>0</v>
      </c>
      <c r="V89">
        <f t="shared" si="0"/>
        <v>0</v>
      </c>
      <c r="W89">
        <f t="shared" si="0"/>
        <v>0</v>
      </c>
      <c r="X89">
        <f t="shared" si="0"/>
        <v>0</v>
      </c>
      <c r="Y89">
        <f t="shared" si="0"/>
        <v>0</v>
      </c>
      <c r="Z89">
        <f t="shared" si="0"/>
        <v>0</v>
      </c>
      <c r="AA89">
        <f t="shared" si="0"/>
        <v>0</v>
      </c>
      <c r="AB89">
        <f t="shared" si="0"/>
        <v>0</v>
      </c>
      <c r="AC89">
        <f t="shared" si="0"/>
        <v>0</v>
      </c>
      <c r="AD89">
        <f t="shared" si="0"/>
        <v>0</v>
      </c>
      <c r="AE89">
        <f t="shared" si="0"/>
        <v>0</v>
      </c>
      <c r="AF89">
        <f t="shared" si="0"/>
        <v>0</v>
      </c>
      <c r="AG89">
        <f t="shared" si="0"/>
        <v>0</v>
      </c>
      <c r="AH89">
        <f t="shared" si="0"/>
        <v>0</v>
      </c>
      <c r="AI89">
        <f t="shared" si="0"/>
        <v>0</v>
      </c>
      <c r="AJ89">
        <f t="shared" si="0"/>
        <v>0</v>
      </c>
      <c r="AK89">
        <f t="shared" si="0"/>
        <v>0</v>
      </c>
      <c r="AL89">
        <f t="shared" si="0"/>
        <v>0</v>
      </c>
      <c r="AM89">
        <f t="shared" si="0"/>
        <v>7505142</v>
      </c>
      <c r="AN89">
        <f t="shared" si="0"/>
        <v>8696466</v>
      </c>
      <c r="AO89">
        <f t="shared" si="0"/>
        <v>10545898</v>
      </c>
      <c r="AP89">
        <f t="shared" si="0"/>
        <v>12152739</v>
      </c>
      <c r="AQ89">
        <f t="shared" si="0"/>
        <v>10813172</v>
      </c>
      <c r="AR89">
        <f t="shared" si="0"/>
        <v>10750666</v>
      </c>
      <c r="AS89">
        <f t="shared" si="0"/>
        <v>0</v>
      </c>
      <c r="AT89">
        <f t="shared" si="0"/>
        <v>0</v>
      </c>
      <c r="AU89">
        <f t="shared" si="0"/>
        <v>0</v>
      </c>
      <c r="AV89">
        <f t="shared" si="0"/>
        <v>0</v>
      </c>
      <c r="AW89">
        <f t="shared" si="0"/>
        <v>16086385</v>
      </c>
      <c r="AX89">
        <f t="shared" si="0"/>
        <v>19224923</v>
      </c>
      <c r="AY89">
        <f t="shared" si="0"/>
        <v>20594311</v>
      </c>
      <c r="AZ89">
        <f t="shared" si="0"/>
        <v>26667016</v>
      </c>
      <c r="BA89">
        <f t="shared" si="0"/>
        <v>34240602</v>
      </c>
      <c r="BB89">
        <f t="shared" si="0"/>
        <v>0</v>
      </c>
      <c r="BC89">
        <f t="shared" si="0"/>
        <v>0</v>
      </c>
    </row>
    <row r="91" spans="2:55">
      <c r="AM91">
        <f>7505142-AM89</f>
        <v>0</v>
      </c>
      <c r="AN91">
        <f>8696466-AN89</f>
        <v>0</v>
      </c>
      <c r="AO91">
        <f>10545898-AO89</f>
        <v>0</v>
      </c>
      <c r="AP91">
        <f>12152739-AP89</f>
        <v>0</v>
      </c>
      <c r="AQ91">
        <f>10813171-AQ89</f>
        <v>-1</v>
      </c>
      <c r="AR91">
        <f>10750666-AR89</f>
        <v>0</v>
      </c>
      <c r="AW91">
        <f>16086385-AW89</f>
        <v>0</v>
      </c>
      <c r="AX91">
        <f>19224923-AX89</f>
        <v>0</v>
      </c>
      <c r="AY91">
        <f>20594311-AY89</f>
        <v>0</v>
      </c>
      <c r="AZ91">
        <f>26667016-AZ89</f>
        <v>0</v>
      </c>
      <c r="BA91">
        <f>34240602-BA89</f>
        <v>0</v>
      </c>
    </row>
    <row r="95" spans="2:55">
      <c r="AM95" t="s">
        <v>69</v>
      </c>
      <c r="AN95" t="s">
        <v>69</v>
      </c>
      <c r="AO95" t="s">
        <v>69</v>
      </c>
      <c r="AR95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111"/>
  <sheetViews>
    <sheetView workbookViewId="0">
      <pane xSplit="3" ySplit="2" topLeftCell="AQ101" activePane="bottomRight" state="frozen"/>
      <selection activeCell="D3" sqref="D3"/>
      <selection pane="topRight" activeCell="D3" sqref="D3"/>
      <selection pane="bottomLeft" activeCell="D3" sqref="D3"/>
      <selection pane="bottomRight" activeCell="AY111" sqref="AY111"/>
    </sheetView>
  </sheetViews>
  <sheetFormatPr defaultRowHeight="15"/>
  <cols>
    <col min="51" max="51" width="9.140625" style="1"/>
  </cols>
  <sheetData>
    <row r="1" spans="1:55">
      <c r="C1" t="s">
        <v>1</v>
      </c>
      <c r="D1" t="s">
        <v>2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 s="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AA2" t="s">
        <v>92</v>
      </c>
      <c r="AE2" t="s">
        <v>92</v>
      </c>
      <c r="AI2" t="s">
        <v>92</v>
      </c>
      <c r="AJ2" t="s">
        <v>92</v>
      </c>
      <c r="AK2" t="s">
        <v>92</v>
      </c>
      <c r="AL2" t="s">
        <v>92</v>
      </c>
      <c r="AS2" t="s">
        <v>92</v>
      </c>
      <c r="AT2" t="s">
        <v>92</v>
      </c>
      <c r="AU2" t="s">
        <v>92</v>
      </c>
      <c r="AV2" t="s">
        <v>92</v>
      </c>
      <c r="AX2" t="s">
        <v>92</v>
      </c>
      <c r="AY2" s="1" t="s">
        <v>92</v>
      </c>
    </row>
    <row r="3" spans="1:55">
      <c r="A3" t="s">
        <v>0</v>
      </c>
      <c r="B3" t="s">
        <v>3</v>
      </c>
      <c r="AE3">
        <v>2976990</v>
      </c>
      <c r="AI3">
        <v>2379387</v>
      </c>
      <c r="AJ3">
        <v>1581059</v>
      </c>
      <c r="AK3">
        <v>1771559</v>
      </c>
      <c r="AL3">
        <v>2037254</v>
      </c>
      <c r="AM3">
        <v>1273429</v>
      </c>
      <c r="AN3">
        <v>1661645</v>
      </c>
      <c r="AO3">
        <v>2379091</v>
      </c>
      <c r="AP3">
        <v>2569855</v>
      </c>
      <c r="AQ3">
        <v>2790345</v>
      </c>
      <c r="AR3">
        <v>2801438</v>
      </c>
      <c r="AS3">
        <v>2740765</v>
      </c>
      <c r="AT3">
        <v>1441513</v>
      </c>
      <c r="AU3">
        <v>2559954</v>
      </c>
      <c r="AV3">
        <v>3110378</v>
      </c>
      <c r="AX3">
        <v>3479053</v>
      </c>
      <c r="AY3" s="1">
        <v>4769568</v>
      </c>
    </row>
    <row r="4" spans="1:55">
      <c r="B4" t="s">
        <v>4</v>
      </c>
    </row>
    <row r="5" spans="1:55">
      <c r="B5" t="s">
        <v>81</v>
      </c>
      <c r="AY5" s="1">
        <v>27185</v>
      </c>
    </row>
    <row r="6" spans="1:55">
      <c r="B6" t="s">
        <v>5</v>
      </c>
      <c r="AI6">
        <v>43398</v>
      </c>
      <c r="AJ6">
        <v>26537</v>
      </c>
      <c r="AK6">
        <v>66953</v>
      </c>
      <c r="AL6">
        <v>54539</v>
      </c>
      <c r="AM6">
        <v>17523</v>
      </c>
      <c r="AN6">
        <v>27207</v>
      </c>
      <c r="AO6">
        <v>35521</v>
      </c>
      <c r="AP6">
        <v>19436</v>
      </c>
      <c r="AQ6">
        <v>44838</v>
      </c>
      <c r="AR6">
        <v>71669</v>
      </c>
      <c r="AS6">
        <v>22506</v>
      </c>
      <c r="AT6">
        <v>6053</v>
      </c>
      <c r="AU6">
        <v>12233</v>
      </c>
      <c r="AV6">
        <v>199</v>
      </c>
      <c r="AX6">
        <v>39432</v>
      </c>
      <c r="AY6" s="1">
        <v>80680</v>
      </c>
    </row>
    <row r="7" spans="1:55">
      <c r="B7" t="s">
        <v>50</v>
      </c>
      <c r="AX7">
        <v>7373</v>
      </c>
      <c r="AY7" s="1">
        <v>1924</v>
      </c>
    </row>
    <row r="8" spans="1:55">
      <c r="B8" t="s">
        <v>82</v>
      </c>
      <c r="AY8" s="1">
        <v>12327</v>
      </c>
    </row>
    <row r="9" spans="1:55">
      <c r="B9" t="s">
        <v>51</v>
      </c>
    </row>
    <row r="10" spans="1:55">
      <c r="B10" t="s">
        <v>6</v>
      </c>
      <c r="AK10">
        <v>2617</v>
      </c>
      <c r="AL10">
        <v>7</v>
      </c>
      <c r="AQ10">
        <v>12723</v>
      </c>
      <c r="AR10">
        <v>9323</v>
      </c>
      <c r="AS10">
        <v>203</v>
      </c>
      <c r="AT10">
        <v>15695</v>
      </c>
      <c r="AU10">
        <v>1072</v>
      </c>
      <c r="AV10">
        <v>30246</v>
      </c>
      <c r="AX10">
        <v>54090</v>
      </c>
      <c r="AY10" s="1">
        <v>273100</v>
      </c>
    </row>
    <row r="11" spans="1:55">
      <c r="B11" t="s">
        <v>61</v>
      </c>
      <c r="AT11">
        <v>1822</v>
      </c>
      <c r="AU11">
        <v>24606</v>
      </c>
      <c r="AV11">
        <v>2372</v>
      </c>
      <c r="AX11">
        <v>2051</v>
      </c>
      <c r="AY11" s="1">
        <v>28014</v>
      </c>
    </row>
    <row r="12" spans="1:55">
      <c r="B12" t="s">
        <v>7</v>
      </c>
      <c r="AE12">
        <v>2133</v>
      </c>
      <c r="AJ12">
        <v>1655</v>
      </c>
      <c r="AK12">
        <v>2651</v>
      </c>
      <c r="AL12">
        <v>2249</v>
      </c>
      <c r="AM12">
        <v>3020</v>
      </c>
      <c r="AN12">
        <v>1171</v>
      </c>
      <c r="AO12">
        <v>1812</v>
      </c>
      <c r="AP12">
        <v>4302</v>
      </c>
      <c r="AQ12">
        <v>6887</v>
      </c>
      <c r="AR12">
        <v>4613</v>
      </c>
      <c r="AS12">
        <v>10031</v>
      </c>
      <c r="AT12">
        <v>17406</v>
      </c>
      <c r="AY12" s="1">
        <v>27473</v>
      </c>
    </row>
    <row r="13" spans="1:55">
      <c r="B13" t="s">
        <v>8</v>
      </c>
      <c r="AE13">
        <v>1285224</v>
      </c>
      <c r="AI13">
        <v>1399539</v>
      </c>
      <c r="AJ13">
        <v>1402733</v>
      </c>
      <c r="AK13">
        <v>1473764</v>
      </c>
      <c r="AL13">
        <v>1835313</v>
      </c>
      <c r="AM13">
        <v>2116466</v>
      </c>
      <c r="AN13">
        <v>2709832</v>
      </c>
      <c r="AO13">
        <v>1781408</v>
      </c>
      <c r="AP13">
        <v>3070497</v>
      </c>
      <c r="AQ13">
        <v>2970773</v>
      </c>
      <c r="AR13">
        <v>1744727</v>
      </c>
      <c r="AS13">
        <v>2009576</v>
      </c>
      <c r="AT13">
        <v>4134125</v>
      </c>
      <c r="AU13">
        <v>1887110</v>
      </c>
      <c r="AV13">
        <v>2203318</v>
      </c>
      <c r="AX13">
        <v>5762642</v>
      </c>
      <c r="AY13" s="1">
        <v>4193256</v>
      </c>
    </row>
    <row r="14" spans="1:55">
      <c r="B14" t="s">
        <v>9</v>
      </c>
      <c r="AK14">
        <v>1636</v>
      </c>
      <c r="AL14">
        <v>7104</v>
      </c>
      <c r="AM14">
        <v>14769</v>
      </c>
      <c r="AN14">
        <v>23331</v>
      </c>
      <c r="AO14">
        <v>28631</v>
      </c>
      <c r="AP14">
        <v>6330</v>
      </c>
      <c r="AQ14">
        <v>2823</v>
      </c>
      <c r="AR14">
        <v>15572</v>
      </c>
      <c r="AS14">
        <v>53578</v>
      </c>
      <c r="AT14">
        <v>57136</v>
      </c>
      <c r="AY14" s="1">
        <v>222025</v>
      </c>
    </row>
    <row r="15" spans="1:55">
      <c r="B15" t="s">
        <v>47</v>
      </c>
    </row>
    <row r="16" spans="1:55">
      <c r="B16" t="s">
        <v>152</v>
      </c>
      <c r="AX16">
        <v>2767</v>
      </c>
      <c r="AY16" s="1">
        <v>3172</v>
      </c>
    </row>
    <row r="17" spans="2:51">
      <c r="B17" t="s">
        <v>153</v>
      </c>
      <c r="AX17">
        <v>2754</v>
      </c>
      <c r="AY17" s="1">
        <v>3565</v>
      </c>
    </row>
    <row r="18" spans="2:51">
      <c r="B18" t="s">
        <v>89</v>
      </c>
      <c r="AX18">
        <v>6370</v>
      </c>
      <c r="AY18" s="1">
        <v>8737</v>
      </c>
    </row>
    <row r="19" spans="2:51">
      <c r="B19" t="s">
        <v>10</v>
      </c>
      <c r="AE19">
        <v>72373</v>
      </c>
      <c r="AI19">
        <v>66993</v>
      </c>
      <c r="AJ19">
        <v>35682</v>
      </c>
      <c r="AK19">
        <v>58889</v>
      </c>
      <c r="AL19">
        <v>110660</v>
      </c>
      <c r="AM19">
        <v>140797</v>
      </c>
      <c r="AN19">
        <v>138875</v>
      </c>
      <c r="AO19">
        <v>198517</v>
      </c>
      <c r="AP19">
        <v>204856</v>
      </c>
      <c r="AQ19">
        <v>146159</v>
      </c>
      <c r="AR19">
        <v>251457</v>
      </c>
      <c r="AS19">
        <v>715113</v>
      </c>
      <c r="AT19">
        <v>1302925</v>
      </c>
      <c r="AU19">
        <v>1267889</v>
      </c>
      <c r="AV19">
        <v>976118</v>
      </c>
      <c r="AX19">
        <v>1655913</v>
      </c>
      <c r="AY19" s="1">
        <v>1533479</v>
      </c>
    </row>
    <row r="20" spans="2:51">
      <c r="B20" t="s">
        <v>111</v>
      </c>
      <c r="AO20">
        <v>4070</v>
      </c>
      <c r="AP20">
        <v>4851</v>
      </c>
      <c r="AQ20">
        <v>1468</v>
      </c>
    </row>
    <row r="21" spans="2:51">
      <c r="B21" t="s">
        <v>54</v>
      </c>
      <c r="AT21">
        <v>15757</v>
      </c>
      <c r="AU21">
        <v>75173</v>
      </c>
      <c r="AV21">
        <v>16759</v>
      </c>
      <c r="AX21">
        <v>194259</v>
      </c>
      <c r="AY21" s="1">
        <v>58218</v>
      </c>
    </row>
    <row r="22" spans="2:51">
      <c r="B22" t="s">
        <v>55</v>
      </c>
      <c r="AX22">
        <v>15197</v>
      </c>
      <c r="AY22" s="1">
        <v>27350</v>
      </c>
    </row>
    <row r="23" spans="2:51">
      <c r="B23" t="s">
        <v>56</v>
      </c>
    </row>
    <row r="24" spans="2:51">
      <c r="B24" t="s">
        <v>11</v>
      </c>
      <c r="AE24">
        <v>45955</v>
      </c>
      <c r="AI24">
        <v>33746</v>
      </c>
      <c r="AJ24">
        <v>25463</v>
      </c>
      <c r="AK24">
        <v>25594</v>
      </c>
      <c r="AL24">
        <v>27230</v>
      </c>
      <c r="AM24">
        <v>28911</v>
      </c>
      <c r="AN24">
        <v>33043</v>
      </c>
      <c r="AO24">
        <v>34965</v>
      </c>
      <c r="AP24">
        <v>53825</v>
      </c>
      <c r="AQ24">
        <v>48233</v>
      </c>
      <c r="AR24">
        <v>45278</v>
      </c>
      <c r="AS24">
        <v>69198</v>
      </c>
      <c r="AT24">
        <v>81982</v>
      </c>
      <c r="AU24">
        <v>122370</v>
      </c>
      <c r="AV24">
        <v>198974</v>
      </c>
      <c r="AX24">
        <v>261470</v>
      </c>
      <c r="AY24" s="1">
        <v>368622</v>
      </c>
    </row>
    <row r="25" spans="2:51">
      <c r="B25" t="s">
        <v>70</v>
      </c>
      <c r="AI25">
        <v>5827</v>
      </c>
      <c r="AJ25">
        <v>3491</v>
      </c>
      <c r="AK25">
        <v>2309</v>
      </c>
      <c r="AL25">
        <v>3504</v>
      </c>
      <c r="AM25">
        <v>2366</v>
      </c>
      <c r="AN25">
        <v>2683</v>
      </c>
      <c r="AO25">
        <v>3526</v>
      </c>
      <c r="AP25">
        <v>2541</v>
      </c>
      <c r="AQ25">
        <v>2948</v>
      </c>
      <c r="AR25">
        <v>2312</v>
      </c>
      <c r="AS25">
        <v>2445</v>
      </c>
      <c r="AT25">
        <v>2562</v>
      </c>
      <c r="AU25">
        <v>1071</v>
      </c>
      <c r="AV25">
        <v>459</v>
      </c>
    </row>
    <row r="26" spans="2:51">
      <c r="B26" t="s">
        <v>71</v>
      </c>
      <c r="AE26">
        <v>8</v>
      </c>
      <c r="AK26">
        <v>245</v>
      </c>
      <c r="AL26">
        <v>1683</v>
      </c>
      <c r="AM26">
        <v>1324</v>
      </c>
      <c r="AN26">
        <v>3378</v>
      </c>
      <c r="AO26">
        <v>3190</v>
      </c>
      <c r="AP26">
        <v>2401</v>
      </c>
      <c r="AQ26">
        <v>8310</v>
      </c>
      <c r="AR26">
        <v>3505</v>
      </c>
      <c r="AS26">
        <v>1262</v>
      </c>
      <c r="AT26">
        <v>881</v>
      </c>
      <c r="AU26">
        <v>686</v>
      </c>
      <c r="AX26">
        <v>123223</v>
      </c>
      <c r="AY26" s="1">
        <v>57342</v>
      </c>
    </row>
    <row r="27" spans="2:51">
      <c r="B27" t="s">
        <v>12</v>
      </c>
      <c r="AK27">
        <v>2009</v>
      </c>
      <c r="AL27">
        <v>900</v>
      </c>
      <c r="AM27">
        <v>722</v>
      </c>
      <c r="AN27">
        <v>613</v>
      </c>
      <c r="AO27">
        <v>784</v>
      </c>
      <c r="AP27">
        <v>1678</v>
      </c>
      <c r="AQ27">
        <v>1550</v>
      </c>
      <c r="AR27">
        <v>2689</v>
      </c>
      <c r="AS27">
        <v>558</v>
      </c>
      <c r="AT27">
        <v>1961</v>
      </c>
      <c r="AU27">
        <v>3517</v>
      </c>
      <c r="AV27">
        <v>16888</v>
      </c>
      <c r="AX27">
        <v>43989</v>
      </c>
      <c r="AY27" s="1">
        <v>50918</v>
      </c>
    </row>
    <row r="28" spans="2:51">
      <c r="B28" t="s">
        <v>13</v>
      </c>
      <c r="AI28">
        <v>5504</v>
      </c>
      <c r="AJ28">
        <v>67383</v>
      </c>
      <c r="AK28">
        <v>86142</v>
      </c>
      <c r="AL28">
        <v>77884</v>
      </c>
      <c r="AM28">
        <v>101197</v>
      </c>
      <c r="AN28">
        <v>261194</v>
      </c>
      <c r="AO28">
        <v>222723</v>
      </c>
      <c r="AP28">
        <v>379491</v>
      </c>
      <c r="AQ28">
        <v>276146</v>
      </c>
      <c r="AR28">
        <v>250971</v>
      </c>
      <c r="AS28">
        <v>236092</v>
      </c>
      <c r="AT28">
        <v>256895</v>
      </c>
      <c r="AU28">
        <v>177362</v>
      </c>
      <c r="AV28">
        <v>4127</v>
      </c>
      <c r="AY28" s="1">
        <v>171494</v>
      </c>
    </row>
    <row r="29" spans="2:51">
      <c r="B29" t="s">
        <v>58</v>
      </c>
    </row>
    <row r="30" spans="2:51">
      <c r="B30" t="s">
        <v>57</v>
      </c>
    </row>
    <row r="31" spans="2:51">
      <c r="B31" t="s">
        <v>76</v>
      </c>
      <c r="AO31">
        <v>4820</v>
      </c>
      <c r="AP31">
        <v>7943</v>
      </c>
      <c r="AQ31">
        <v>3684</v>
      </c>
    </row>
    <row r="32" spans="2:51">
      <c r="B32" t="s">
        <v>14</v>
      </c>
      <c r="AE32">
        <v>29651</v>
      </c>
      <c r="AI32">
        <v>37537</v>
      </c>
      <c r="AJ32">
        <v>27803</v>
      </c>
      <c r="AK32">
        <v>57846</v>
      </c>
      <c r="AL32">
        <v>68907</v>
      </c>
      <c r="AM32">
        <v>33932</v>
      </c>
      <c r="AN32">
        <v>36520</v>
      </c>
      <c r="AO32">
        <v>83242</v>
      </c>
      <c r="AP32">
        <v>64401</v>
      </c>
      <c r="AQ32">
        <v>85419</v>
      </c>
      <c r="AR32">
        <v>103088</v>
      </c>
      <c r="AS32">
        <v>75951</v>
      </c>
      <c r="AT32">
        <v>247557</v>
      </c>
      <c r="AU32">
        <v>328156</v>
      </c>
      <c r="AV32">
        <v>122697</v>
      </c>
      <c r="AX32">
        <v>334028</v>
      </c>
      <c r="AY32" s="1">
        <v>276861</v>
      </c>
    </row>
    <row r="33" spans="2:51">
      <c r="B33" t="s">
        <v>15</v>
      </c>
      <c r="AJ33">
        <v>973</v>
      </c>
      <c r="AK33">
        <v>1775</v>
      </c>
      <c r="AL33">
        <v>1708</v>
      </c>
      <c r="AM33">
        <v>1889</v>
      </c>
      <c r="AN33">
        <v>3322</v>
      </c>
      <c r="AO33">
        <v>2189</v>
      </c>
      <c r="AP33">
        <v>1671</v>
      </c>
      <c r="AQ33">
        <v>4266</v>
      </c>
      <c r="AR33">
        <v>20182</v>
      </c>
      <c r="AS33">
        <v>5222</v>
      </c>
      <c r="AT33">
        <v>5370</v>
      </c>
      <c r="AU33">
        <v>13730</v>
      </c>
      <c r="AV33">
        <v>11747</v>
      </c>
      <c r="AX33">
        <v>5595</v>
      </c>
      <c r="AY33" s="1">
        <v>16054</v>
      </c>
    </row>
    <row r="34" spans="2:51">
      <c r="B34" t="s">
        <v>59</v>
      </c>
      <c r="AI34">
        <v>22407</v>
      </c>
      <c r="AJ34">
        <v>28246</v>
      </c>
      <c r="AK34">
        <v>15374</v>
      </c>
      <c r="AL34">
        <v>24853</v>
      </c>
      <c r="AM34">
        <v>32051</v>
      </c>
      <c r="AN34">
        <v>35968</v>
      </c>
      <c r="AO34">
        <v>66149</v>
      </c>
      <c r="AP34">
        <v>54062</v>
      </c>
      <c r="AQ34">
        <v>32334</v>
      </c>
      <c r="AR34">
        <v>68128</v>
      </c>
      <c r="AS34">
        <v>88810</v>
      </c>
      <c r="AT34">
        <v>204650</v>
      </c>
      <c r="AU34">
        <v>418627</v>
      </c>
      <c r="AV34">
        <v>343213</v>
      </c>
      <c r="AX34">
        <v>512208</v>
      </c>
      <c r="AY34" s="1">
        <v>651135</v>
      </c>
    </row>
    <row r="35" spans="2:51">
      <c r="B35" t="s">
        <v>60</v>
      </c>
    </row>
    <row r="36" spans="2:51">
      <c r="B36" t="s">
        <v>16</v>
      </c>
      <c r="AE36">
        <v>114437</v>
      </c>
      <c r="AI36">
        <v>191388</v>
      </c>
      <c r="AJ36">
        <v>182878</v>
      </c>
      <c r="AK36">
        <v>165317</v>
      </c>
      <c r="AL36">
        <v>200083</v>
      </c>
      <c r="AM36">
        <v>266072</v>
      </c>
      <c r="AN36">
        <v>276321</v>
      </c>
      <c r="AO36">
        <v>275430</v>
      </c>
      <c r="AP36">
        <v>353241</v>
      </c>
      <c r="AQ36">
        <v>377883</v>
      </c>
      <c r="AR36">
        <v>351963</v>
      </c>
      <c r="AS36">
        <v>368454</v>
      </c>
      <c r="AT36">
        <v>384029</v>
      </c>
      <c r="AU36">
        <v>595015</v>
      </c>
      <c r="AV36">
        <v>786289</v>
      </c>
      <c r="AX36">
        <v>1213160</v>
      </c>
      <c r="AY36" s="1">
        <v>1645756</v>
      </c>
    </row>
    <row r="37" spans="2:51">
      <c r="B37" t="s">
        <v>132</v>
      </c>
      <c r="AE37">
        <v>3674</v>
      </c>
    </row>
    <row r="38" spans="2:51">
      <c r="B38" t="s">
        <v>17</v>
      </c>
      <c r="AE38">
        <v>19165</v>
      </c>
      <c r="AI38">
        <v>5181</v>
      </c>
      <c r="AJ38">
        <v>1778</v>
      </c>
      <c r="AK38">
        <v>524</v>
      </c>
      <c r="AL38">
        <v>544</v>
      </c>
      <c r="AM38">
        <v>1609</v>
      </c>
      <c r="AN38">
        <v>6800</v>
      </c>
      <c r="AO38">
        <v>1657</v>
      </c>
      <c r="AP38">
        <v>7639</v>
      </c>
      <c r="AQ38">
        <v>6570</v>
      </c>
      <c r="AR38">
        <v>24222</v>
      </c>
      <c r="AS38">
        <v>29316</v>
      </c>
      <c r="AT38">
        <f>34167-AT21-AT11</f>
        <v>16588</v>
      </c>
      <c r="AU38">
        <v>11028</v>
      </c>
      <c r="AV38">
        <v>18125</v>
      </c>
      <c r="AX38">
        <v>4367</v>
      </c>
      <c r="AY38" s="1">
        <v>4192</v>
      </c>
    </row>
    <row r="39" spans="2:51">
      <c r="B39" t="s">
        <v>123</v>
      </c>
      <c r="AE39">
        <v>11194</v>
      </c>
    </row>
    <row r="40" spans="2:51">
      <c r="B40" t="s">
        <v>63</v>
      </c>
      <c r="AI40">
        <v>2430</v>
      </c>
      <c r="AJ40">
        <v>16064</v>
      </c>
      <c r="AK40">
        <v>16182</v>
      </c>
      <c r="AL40">
        <v>13765</v>
      </c>
      <c r="AM40">
        <v>9620</v>
      </c>
      <c r="AN40">
        <v>5824</v>
      </c>
      <c r="AO40">
        <v>13039</v>
      </c>
      <c r="AP40">
        <v>28220</v>
      </c>
      <c r="AQ40">
        <v>7506</v>
      </c>
      <c r="AR40">
        <v>31843</v>
      </c>
      <c r="AS40">
        <v>14958</v>
      </c>
      <c r="AT40">
        <v>46281</v>
      </c>
      <c r="AU40">
        <v>15000</v>
      </c>
      <c r="AV40">
        <v>500</v>
      </c>
      <c r="AX40">
        <v>74224</v>
      </c>
      <c r="AY40" s="1">
        <v>48251</v>
      </c>
    </row>
    <row r="41" spans="2:51">
      <c r="B41" t="s">
        <v>19</v>
      </c>
      <c r="AE41">
        <v>5</v>
      </c>
    </row>
    <row r="42" spans="2:51">
      <c r="B42" t="s">
        <v>40</v>
      </c>
      <c r="AE42">
        <v>1018</v>
      </c>
      <c r="AI42">
        <v>3862</v>
      </c>
      <c r="AJ42">
        <v>1962</v>
      </c>
      <c r="AK42">
        <v>3776</v>
      </c>
      <c r="AL42">
        <v>12740</v>
      </c>
      <c r="AM42">
        <v>15916</v>
      </c>
      <c r="AN42">
        <v>11624</v>
      </c>
      <c r="AO42">
        <v>15239</v>
      </c>
      <c r="AP42">
        <v>37266</v>
      </c>
      <c r="AQ42">
        <v>45376</v>
      </c>
      <c r="AR42">
        <v>50933</v>
      </c>
      <c r="AS42">
        <v>57694</v>
      </c>
      <c r="AT42">
        <v>93333</v>
      </c>
      <c r="AU42">
        <v>95396</v>
      </c>
      <c r="AV42">
        <v>111170</v>
      </c>
      <c r="AX42">
        <v>160516</v>
      </c>
      <c r="AY42" s="1">
        <v>168541</v>
      </c>
    </row>
    <row r="43" spans="2:51">
      <c r="B43" t="s">
        <v>124</v>
      </c>
      <c r="AE43">
        <v>326717</v>
      </c>
    </row>
    <row r="44" spans="2:51">
      <c r="B44" t="s">
        <v>20</v>
      </c>
      <c r="AI44">
        <v>364639</v>
      </c>
      <c r="AJ44">
        <v>214173</v>
      </c>
      <c r="AK44">
        <v>124782</v>
      </c>
      <c r="AL44">
        <v>174853</v>
      </c>
      <c r="AM44">
        <v>146798</v>
      </c>
      <c r="AN44">
        <v>215109</v>
      </c>
      <c r="AO44">
        <v>347441</v>
      </c>
      <c r="AP44">
        <v>338939</v>
      </c>
      <c r="AQ44">
        <v>194093</v>
      </c>
      <c r="AR44">
        <v>101517</v>
      </c>
      <c r="AS44">
        <v>29315</v>
      </c>
      <c r="AY44" s="1">
        <v>36702</v>
      </c>
    </row>
    <row r="45" spans="2:51">
      <c r="B45" t="s">
        <v>64</v>
      </c>
      <c r="AJ45">
        <v>1350</v>
      </c>
      <c r="AK45">
        <v>1957</v>
      </c>
      <c r="AL45">
        <v>5907</v>
      </c>
      <c r="AM45">
        <v>3265</v>
      </c>
      <c r="AN45">
        <v>8101</v>
      </c>
      <c r="AO45">
        <v>25486</v>
      </c>
      <c r="AP45">
        <v>28022</v>
      </c>
      <c r="AQ45">
        <v>22628</v>
      </c>
      <c r="AR45">
        <v>31676</v>
      </c>
      <c r="AS45">
        <v>10318</v>
      </c>
      <c r="AT45">
        <v>300</v>
      </c>
      <c r="AV45">
        <v>40325</v>
      </c>
      <c r="AX45">
        <v>1492</v>
      </c>
      <c r="AY45" s="1">
        <v>15000</v>
      </c>
    </row>
    <row r="46" spans="2:51">
      <c r="B46" t="s">
        <v>68</v>
      </c>
    </row>
    <row r="47" spans="2:51">
      <c r="B47" t="s">
        <v>33</v>
      </c>
      <c r="AE47">
        <v>40</v>
      </c>
      <c r="AI47">
        <v>23115</v>
      </c>
      <c r="AJ47">
        <v>10633</v>
      </c>
      <c r="AK47">
        <v>1800</v>
      </c>
      <c r="AL47">
        <v>22646</v>
      </c>
      <c r="AM47">
        <v>32934</v>
      </c>
      <c r="AN47">
        <v>11655</v>
      </c>
      <c r="AO47">
        <v>65205</v>
      </c>
      <c r="AP47">
        <v>68760</v>
      </c>
      <c r="AQ47">
        <v>40475</v>
      </c>
      <c r="AR47">
        <v>102944</v>
      </c>
      <c r="AS47">
        <v>309264</v>
      </c>
      <c r="AT47">
        <v>37487</v>
      </c>
      <c r="AY47" s="1">
        <v>20858</v>
      </c>
    </row>
    <row r="48" spans="2:51">
      <c r="B48" t="s">
        <v>31</v>
      </c>
      <c r="AO48">
        <v>22630</v>
      </c>
      <c r="AP48">
        <v>60228</v>
      </c>
      <c r="AQ48">
        <v>75764</v>
      </c>
      <c r="AY48" s="1">
        <v>3520</v>
      </c>
    </row>
    <row r="49" spans="2:51">
      <c r="B49" t="s">
        <v>21</v>
      </c>
      <c r="AI49">
        <v>6157</v>
      </c>
      <c r="AJ49">
        <v>1618</v>
      </c>
      <c r="AK49">
        <v>18031</v>
      </c>
      <c r="AL49">
        <v>15664</v>
      </c>
      <c r="AM49">
        <v>1231</v>
      </c>
      <c r="AN49">
        <v>2513</v>
      </c>
      <c r="AO49">
        <v>16890</v>
      </c>
      <c r="AP49">
        <v>13719</v>
      </c>
      <c r="AQ49">
        <v>16734</v>
      </c>
      <c r="AX49">
        <v>54441</v>
      </c>
      <c r="AY49" s="1">
        <v>5187</v>
      </c>
    </row>
    <row r="50" spans="2:51">
      <c r="B50" t="s">
        <v>42</v>
      </c>
      <c r="AR50">
        <v>4447</v>
      </c>
      <c r="AS50">
        <v>10230</v>
      </c>
      <c r="AT50">
        <v>43394</v>
      </c>
    </row>
    <row r="51" spans="2:51">
      <c r="B51" t="s">
        <v>38</v>
      </c>
      <c r="AE51">
        <v>64453</v>
      </c>
      <c r="AI51">
        <v>34758</v>
      </c>
      <c r="AJ51">
        <v>19173</v>
      </c>
      <c r="AK51">
        <v>42817</v>
      </c>
      <c r="AL51">
        <v>40333</v>
      </c>
      <c r="AM51">
        <v>32043</v>
      </c>
      <c r="AN51">
        <v>35959</v>
      </c>
      <c r="AO51">
        <v>45514</v>
      </c>
      <c r="AP51">
        <v>50347</v>
      </c>
      <c r="AQ51">
        <v>31913</v>
      </c>
      <c r="AR51">
        <v>52465</v>
      </c>
      <c r="AS51">
        <v>92209</v>
      </c>
      <c r="AT51">
        <v>127624</v>
      </c>
      <c r="AU51">
        <v>266976</v>
      </c>
      <c r="AV51">
        <v>594119</v>
      </c>
      <c r="AX51">
        <v>187113</v>
      </c>
      <c r="AY51" s="1">
        <v>59447</v>
      </c>
    </row>
    <row r="52" spans="2:51">
      <c r="B52" t="s">
        <v>74</v>
      </c>
      <c r="AE52">
        <v>6917</v>
      </c>
      <c r="AI52">
        <v>8746</v>
      </c>
      <c r="AJ52">
        <v>21937</v>
      </c>
      <c r="AK52">
        <v>7150</v>
      </c>
      <c r="AL52">
        <v>17898</v>
      </c>
      <c r="AM52">
        <v>18031</v>
      </c>
      <c r="AN52">
        <v>12574</v>
      </c>
      <c r="AO52">
        <v>5399</v>
      </c>
      <c r="AP52">
        <v>3878</v>
      </c>
      <c r="AQ52">
        <v>5</v>
      </c>
      <c r="AT52">
        <v>47</v>
      </c>
      <c r="AU52">
        <v>7819</v>
      </c>
      <c r="AV52">
        <v>1200</v>
      </c>
      <c r="AX52">
        <v>6563</v>
      </c>
      <c r="AY52" s="1">
        <v>4054</v>
      </c>
    </row>
    <row r="53" spans="2:51">
      <c r="B53" t="s">
        <v>105</v>
      </c>
      <c r="AO53">
        <v>5899</v>
      </c>
      <c r="AP53">
        <v>279</v>
      </c>
      <c r="AQ53">
        <v>232</v>
      </c>
    </row>
    <row r="54" spans="2:51">
      <c r="B54" t="s">
        <v>85</v>
      </c>
      <c r="AX54">
        <v>2563</v>
      </c>
      <c r="AY54" s="1">
        <v>15733</v>
      </c>
    </row>
    <row r="55" spans="2:51">
      <c r="B55" t="s">
        <v>48</v>
      </c>
    </row>
    <row r="56" spans="2:51">
      <c r="B56" t="s">
        <v>23</v>
      </c>
      <c r="AE56">
        <v>153417</v>
      </c>
      <c r="AI56">
        <v>87707</v>
      </c>
      <c r="AJ56">
        <v>68190</v>
      </c>
      <c r="AK56">
        <v>27661</v>
      </c>
      <c r="AL56">
        <v>36640</v>
      </c>
      <c r="AM56">
        <v>70850</v>
      </c>
      <c r="AN56">
        <v>98196</v>
      </c>
      <c r="AO56">
        <v>116499</v>
      </c>
      <c r="AP56">
        <v>113425</v>
      </c>
      <c r="AQ56">
        <v>60959</v>
      </c>
      <c r="AR56">
        <v>66927</v>
      </c>
      <c r="AS56">
        <v>945020</v>
      </c>
      <c r="AY56" s="1">
        <v>11344</v>
      </c>
    </row>
    <row r="57" spans="2:51">
      <c r="B57" t="s">
        <v>87</v>
      </c>
      <c r="AY57" s="1">
        <v>5164</v>
      </c>
    </row>
    <row r="58" spans="2:51">
      <c r="B58" t="s">
        <v>43</v>
      </c>
    </row>
    <row r="59" spans="2:51">
      <c r="B59" t="s">
        <v>125</v>
      </c>
      <c r="AE59">
        <v>62</v>
      </c>
    </row>
    <row r="60" spans="2:51">
      <c r="B60" t="s">
        <v>18</v>
      </c>
      <c r="AE60">
        <v>73507</v>
      </c>
      <c r="AI60">
        <v>44348</v>
      </c>
      <c r="AJ60">
        <v>59647</v>
      </c>
      <c r="AK60">
        <v>89747</v>
      </c>
      <c r="AL60">
        <v>84448</v>
      </c>
      <c r="AM60">
        <v>110971</v>
      </c>
      <c r="AN60">
        <v>125234</v>
      </c>
      <c r="AO60">
        <v>163853</v>
      </c>
      <c r="AP60">
        <v>109858</v>
      </c>
      <c r="AQ60">
        <v>64085</v>
      </c>
      <c r="AR60">
        <v>73098</v>
      </c>
    </row>
    <row r="61" spans="2:51">
      <c r="B61" t="s">
        <v>77</v>
      </c>
      <c r="AO61">
        <v>8056</v>
      </c>
      <c r="AP61">
        <v>8451</v>
      </c>
      <c r="AQ61">
        <v>4061</v>
      </c>
      <c r="AR61">
        <v>1747</v>
      </c>
      <c r="AS61">
        <v>3923</v>
      </c>
      <c r="AT61">
        <v>26246</v>
      </c>
      <c r="AY61" s="1">
        <v>5162</v>
      </c>
    </row>
    <row r="62" spans="2:51">
      <c r="B62" t="s">
        <v>34</v>
      </c>
      <c r="AI62">
        <v>19896</v>
      </c>
      <c r="AJ62">
        <v>15414</v>
      </c>
      <c r="AK62">
        <v>13688</v>
      </c>
      <c r="AL62">
        <v>13657</v>
      </c>
      <c r="AM62">
        <v>10349</v>
      </c>
      <c r="AN62">
        <v>9364</v>
      </c>
      <c r="AO62">
        <v>9031</v>
      </c>
      <c r="AP62">
        <v>7706</v>
      </c>
      <c r="AQ62">
        <v>6683</v>
      </c>
      <c r="AR62">
        <v>10931</v>
      </c>
      <c r="AS62">
        <v>5527</v>
      </c>
      <c r="AT62">
        <v>7937</v>
      </c>
      <c r="AU62">
        <v>9155</v>
      </c>
      <c r="AV62">
        <v>19026</v>
      </c>
      <c r="AX62">
        <v>36592</v>
      </c>
      <c r="AY62" s="1">
        <v>11718</v>
      </c>
    </row>
    <row r="63" spans="2:51">
      <c r="B63" t="s">
        <v>72</v>
      </c>
      <c r="AI63">
        <v>6848</v>
      </c>
      <c r="AJ63">
        <v>2517</v>
      </c>
      <c r="AN63">
        <v>9268</v>
      </c>
      <c r="AO63">
        <v>6910</v>
      </c>
      <c r="AP63">
        <v>11665</v>
      </c>
      <c r="AQ63">
        <v>11682</v>
      </c>
      <c r="AR63">
        <v>11333</v>
      </c>
      <c r="AS63">
        <v>3618</v>
      </c>
      <c r="AT63">
        <v>2457</v>
      </c>
      <c r="AU63">
        <v>11675</v>
      </c>
      <c r="AV63">
        <v>64</v>
      </c>
      <c r="AX63">
        <v>8024</v>
      </c>
      <c r="AY63" s="1">
        <v>4639</v>
      </c>
    </row>
    <row r="64" spans="2:51">
      <c r="B64" t="s">
        <v>24</v>
      </c>
    </row>
    <row r="65" spans="2:51">
      <c r="B65" t="s">
        <v>67</v>
      </c>
      <c r="AO65">
        <v>1276</v>
      </c>
      <c r="AP65">
        <v>5372</v>
      </c>
      <c r="AQ65">
        <v>3855</v>
      </c>
      <c r="AT65">
        <v>1840</v>
      </c>
      <c r="AU65">
        <v>16223</v>
      </c>
      <c r="AV65">
        <v>303</v>
      </c>
      <c r="AX65">
        <v>4663</v>
      </c>
      <c r="AY65" s="1">
        <v>27535</v>
      </c>
    </row>
    <row r="66" spans="2:51">
      <c r="B66" t="s">
        <v>126</v>
      </c>
      <c r="AE66">
        <v>39669</v>
      </c>
    </row>
    <row r="67" spans="2:51">
      <c r="B67" t="s">
        <v>44</v>
      </c>
      <c r="AI67">
        <v>24364</v>
      </c>
      <c r="AJ67">
        <v>10238</v>
      </c>
      <c r="AK67">
        <v>36340</v>
      </c>
      <c r="AL67">
        <v>87040</v>
      </c>
      <c r="AM67">
        <v>36109</v>
      </c>
      <c r="AN67">
        <v>140658</v>
      </c>
      <c r="AO67">
        <v>116883</v>
      </c>
      <c r="AP67">
        <v>35948</v>
      </c>
      <c r="AQ67">
        <v>24296</v>
      </c>
    </row>
    <row r="68" spans="2:51">
      <c r="B68" t="s">
        <v>25</v>
      </c>
      <c r="AE68">
        <v>64945</v>
      </c>
      <c r="AI68">
        <v>55741</v>
      </c>
      <c r="AJ68">
        <v>31223</v>
      </c>
      <c r="AK68">
        <v>41098</v>
      </c>
      <c r="AL68">
        <v>51012</v>
      </c>
      <c r="AM68">
        <v>56121</v>
      </c>
      <c r="AN68">
        <v>50295</v>
      </c>
      <c r="AO68">
        <v>39758</v>
      </c>
      <c r="AP68">
        <v>48081</v>
      </c>
      <c r="AQ68">
        <v>23208</v>
      </c>
      <c r="AY68" s="1">
        <v>3140</v>
      </c>
    </row>
    <row r="69" spans="2:51">
      <c r="B69" t="s">
        <v>35</v>
      </c>
      <c r="AE69">
        <v>466215</v>
      </c>
      <c r="AI69">
        <v>245308</v>
      </c>
      <c r="AJ69">
        <v>142915</v>
      </c>
      <c r="AK69">
        <v>123903</v>
      </c>
      <c r="AL69">
        <v>450042</v>
      </c>
      <c r="AM69">
        <v>692055</v>
      </c>
      <c r="AN69">
        <v>126713</v>
      </c>
      <c r="AO69">
        <v>1333141</v>
      </c>
      <c r="AP69">
        <v>1228019</v>
      </c>
      <c r="AQ69">
        <v>306747</v>
      </c>
      <c r="AR69">
        <v>845304</v>
      </c>
      <c r="AS69">
        <v>421846</v>
      </c>
      <c r="AT69">
        <v>199330</v>
      </c>
    </row>
    <row r="70" spans="2:51">
      <c r="B70" t="s">
        <v>146</v>
      </c>
      <c r="AK70">
        <v>37346</v>
      </c>
    </row>
    <row r="71" spans="2:51">
      <c r="B71" t="s">
        <v>84</v>
      </c>
      <c r="AX71">
        <v>4209</v>
      </c>
      <c r="AY71" s="1">
        <v>8318</v>
      </c>
    </row>
    <row r="72" spans="2:51">
      <c r="B72" t="s">
        <v>78</v>
      </c>
      <c r="AO72">
        <v>5350</v>
      </c>
      <c r="AP72">
        <v>8224</v>
      </c>
      <c r="AQ72">
        <v>8170</v>
      </c>
    </row>
    <row r="73" spans="2:51">
      <c r="B73" t="s">
        <v>73</v>
      </c>
      <c r="AM73">
        <v>246</v>
      </c>
      <c r="AN73">
        <v>366</v>
      </c>
      <c r="AO73">
        <v>110</v>
      </c>
      <c r="AP73">
        <v>299</v>
      </c>
      <c r="AQ73">
        <v>143</v>
      </c>
      <c r="AU73">
        <v>1232</v>
      </c>
      <c r="AV73">
        <v>3363</v>
      </c>
      <c r="AX73">
        <v>7863</v>
      </c>
      <c r="AY73" s="1">
        <v>5768</v>
      </c>
    </row>
    <row r="74" spans="2:51">
      <c r="B74" t="s">
        <v>141</v>
      </c>
      <c r="AJ74">
        <v>28180</v>
      </c>
    </row>
    <row r="75" spans="2:51">
      <c r="B75" t="s">
        <v>66</v>
      </c>
      <c r="AI75">
        <v>21370</v>
      </c>
      <c r="AJ75">
        <v>10125</v>
      </c>
      <c r="AK75">
        <v>4772</v>
      </c>
      <c r="AL75">
        <v>25840</v>
      </c>
      <c r="AM75">
        <v>41619</v>
      </c>
      <c r="AN75">
        <v>30787</v>
      </c>
      <c r="AO75">
        <v>51468</v>
      </c>
      <c r="AP75">
        <v>56331</v>
      </c>
      <c r="AQ75">
        <v>68804</v>
      </c>
      <c r="AR75">
        <v>55306</v>
      </c>
      <c r="AS75">
        <v>7957</v>
      </c>
      <c r="AT75">
        <v>3316</v>
      </c>
      <c r="AU75">
        <v>1414</v>
      </c>
      <c r="AV75">
        <v>18</v>
      </c>
      <c r="AX75">
        <v>391</v>
      </c>
      <c r="AY75" s="1">
        <v>3442</v>
      </c>
    </row>
    <row r="76" spans="2:51">
      <c r="B76" t="s">
        <v>27</v>
      </c>
      <c r="AE76">
        <v>104138</v>
      </c>
      <c r="AI76">
        <v>89236</v>
      </c>
      <c r="AJ76">
        <v>55476</v>
      </c>
      <c r="AK76">
        <v>49058</v>
      </c>
      <c r="AL76">
        <v>60738</v>
      </c>
      <c r="AM76">
        <v>93164</v>
      </c>
      <c r="AN76">
        <v>96991</v>
      </c>
      <c r="AO76">
        <v>123334</v>
      </c>
      <c r="AP76">
        <v>155214</v>
      </c>
      <c r="AQ76">
        <v>141628</v>
      </c>
      <c r="AR76">
        <v>114471</v>
      </c>
      <c r="AS76">
        <v>6687</v>
      </c>
      <c r="AY76" s="1">
        <v>11075</v>
      </c>
    </row>
    <row r="77" spans="2:51">
      <c r="B77" t="s">
        <v>26</v>
      </c>
      <c r="AE77">
        <v>412</v>
      </c>
      <c r="AM77">
        <v>1221</v>
      </c>
      <c r="AN77">
        <v>2255</v>
      </c>
      <c r="AO77">
        <v>2840</v>
      </c>
      <c r="AP77">
        <v>911</v>
      </c>
      <c r="AQ77">
        <v>1085</v>
      </c>
    </row>
    <row r="78" spans="2:51">
      <c r="B78" t="s">
        <v>36</v>
      </c>
      <c r="AI78">
        <v>2279</v>
      </c>
      <c r="AJ78">
        <v>8408</v>
      </c>
      <c r="AK78">
        <v>1515</v>
      </c>
      <c r="AL78">
        <v>559</v>
      </c>
      <c r="AM78">
        <v>181</v>
      </c>
      <c r="AN78">
        <v>110</v>
      </c>
      <c r="AO78">
        <v>364</v>
      </c>
      <c r="AT78">
        <v>6583</v>
      </c>
      <c r="AU78">
        <v>12157</v>
      </c>
      <c r="AV78">
        <v>80079</v>
      </c>
      <c r="AX78">
        <v>11432</v>
      </c>
      <c r="AY78" s="1">
        <v>30132</v>
      </c>
    </row>
    <row r="79" spans="2:51">
      <c r="B79" t="s">
        <v>62</v>
      </c>
      <c r="AO79">
        <v>4071</v>
      </c>
      <c r="AP79">
        <v>4756</v>
      </c>
      <c r="AQ79">
        <v>3801</v>
      </c>
      <c r="AR79">
        <v>13472</v>
      </c>
      <c r="AS79">
        <v>28660</v>
      </c>
      <c r="AT79">
        <v>97883</v>
      </c>
      <c r="AU79">
        <v>310265</v>
      </c>
      <c r="AV79">
        <v>140645</v>
      </c>
      <c r="AX79">
        <v>40625</v>
      </c>
      <c r="AY79" s="1">
        <v>92051</v>
      </c>
    </row>
    <row r="80" spans="2:51">
      <c r="B80" t="s">
        <v>37</v>
      </c>
      <c r="AT80">
        <v>266</v>
      </c>
      <c r="AU80">
        <v>4488</v>
      </c>
      <c r="AV80">
        <v>11572</v>
      </c>
      <c r="AX80">
        <v>18602</v>
      </c>
      <c r="AY80" s="1">
        <v>8062</v>
      </c>
    </row>
    <row r="81" spans="2:51">
      <c r="B81" t="s">
        <v>49</v>
      </c>
      <c r="AO81">
        <v>2112</v>
      </c>
      <c r="AP81">
        <v>18292</v>
      </c>
      <c r="AQ81">
        <v>2760</v>
      </c>
    </row>
    <row r="82" spans="2:51">
      <c r="B82" t="s">
        <v>28</v>
      </c>
      <c r="AE82">
        <v>229</v>
      </c>
      <c r="AI82">
        <v>13591</v>
      </c>
      <c r="AM82">
        <v>1237</v>
      </c>
      <c r="AN82">
        <v>1674</v>
      </c>
      <c r="AO82">
        <v>13466</v>
      </c>
      <c r="AP82">
        <v>6418</v>
      </c>
      <c r="AQ82">
        <v>9712</v>
      </c>
    </row>
    <row r="83" spans="2:51">
      <c r="B83" t="s">
        <v>133</v>
      </c>
      <c r="AE83">
        <v>5014</v>
      </c>
    </row>
    <row r="84" spans="2:51">
      <c r="B84" t="s">
        <v>106</v>
      </c>
      <c r="AO84">
        <v>2460</v>
      </c>
      <c r="AP84">
        <v>12</v>
      </c>
      <c r="AQ84">
        <v>1400</v>
      </c>
    </row>
    <row r="85" spans="2:51">
      <c r="B85" t="s">
        <v>41</v>
      </c>
      <c r="AK85">
        <v>1008</v>
      </c>
      <c r="AL85">
        <v>818</v>
      </c>
      <c r="AM85">
        <v>791</v>
      </c>
      <c r="AN85">
        <v>303</v>
      </c>
      <c r="AO85">
        <v>2051</v>
      </c>
      <c r="AP85">
        <v>3673</v>
      </c>
      <c r="AQ85">
        <v>4840</v>
      </c>
      <c r="AR85">
        <v>5737</v>
      </c>
      <c r="AS85">
        <v>5036</v>
      </c>
      <c r="AT85">
        <v>6000</v>
      </c>
      <c r="AU85">
        <v>9611</v>
      </c>
      <c r="AV85">
        <v>6424</v>
      </c>
      <c r="AX85">
        <v>12185</v>
      </c>
      <c r="AY85" s="1">
        <v>16428</v>
      </c>
    </row>
    <row r="86" spans="2:51">
      <c r="B86" t="s">
        <v>154</v>
      </c>
      <c r="AX86">
        <v>4270</v>
      </c>
    </row>
    <row r="87" spans="2:51">
      <c r="B87" t="s">
        <v>65</v>
      </c>
      <c r="AR87">
        <v>36860</v>
      </c>
      <c r="AS87">
        <v>18332</v>
      </c>
      <c r="AT87">
        <v>19313</v>
      </c>
      <c r="AU87">
        <v>35985</v>
      </c>
      <c r="AV87">
        <v>48479</v>
      </c>
      <c r="AX87">
        <v>73736</v>
      </c>
      <c r="AY87" s="1">
        <v>73482</v>
      </c>
    </row>
    <row r="88" spans="2:51">
      <c r="B88" t="s">
        <v>22</v>
      </c>
      <c r="AE88">
        <v>26038</v>
      </c>
      <c r="AI88">
        <v>15475</v>
      </c>
      <c r="AJ88">
        <v>4109</v>
      </c>
      <c r="AK88">
        <v>7143</v>
      </c>
      <c r="AL88">
        <v>10881</v>
      </c>
      <c r="AM88">
        <v>25059</v>
      </c>
      <c r="AN88">
        <v>9084</v>
      </c>
      <c r="AO88">
        <v>8810</v>
      </c>
    </row>
    <row r="89" spans="2:51">
      <c r="B89" t="s">
        <v>29</v>
      </c>
      <c r="AE89">
        <v>10</v>
      </c>
      <c r="AM89">
        <v>816</v>
      </c>
      <c r="AN89">
        <v>2643</v>
      </c>
      <c r="AO89">
        <v>14872</v>
      </c>
      <c r="AP89">
        <v>23417</v>
      </c>
      <c r="AQ89">
        <v>18885</v>
      </c>
      <c r="AX89">
        <v>2000</v>
      </c>
    </row>
    <row r="90" spans="2:51">
      <c r="B90" t="s">
        <v>30</v>
      </c>
      <c r="AU90">
        <v>16953</v>
      </c>
      <c r="AY90" s="1">
        <v>9483</v>
      </c>
    </row>
    <row r="91" spans="2:51">
      <c r="B91" t="s">
        <v>79</v>
      </c>
      <c r="AO91">
        <v>11406</v>
      </c>
      <c r="AP91">
        <v>11612</v>
      </c>
      <c r="AQ91">
        <v>32344</v>
      </c>
      <c r="AR91">
        <v>23570</v>
      </c>
      <c r="AS91">
        <v>5956</v>
      </c>
      <c r="AT91">
        <v>6510</v>
      </c>
      <c r="AU91">
        <v>70922</v>
      </c>
      <c r="AV91">
        <v>62361</v>
      </c>
      <c r="AX91">
        <v>23506</v>
      </c>
      <c r="AY91" s="1">
        <v>49173</v>
      </c>
    </row>
    <row r="92" spans="2:51">
      <c r="B92" t="s">
        <v>86</v>
      </c>
      <c r="AX92">
        <v>22962</v>
      </c>
    </row>
    <row r="93" spans="2:51">
      <c r="B93" t="s">
        <v>83</v>
      </c>
      <c r="AU93">
        <v>16358</v>
      </c>
      <c r="AV93">
        <v>82184</v>
      </c>
      <c r="AX93">
        <v>5074</v>
      </c>
      <c r="AY93" s="1">
        <v>7870</v>
      </c>
    </row>
    <row r="94" spans="2:51">
      <c r="B94" t="s">
        <v>97</v>
      </c>
      <c r="AI94">
        <v>3600</v>
      </c>
      <c r="AJ94">
        <v>3198</v>
      </c>
      <c r="AK94">
        <v>2376</v>
      </c>
      <c r="AL94">
        <v>475</v>
      </c>
      <c r="AM94">
        <v>900</v>
      </c>
    </row>
    <row r="95" spans="2:51">
      <c r="B95" t="s">
        <v>39</v>
      </c>
      <c r="AE95">
        <v>97470</v>
      </c>
      <c r="AI95">
        <v>202744</v>
      </c>
      <c r="AJ95">
        <v>199112</v>
      </c>
      <c r="AK95">
        <v>90448</v>
      </c>
      <c r="AL95">
        <v>94132</v>
      </c>
      <c r="AM95">
        <v>212499</v>
      </c>
      <c r="AN95">
        <v>332962</v>
      </c>
      <c r="AO95">
        <v>596790</v>
      </c>
      <c r="AP95">
        <v>309427</v>
      </c>
      <c r="AQ95">
        <v>396615</v>
      </c>
      <c r="AR95">
        <v>580195</v>
      </c>
      <c r="AS95">
        <v>744191</v>
      </c>
      <c r="AT95">
        <v>1447869</v>
      </c>
      <c r="AU95">
        <v>1226146</v>
      </c>
      <c r="AV95">
        <v>755063</v>
      </c>
      <c r="AX95">
        <v>1162785</v>
      </c>
      <c r="AY95" s="1">
        <v>1378983</v>
      </c>
    </row>
    <row r="96" spans="2:51">
      <c r="B96" t="s">
        <v>32</v>
      </c>
      <c r="AU96">
        <v>10805</v>
      </c>
      <c r="AV96">
        <v>47781</v>
      </c>
      <c r="AX96">
        <v>9555</v>
      </c>
    </row>
    <row r="97" spans="2:55">
      <c r="B97" t="s">
        <v>128</v>
      </c>
      <c r="AE97">
        <v>1604</v>
      </c>
    </row>
    <row r="98" spans="2:55">
      <c r="B98" t="s">
        <v>129</v>
      </c>
      <c r="AE98">
        <v>8258</v>
      </c>
    </row>
    <row r="99" spans="2:55">
      <c r="B99" t="s">
        <v>130</v>
      </c>
      <c r="AE99">
        <v>4275</v>
      </c>
    </row>
    <row r="100" spans="2:55">
      <c r="B100" t="s">
        <v>45</v>
      </c>
      <c r="AI100">
        <v>7327</v>
      </c>
      <c r="AJ100">
        <v>5204</v>
      </c>
      <c r="AK100">
        <v>13113</v>
      </c>
      <c r="AL100">
        <v>17484</v>
      </c>
      <c r="AM100">
        <v>16054</v>
      </c>
      <c r="AN100">
        <v>24706</v>
      </c>
      <c r="AO100">
        <v>3893</v>
      </c>
      <c r="AP100">
        <v>17903</v>
      </c>
      <c r="AQ100">
        <v>22891</v>
      </c>
      <c r="AR100">
        <v>117328</v>
      </c>
      <c r="AS100">
        <v>62161</v>
      </c>
      <c r="AT100">
        <f>12950-AT90-AT77-AT75-AT72</f>
        <v>9634</v>
      </c>
      <c r="AU100">
        <v>540</v>
      </c>
      <c r="AV100">
        <v>6074</v>
      </c>
      <c r="AX100">
        <v>2105</v>
      </c>
      <c r="AY100" s="1">
        <v>9339</v>
      </c>
    </row>
    <row r="101" spans="2:55">
      <c r="B101" t="s">
        <v>95</v>
      </c>
      <c r="AE101">
        <v>5169</v>
      </c>
      <c r="AI101">
        <v>8576</v>
      </c>
      <c r="AJ101">
        <v>5589</v>
      </c>
      <c r="AK101">
        <v>14945</v>
      </c>
      <c r="AL101">
        <v>19615</v>
      </c>
      <c r="AM101">
        <v>17480</v>
      </c>
      <c r="AN101">
        <v>21965</v>
      </c>
      <c r="AO101">
        <v>25503</v>
      </c>
      <c r="AP101">
        <v>33099</v>
      </c>
      <c r="AQ101">
        <v>27911</v>
      </c>
      <c r="AR101">
        <v>29282</v>
      </c>
      <c r="AS101">
        <v>35579</v>
      </c>
      <c r="AT101">
        <v>76399</v>
      </c>
      <c r="AU101">
        <v>68024</v>
      </c>
      <c r="AV101">
        <v>45794</v>
      </c>
      <c r="AX101">
        <v>74298</v>
      </c>
      <c r="AY101" s="1">
        <v>89772</v>
      </c>
    </row>
    <row r="103" spans="2:55">
      <c r="B103" t="s">
        <v>46</v>
      </c>
      <c r="X103">
        <f>SUM(X3:X102)</f>
        <v>0</v>
      </c>
      <c r="Y103">
        <f t="shared" ref="Y103:BC103" si="0">SUM(Y3:Y102)</f>
        <v>0</v>
      </c>
      <c r="Z103">
        <f t="shared" si="0"/>
        <v>0</v>
      </c>
      <c r="AA103">
        <f t="shared" si="0"/>
        <v>0</v>
      </c>
      <c r="AB103">
        <f t="shared" si="0"/>
        <v>0</v>
      </c>
      <c r="AC103">
        <f t="shared" si="0"/>
        <v>0</v>
      </c>
      <c r="AD103">
        <f t="shared" si="0"/>
        <v>0</v>
      </c>
      <c r="AE103">
        <f t="shared" si="0"/>
        <v>6010386</v>
      </c>
      <c r="AF103">
        <f t="shared" si="0"/>
        <v>0</v>
      </c>
      <c r="AG103">
        <f t="shared" si="0"/>
        <v>0</v>
      </c>
      <c r="AH103">
        <f t="shared" si="0"/>
        <v>0</v>
      </c>
      <c r="AI103">
        <f t="shared" si="0"/>
        <v>5483024</v>
      </c>
      <c r="AJ103">
        <f t="shared" si="0"/>
        <v>4322136</v>
      </c>
      <c r="AK103">
        <f t="shared" si="0"/>
        <v>4505860</v>
      </c>
      <c r="AL103">
        <f t="shared" si="0"/>
        <v>5711609</v>
      </c>
      <c r="AM103">
        <f t="shared" si="0"/>
        <v>5683637</v>
      </c>
      <c r="AN103">
        <f t="shared" si="0"/>
        <v>6608836</v>
      </c>
      <c r="AO103">
        <f t="shared" si="0"/>
        <v>8354774</v>
      </c>
      <c r="AP103">
        <f t="shared" si="0"/>
        <v>9656791</v>
      </c>
      <c r="AQ103">
        <f t="shared" si="0"/>
        <v>8504650</v>
      </c>
      <c r="AR103">
        <f t="shared" si="0"/>
        <v>8132523</v>
      </c>
      <c r="AS103">
        <f t="shared" si="0"/>
        <v>9247561</v>
      </c>
      <c r="AT103">
        <f t="shared" si="0"/>
        <v>10454956</v>
      </c>
      <c r="AU103">
        <f t="shared" si="0"/>
        <v>9706743</v>
      </c>
      <c r="AV103">
        <f t="shared" si="0"/>
        <v>9898453</v>
      </c>
      <c r="AW103">
        <f t="shared" si="0"/>
        <v>0</v>
      </c>
      <c r="AX103">
        <f t="shared" si="0"/>
        <v>15731730</v>
      </c>
      <c r="AY103" s="1">
        <f t="shared" si="0"/>
        <v>16751820</v>
      </c>
      <c r="AZ103">
        <f t="shared" si="0"/>
        <v>0</v>
      </c>
      <c r="BA103">
        <f t="shared" si="0"/>
        <v>0</v>
      </c>
      <c r="BB103">
        <f t="shared" si="0"/>
        <v>0</v>
      </c>
      <c r="BC103">
        <f t="shared" si="0"/>
        <v>0</v>
      </c>
    </row>
    <row r="105" spans="2:55">
      <c r="AE105">
        <f>6010386-AE103</f>
        <v>0</v>
      </c>
      <c r="AI105">
        <f>5483024-AI103</f>
        <v>0</v>
      </c>
      <c r="AJ105">
        <f>4322136-AJ103</f>
        <v>0</v>
      </c>
      <c r="AK105">
        <f>4505860-AK103</f>
        <v>0</v>
      </c>
      <c r="AL105">
        <f>5642157+69452-AL103</f>
        <v>0</v>
      </c>
      <c r="AM105">
        <f>5683637-AM103</f>
        <v>0</v>
      </c>
      <c r="AN105">
        <f>6608836-AN103</f>
        <v>0</v>
      </c>
      <c r="AO105">
        <f>8354774-AO103</f>
        <v>0</v>
      </c>
      <c r="AP105">
        <f>9656791-AP103</f>
        <v>0</v>
      </c>
      <c r="AQ105">
        <f>8504650-AQ103</f>
        <v>0</v>
      </c>
      <c r="AR105">
        <f>8132523-AR103</f>
        <v>0</v>
      </c>
      <c r="AS105">
        <f>9247561-AS103</f>
        <v>0</v>
      </c>
      <c r="AT105">
        <f>10449536-AT103</f>
        <v>-5420</v>
      </c>
      <c r="AU105">
        <f>9706743-AU103</f>
        <v>0</v>
      </c>
      <c r="AV105">
        <f>9898453-AV103</f>
        <v>0</v>
      </c>
      <c r="AX105">
        <f>15731730-AX103</f>
        <v>0</v>
      </c>
      <c r="AY105" s="1">
        <f>16751820-AY103</f>
        <v>0</v>
      </c>
    </row>
    <row r="107" spans="2:55">
      <c r="AI107" t="s">
        <v>94</v>
      </c>
      <c r="AJ107" t="s">
        <v>94</v>
      </c>
      <c r="AK107" t="s">
        <v>94</v>
      </c>
      <c r="AL107" t="s">
        <v>94</v>
      </c>
      <c r="AM107" t="s">
        <v>94</v>
      </c>
      <c r="AN107" t="s">
        <v>94</v>
      </c>
      <c r="AO107" t="s">
        <v>94</v>
      </c>
      <c r="AP107" t="s">
        <v>94</v>
      </c>
      <c r="AQ107" t="s">
        <v>94</v>
      </c>
      <c r="AR107" t="s">
        <v>94</v>
      </c>
      <c r="AS107" t="s">
        <v>94</v>
      </c>
      <c r="AT107" t="s">
        <v>94</v>
      </c>
      <c r="AU107" t="s">
        <v>94</v>
      </c>
      <c r="AV107" t="s">
        <v>94</v>
      </c>
      <c r="AX107" t="s">
        <v>94</v>
      </c>
      <c r="AY107" s="1" t="s">
        <v>94</v>
      </c>
    </row>
    <row r="109" spans="2:55">
      <c r="AM109" t="s">
        <v>93</v>
      </c>
      <c r="AN109" t="s">
        <v>93</v>
      </c>
      <c r="AO109" t="s">
        <v>93</v>
      </c>
      <c r="AP109" t="s">
        <v>109</v>
      </c>
      <c r="AQ109" t="s">
        <v>109</v>
      </c>
      <c r="AR109" t="s">
        <v>93</v>
      </c>
      <c r="AS109" t="s">
        <v>93</v>
      </c>
      <c r="AT109" t="s">
        <v>93</v>
      </c>
      <c r="AU109" t="s">
        <v>93</v>
      </c>
      <c r="AV109" t="s">
        <v>93</v>
      </c>
    </row>
    <row r="111" spans="2:55">
      <c r="AE111" t="s">
        <v>131</v>
      </c>
      <c r="AI111" t="s">
        <v>137</v>
      </c>
      <c r="AJ111" t="s">
        <v>140</v>
      </c>
      <c r="AK111" t="s">
        <v>145</v>
      </c>
      <c r="AL111" t="s">
        <v>149</v>
      </c>
      <c r="AM111" t="s">
        <v>98</v>
      </c>
      <c r="AN111" t="s">
        <v>102</v>
      </c>
      <c r="AO111" t="s">
        <v>113</v>
      </c>
      <c r="AP111" t="s">
        <v>110</v>
      </c>
      <c r="AQ111" t="s">
        <v>116</v>
      </c>
      <c r="AX111" t="s">
        <v>151</v>
      </c>
      <c r="AY111" s="1" t="s">
        <v>157</v>
      </c>
    </row>
  </sheetData>
  <sortState ref="B34:BC79">
    <sortCondition ref="B34:B7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03"/>
  <sheetViews>
    <sheetView workbookViewId="0">
      <pane xSplit="3" ySplit="2" topLeftCell="AQ90" activePane="bottomRight" state="frozen"/>
      <selection pane="topRight" activeCell="D1" sqref="D1"/>
      <selection pane="bottomLeft" activeCell="A3" sqref="A3"/>
      <selection pane="bottomRight" activeCell="AY83" sqref="AY83"/>
    </sheetView>
  </sheetViews>
  <sheetFormatPr defaultRowHeight="15"/>
  <sheetData>
    <row r="1" spans="1:55">
      <c r="C1" t="s">
        <v>1</v>
      </c>
      <c r="D1" t="s">
        <v>2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AA2" t="s">
        <v>92</v>
      </c>
      <c r="AE2" t="s">
        <v>92</v>
      </c>
      <c r="AI2" t="s">
        <v>92</v>
      </c>
      <c r="AJ2" t="s">
        <v>92</v>
      </c>
      <c r="AK2" t="s">
        <v>92</v>
      </c>
      <c r="AL2" t="s">
        <v>92</v>
      </c>
      <c r="AM2" t="s">
        <v>92</v>
      </c>
      <c r="AN2" t="s">
        <v>92</v>
      </c>
      <c r="AO2" t="s">
        <v>92</v>
      </c>
      <c r="AP2" t="s">
        <v>92</v>
      </c>
      <c r="AQ2" t="s">
        <v>92</v>
      </c>
      <c r="AR2" t="s">
        <v>92</v>
      </c>
      <c r="AS2" t="s">
        <v>92</v>
      </c>
      <c r="AT2" t="s">
        <v>92</v>
      </c>
      <c r="AU2" t="s">
        <v>92</v>
      </c>
      <c r="AV2" t="s">
        <v>92</v>
      </c>
      <c r="AX2" t="s">
        <v>92</v>
      </c>
      <c r="AY2" t="s">
        <v>92</v>
      </c>
    </row>
    <row r="3" spans="1:55">
      <c r="A3" t="s">
        <v>0</v>
      </c>
      <c r="B3" t="s">
        <v>3</v>
      </c>
      <c r="AE3">
        <v>330025</v>
      </c>
      <c r="AI3">
        <v>97555</v>
      </c>
      <c r="AJ3">
        <v>102107</v>
      </c>
      <c r="AK3">
        <v>142941</v>
      </c>
      <c r="AL3">
        <v>236139</v>
      </c>
      <c r="AM3">
        <v>294385</v>
      </c>
      <c r="AN3">
        <v>174464</v>
      </c>
      <c r="AO3">
        <v>121513</v>
      </c>
      <c r="AP3">
        <v>254593</v>
      </c>
      <c r="AQ3">
        <v>314465</v>
      </c>
      <c r="AR3">
        <v>368457</v>
      </c>
      <c r="AS3">
        <v>379420</v>
      </c>
      <c r="AT3">
        <v>113655</v>
      </c>
      <c r="AU3">
        <v>108168</v>
      </c>
      <c r="AV3">
        <v>80690</v>
      </c>
      <c r="AX3">
        <v>451133</v>
      </c>
      <c r="AY3">
        <v>591031</v>
      </c>
    </row>
    <row r="4" spans="1:55">
      <c r="B4" t="s">
        <v>4</v>
      </c>
    </row>
    <row r="5" spans="1:55">
      <c r="B5" t="s">
        <v>80</v>
      </c>
      <c r="AY5">
        <v>11805</v>
      </c>
    </row>
    <row r="6" spans="1:55">
      <c r="B6" t="s">
        <v>81</v>
      </c>
      <c r="AY6">
        <v>2800</v>
      </c>
    </row>
    <row r="7" spans="1:55">
      <c r="B7" t="s">
        <v>5</v>
      </c>
      <c r="AI7">
        <v>39569</v>
      </c>
      <c r="AJ7">
        <v>19096</v>
      </c>
      <c r="AK7">
        <v>15831</v>
      </c>
      <c r="AL7">
        <v>24584</v>
      </c>
      <c r="AM7">
        <v>23678</v>
      </c>
      <c r="AN7">
        <v>37319</v>
      </c>
      <c r="AO7">
        <v>24200</v>
      </c>
      <c r="AP7">
        <v>11430</v>
      </c>
      <c r="AQ7">
        <v>21634</v>
      </c>
      <c r="AR7">
        <v>45398</v>
      </c>
      <c r="AS7">
        <v>18035</v>
      </c>
      <c r="AT7">
        <v>5050</v>
      </c>
      <c r="AU7">
        <v>2187</v>
      </c>
      <c r="AV7">
        <v>637</v>
      </c>
      <c r="AX7">
        <v>14584</v>
      </c>
      <c r="AY7">
        <v>26404</v>
      </c>
    </row>
    <row r="8" spans="1:55">
      <c r="B8" t="s">
        <v>50</v>
      </c>
      <c r="AX8">
        <v>3829</v>
      </c>
      <c r="AY8">
        <v>5684</v>
      </c>
    </row>
    <row r="9" spans="1:55">
      <c r="B9" t="s">
        <v>51</v>
      </c>
    </row>
    <row r="10" spans="1:55">
      <c r="B10" t="s">
        <v>6</v>
      </c>
      <c r="AE10">
        <v>652</v>
      </c>
      <c r="AQ10">
        <v>71</v>
      </c>
      <c r="AR10">
        <v>4327</v>
      </c>
      <c r="AS10">
        <v>58</v>
      </c>
      <c r="AT10">
        <v>3675</v>
      </c>
      <c r="AU10">
        <v>263</v>
      </c>
      <c r="AV10">
        <v>60</v>
      </c>
      <c r="AX10">
        <v>605</v>
      </c>
      <c r="AY10">
        <v>29004</v>
      </c>
    </row>
    <row r="11" spans="1:55">
      <c r="B11" t="s">
        <v>61</v>
      </c>
    </row>
    <row r="12" spans="1:55">
      <c r="B12" t="s">
        <v>7</v>
      </c>
      <c r="AE12">
        <v>505</v>
      </c>
      <c r="AI12">
        <v>5398</v>
      </c>
      <c r="AJ12">
        <v>2565</v>
      </c>
      <c r="AK12">
        <v>2786</v>
      </c>
      <c r="AL12">
        <v>3900</v>
      </c>
      <c r="AM12">
        <v>3350</v>
      </c>
      <c r="AN12">
        <v>2705</v>
      </c>
      <c r="AO12">
        <v>2029</v>
      </c>
      <c r="AP12">
        <v>1696</v>
      </c>
      <c r="AQ12">
        <v>3928</v>
      </c>
      <c r="AR12">
        <v>4919</v>
      </c>
      <c r="AS12">
        <v>3420</v>
      </c>
      <c r="AT12">
        <v>6217</v>
      </c>
      <c r="AY12">
        <v>32558</v>
      </c>
    </row>
    <row r="13" spans="1:55">
      <c r="B13" t="s">
        <v>8</v>
      </c>
      <c r="AE13">
        <v>106647</v>
      </c>
      <c r="AI13">
        <v>57028</v>
      </c>
      <c r="AJ13">
        <v>43459</v>
      </c>
      <c r="AK13">
        <v>22318</v>
      </c>
      <c r="AL13">
        <v>50799</v>
      </c>
      <c r="AM13">
        <v>60142</v>
      </c>
      <c r="AN13">
        <v>82584</v>
      </c>
      <c r="AO13">
        <v>120792</v>
      </c>
      <c r="AP13">
        <v>110534</v>
      </c>
      <c r="AQ13">
        <v>49738</v>
      </c>
      <c r="AR13">
        <v>72032</v>
      </c>
      <c r="AS13">
        <v>41323</v>
      </c>
      <c r="AT13">
        <v>151468</v>
      </c>
      <c r="AU13">
        <v>166399</v>
      </c>
      <c r="AV13">
        <v>231809</v>
      </c>
      <c r="AX13">
        <v>201380</v>
      </c>
      <c r="AY13">
        <v>207977</v>
      </c>
    </row>
    <row r="14" spans="1:55">
      <c r="B14" t="s">
        <v>153</v>
      </c>
      <c r="AX14">
        <v>85</v>
      </c>
    </row>
    <row r="15" spans="1:55">
      <c r="B15" t="s">
        <v>89</v>
      </c>
      <c r="AX15">
        <v>953</v>
      </c>
    </row>
    <row r="16" spans="1:55">
      <c r="B16" t="s">
        <v>9</v>
      </c>
      <c r="AJ16">
        <v>1525</v>
      </c>
      <c r="AK16">
        <v>6974</v>
      </c>
      <c r="AL16">
        <v>12412</v>
      </c>
      <c r="AM16">
        <v>11218</v>
      </c>
      <c r="AN16">
        <v>20302</v>
      </c>
      <c r="AO16">
        <v>35684</v>
      </c>
      <c r="AP16">
        <v>29151</v>
      </c>
      <c r="AQ16">
        <v>10839</v>
      </c>
      <c r="AR16">
        <v>11483</v>
      </c>
      <c r="AS16">
        <v>17812</v>
      </c>
      <c r="AT16">
        <v>34582</v>
      </c>
      <c r="AY16">
        <v>8417</v>
      </c>
    </row>
    <row r="17" spans="2:51">
      <c r="B17" t="s">
        <v>47</v>
      </c>
    </row>
    <row r="18" spans="2:51">
      <c r="B18" t="s">
        <v>10</v>
      </c>
      <c r="AE18">
        <v>10094</v>
      </c>
      <c r="AI18">
        <v>18984</v>
      </c>
      <c r="AJ18">
        <v>17003</v>
      </c>
      <c r="AK18">
        <v>20861</v>
      </c>
      <c r="AL18">
        <v>72442</v>
      </c>
      <c r="AM18">
        <v>51446</v>
      </c>
      <c r="AN18">
        <v>92201</v>
      </c>
      <c r="AO18">
        <v>69213</v>
      </c>
      <c r="AP18">
        <v>67960</v>
      </c>
      <c r="AQ18">
        <v>55568</v>
      </c>
      <c r="AR18">
        <v>136135</v>
      </c>
      <c r="AS18">
        <v>216382</v>
      </c>
      <c r="AT18">
        <v>263117</v>
      </c>
      <c r="AU18">
        <v>266750</v>
      </c>
      <c r="AV18">
        <v>179282</v>
      </c>
      <c r="AX18">
        <v>582439</v>
      </c>
      <c r="AY18">
        <v>263083</v>
      </c>
    </row>
    <row r="19" spans="2:51">
      <c r="B19" t="s">
        <v>111</v>
      </c>
      <c r="AO19">
        <v>369</v>
      </c>
      <c r="AP19">
        <v>1163</v>
      </c>
      <c r="AQ19">
        <v>253</v>
      </c>
    </row>
    <row r="20" spans="2:51">
      <c r="B20" t="s">
        <v>54</v>
      </c>
      <c r="AX20">
        <v>1842</v>
      </c>
      <c r="AY20">
        <v>21313</v>
      </c>
    </row>
    <row r="21" spans="2:51">
      <c r="B21" t="s">
        <v>55</v>
      </c>
      <c r="AX21">
        <v>310</v>
      </c>
      <c r="AY21">
        <v>1387</v>
      </c>
    </row>
    <row r="22" spans="2:51">
      <c r="B22" t="s">
        <v>56</v>
      </c>
      <c r="AX22">
        <v>3035</v>
      </c>
      <c r="AY22">
        <v>950</v>
      </c>
    </row>
    <row r="23" spans="2:51">
      <c r="B23" t="s">
        <v>11</v>
      </c>
      <c r="AE23">
        <v>45195</v>
      </c>
      <c r="AI23">
        <v>39844</v>
      </c>
      <c r="AJ23">
        <v>30997</v>
      </c>
      <c r="AK23">
        <v>20994</v>
      </c>
      <c r="AL23">
        <v>22364</v>
      </c>
      <c r="AM23">
        <v>25594</v>
      </c>
      <c r="AN23">
        <v>23787</v>
      </c>
      <c r="AO23">
        <v>32948</v>
      </c>
      <c r="AP23">
        <v>40498</v>
      </c>
      <c r="AQ23">
        <v>39155</v>
      </c>
      <c r="AR23">
        <v>37889</v>
      </c>
      <c r="AS23">
        <v>42345</v>
      </c>
      <c r="AT23">
        <v>55553</v>
      </c>
      <c r="AU23">
        <v>48287</v>
      </c>
      <c r="AV23">
        <v>78409</v>
      </c>
      <c r="AX23">
        <v>43136</v>
      </c>
      <c r="AY23">
        <v>72271</v>
      </c>
    </row>
    <row r="24" spans="2:51">
      <c r="B24" t="s">
        <v>70</v>
      </c>
      <c r="AK24">
        <v>43</v>
      </c>
      <c r="AL24">
        <v>189</v>
      </c>
      <c r="AO24">
        <v>435</v>
      </c>
      <c r="AP24">
        <v>47</v>
      </c>
    </row>
    <row r="25" spans="2:51">
      <c r="B25" t="s">
        <v>71</v>
      </c>
      <c r="AE25">
        <v>116</v>
      </c>
      <c r="AK25">
        <v>407</v>
      </c>
      <c r="AL25">
        <v>1355</v>
      </c>
      <c r="AM25">
        <v>1064</v>
      </c>
      <c r="AN25">
        <v>1310</v>
      </c>
      <c r="AO25">
        <v>8672</v>
      </c>
      <c r="AP25">
        <v>7775</v>
      </c>
      <c r="AQ25">
        <v>11056</v>
      </c>
      <c r="AR25">
        <v>12183</v>
      </c>
      <c r="AS25">
        <v>6078</v>
      </c>
      <c r="AT25">
        <v>762</v>
      </c>
      <c r="AU25">
        <v>7297</v>
      </c>
      <c r="AV25">
        <v>27185</v>
      </c>
      <c r="AX25">
        <v>26319</v>
      </c>
      <c r="AY25">
        <v>71286</v>
      </c>
    </row>
    <row r="26" spans="2:51">
      <c r="B26" t="s">
        <v>12</v>
      </c>
      <c r="AJ26">
        <v>1310</v>
      </c>
      <c r="AK26">
        <v>714</v>
      </c>
      <c r="AL26">
        <v>2578</v>
      </c>
      <c r="AM26">
        <v>774</v>
      </c>
      <c r="AN26">
        <v>1588</v>
      </c>
      <c r="AO26">
        <v>1464</v>
      </c>
      <c r="AP26">
        <v>3096</v>
      </c>
      <c r="AQ26">
        <v>2496</v>
      </c>
      <c r="AR26">
        <v>3083</v>
      </c>
      <c r="AS26">
        <v>4344</v>
      </c>
      <c r="AT26">
        <v>6303</v>
      </c>
      <c r="AU26">
        <v>8693</v>
      </c>
      <c r="AV26">
        <v>8515</v>
      </c>
      <c r="AX26">
        <v>10915</v>
      </c>
      <c r="AY26">
        <v>8333</v>
      </c>
    </row>
    <row r="27" spans="2:51">
      <c r="B27" t="s">
        <v>13</v>
      </c>
      <c r="AJ27">
        <v>23476</v>
      </c>
      <c r="AK27">
        <v>83303</v>
      </c>
      <c r="AL27">
        <v>93116</v>
      </c>
      <c r="AM27">
        <v>84180</v>
      </c>
      <c r="AN27">
        <v>52905</v>
      </c>
      <c r="AO27">
        <v>67599</v>
      </c>
      <c r="AP27">
        <v>58666</v>
      </c>
      <c r="AQ27">
        <v>71322</v>
      </c>
      <c r="AR27">
        <v>72090</v>
      </c>
      <c r="AS27">
        <v>135159</v>
      </c>
      <c r="AT27">
        <v>95118</v>
      </c>
      <c r="AU27">
        <v>21459</v>
      </c>
      <c r="AY27">
        <v>7336</v>
      </c>
    </row>
    <row r="28" spans="2:51">
      <c r="B28" t="s">
        <v>58</v>
      </c>
    </row>
    <row r="29" spans="2:51">
      <c r="B29" t="s">
        <v>57</v>
      </c>
    </row>
    <row r="30" spans="2:51">
      <c r="B30" t="s">
        <v>76</v>
      </c>
      <c r="AO30">
        <v>10753</v>
      </c>
      <c r="AP30">
        <v>3377</v>
      </c>
      <c r="AQ30">
        <v>9884</v>
      </c>
    </row>
    <row r="31" spans="2:51">
      <c r="B31" t="s">
        <v>14</v>
      </c>
      <c r="AE31">
        <v>18</v>
      </c>
      <c r="AM31">
        <v>609</v>
      </c>
      <c r="AN31">
        <v>471</v>
      </c>
      <c r="AO31">
        <v>156</v>
      </c>
      <c r="AP31">
        <v>72</v>
      </c>
      <c r="AQ31">
        <v>695</v>
      </c>
      <c r="AR31">
        <v>1393</v>
      </c>
      <c r="AS31">
        <v>9614</v>
      </c>
      <c r="AT31">
        <v>6097</v>
      </c>
      <c r="AU31">
        <v>80314</v>
      </c>
      <c r="AV31">
        <v>50987</v>
      </c>
      <c r="AX31">
        <v>155270</v>
      </c>
      <c r="AY31">
        <v>72157</v>
      </c>
    </row>
    <row r="32" spans="2:51">
      <c r="B32" t="s">
        <v>15</v>
      </c>
      <c r="AO32">
        <v>440</v>
      </c>
      <c r="AP32">
        <v>579</v>
      </c>
      <c r="AQ32">
        <v>274</v>
      </c>
      <c r="AR32">
        <v>443</v>
      </c>
      <c r="AS32">
        <v>497</v>
      </c>
      <c r="AT32">
        <v>570</v>
      </c>
      <c r="AU32">
        <v>549</v>
      </c>
      <c r="AV32">
        <v>2759</v>
      </c>
    </row>
    <row r="33" spans="2:51">
      <c r="B33" t="s">
        <v>59</v>
      </c>
      <c r="AI33">
        <v>42982</v>
      </c>
      <c r="AJ33">
        <v>26487</v>
      </c>
      <c r="AK33">
        <v>25735</v>
      </c>
      <c r="AL33">
        <v>42798</v>
      </c>
      <c r="AM33">
        <v>21000</v>
      </c>
      <c r="AN33">
        <v>109950</v>
      </c>
      <c r="AO33">
        <v>16901</v>
      </c>
      <c r="AP33">
        <v>32729</v>
      </c>
      <c r="AQ33">
        <v>25882</v>
      </c>
      <c r="AR33">
        <v>16116</v>
      </c>
      <c r="AS33">
        <v>23304</v>
      </c>
      <c r="AT33">
        <v>29801</v>
      </c>
      <c r="AU33">
        <v>22931</v>
      </c>
      <c r="AV33">
        <v>9550</v>
      </c>
      <c r="AX33">
        <v>85535</v>
      </c>
      <c r="AY33">
        <v>22607</v>
      </c>
    </row>
    <row r="34" spans="2:51">
      <c r="B34" t="s">
        <v>60</v>
      </c>
    </row>
    <row r="35" spans="2:51">
      <c r="B35" t="s">
        <v>16</v>
      </c>
      <c r="AE35">
        <v>726663</v>
      </c>
      <c r="AI35">
        <v>667405</v>
      </c>
      <c r="AJ35">
        <v>427301</v>
      </c>
      <c r="AK35">
        <v>494659</v>
      </c>
      <c r="AL35">
        <v>536172</v>
      </c>
      <c r="AM35">
        <v>619283</v>
      </c>
      <c r="AN35">
        <v>743997</v>
      </c>
      <c r="AO35">
        <v>932553</v>
      </c>
      <c r="AP35">
        <v>1121546</v>
      </c>
      <c r="AQ35">
        <v>952868</v>
      </c>
      <c r="AR35">
        <v>1062703</v>
      </c>
      <c r="AS35">
        <v>916380</v>
      </c>
      <c r="AT35">
        <v>916870</v>
      </c>
      <c r="AU35">
        <v>1324228</v>
      </c>
      <c r="AV35">
        <v>1022507</v>
      </c>
      <c r="AX35">
        <v>1071854</v>
      </c>
      <c r="AY35">
        <v>1194654</v>
      </c>
    </row>
    <row r="36" spans="2:51">
      <c r="B36" t="s">
        <v>132</v>
      </c>
      <c r="AE36">
        <v>28392</v>
      </c>
    </row>
    <row r="37" spans="2:51">
      <c r="B37" t="s">
        <v>17</v>
      </c>
      <c r="AE37">
        <v>35813</v>
      </c>
      <c r="AI37">
        <v>7804</v>
      </c>
      <c r="AJ37">
        <v>2378</v>
      </c>
      <c r="AK37">
        <v>1764</v>
      </c>
      <c r="AL37">
        <v>4369</v>
      </c>
      <c r="AM37">
        <v>1652</v>
      </c>
      <c r="AN37">
        <v>5417</v>
      </c>
      <c r="AO37">
        <v>1925</v>
      </c>
      <c r="AP37">
        <v>1579</v>
      </c>
      <c r="AQ37">
        <v>1795</v>
      </c>
      <c r="AR37">
        <v>31861</v>
      </c>
      <c r="AS37">
        <v>20375</v>
      </c>
      <c r="AT37">
        <v>4467</v>
      </c>
      <c r="AU37">
        <v>4142</v>
      </c>
      <c r="AV37">
        <v>17052</v>
      </c>
      <c r="AX37">
        <v>2276</v>
      </c>
      <c r="AY37">
        <v>4799</v>
      </c>
    </row>
    <row r="38" spans="2:51">
      <c r="B38" t="s">
        <v>143</v>
      </c>
      <c r="AJ38">
        <v>1250</v>
      </c>
    </row>
    <row r="39" spans="2:51">
      <c r="B39" t="s">
        <v>123</v>
      </c>
      <c r="AE39">
        <v>5167</v>
      </c>
    </row>
    <row r="40" spans="2:51">
      <c r="B40" t="s">
        <v>63</v>
      </c>
      <c r="AJ40">
        <v>2125</v>
      </c>
      <c r="AM40">
        <v>50</v>
      </c>
    </row>
    <row r="41" spans="2:51">
      <c r="B41" t="s">
        <v>19</v>
      </c>
      <c r="AE41">
        <v>22</v>
      </c>
    </row>
    <row r="42" spans="2:51">
      <c r="B42" t="s">
        <v>40</v>
      </c>
      <c r="AE42">
        <v>22550</v>
      </c>
      <c r="AI42">
        <v>83037</v>
      </c>
      <c r="AJ42">
        <v>74488</v>
      </c>
      <c r="AK42">
        <v>53934</v>
      </c>
      <c r="AL42">
        <v>71727</v>
      </c>
      <c r="AM42">
        <v>86336</v>
      </c>
      <c r="AN42">
        <v>88294</v>
      </c>
      <c r="AO42">
        <v>94345</v>
      </c>
      <c r="AP42">
        <v>133998</v>
      </c>
      <c r="AQ42">
        <v>160561</v>
      </c>
      <c r="AR42">
        <v>150345</v>
      </c>
      <c r="AS42">
        <v>58589</v>
      </c>
      <c r="AT42">
        <v>123470</v>
      </c>
      <c r="AU42">
        <v>92297</v>
      </c>
      <c r="AV42">
        <v>29087</v>
      </c>
      <c r="AX42">
        <v>22363</v>
      </c>
      <c r="AY42">
        <v>32172</v>
      </c>
    </row>
    <row r="43" spans="2:51">
      <c r="B43" t="s">
        <v>124</v>
      </c>
      <c r="AE43">
        <v>52686</v>
      </c>
    </row>
    <row r="44" spans="2:51">
      <c r="B44" t="s">
        <v>20</v>
      </c>
      <c r="AI44">
        <v>37081</v>
      </c>
      <c r="AJ44">
        <v>66424</v>
      </c>
      <c r="AK44">
        <v>21960</v>
      </c>
      <c r="AL44">
        <v>13374</v>
      </c>
      <c r="AM44">
        <v>13835</v>
      </c>
      <c r="AN44">
        <v>16683</v>
      </c>
      <c r="AO44">
        <v>16205</v>
      </c>
      <c r="AP44">
        <v>23324</v>
      </c>
      <c r="AQ44">
        <v>15920</v>
      </c>
      <c r="AR44">
        <v>4109</v>
      </c>
      <c r="AY44">
        <v>4209</v>
      </c>
    </row>
    <row r="45" spans="2:51">
      <c r="B45" t="s">
        <v>64</v>
      </c>
      <c r="AO45">
        <v>700</v>
      </c>
    </row>
    <row r="46" spans="2:51">
      <c r="B46" t="s">
        <v>68</v>
      </c>
    </row>
    <row r="47" spans="2:51">
      <c r="B47" t="s">
        <v>33</v>
      </c>
      <c r="AO47">
        <v>1225</v>
      </c>
      <c r="AP47">
        <v>748</v>
      </c>
      <c r="AQ47">
        <v>127</v>
      </c>
      <c r="AR47">
        <v>27</v>
      </c>
    </row>
    <row r="48" spans="2:51">
      <c r="B48" t="s">
        <v>31</v>
      </c>
      <c r="AO48">
        <v>466</v>
      </c>
      <c r="AP48">
        <v>2243</v>
      </c>
      <c r="AQ48">
        <v>2872</v>
      </c>
    </row>
    <row r="49" spans="2:51">
      <c r="B49" t="s">
        <v>21</v>
      </c>
      <c r="AJ49">
        <v>3203</v>
      </c>
      <c r="AK49">
        <v>30</v>
      </c>
      <c r="AL49">
        <v>689</v>
      </c>
      <c r="AM49">
        <v>345</v>
      </c>
      <c r="AN49">
        <v>241</v>
      </c>
      <c r="AO49">
        <v>7123</v>
      </c>
      <c r="AP49">
        <v>3141</v>
      </c>
      <c r="AQ49">
        <v>4226</v>
      </c>
      <c r="AX49">
        <v>50400</v>
      </c>
    </row>
    <row r="50" spans="2:51">
      <c r="B50" t="s">
        <v>42</v>
      </c>
      <c r="AJ50">
        <v>1295</v>
      </c>
      <c r="AR50">
        <v>142</v>
      </c>
      <c r="AS50">
        <v>3</v>
      </c>
      <c r="AT50">
        <v>26</v>
      </c>
    </row>
    <row r="51" spans="2:51">
      <c r="B51" t="s">
        <v>38</v>
      </c>
      <c r="AE51">
        <v>98048</v>
      </c>
      <c r="AI51">
        <v>42209</v>
      </c>
      <c r="AJ51">
        <v>33150</v>
      </c>
      <c r="AK51">
        <v>53323</v>
      </c>
      <c r="AL51">
        <v>75801</v>
      </c>
      <c r="AM51">
        <v>36484</v>
      </c>
      <c r="AN51">
        <v>56110</v>
      </c>
      <c r="AO51">
        <v>48896</v>
      </c>
      <c r="AP51">
        <v>54053</v>
      </c>
      <c r="AQ51">
        <v>40552</v>
      </c>
      <c r="AR51">
        <v>60054</v>
      </c>
      <c r="AS51">
        <v>121164</v>
      </c>
      <c r="AT51">
        <v>95752</v>
      </c>
      <c r="AU51">
        <v>85382</v>
      </c>
      <c r="AV51">
        <v>330991</v>
      </c>
      <c r="AX51">
        <v>53848</v>
      </c>
      <c r="AY51">
        <v>35568</v>
      </c>
    </row>
    <row r="52" spans="2:51">
      <c r="B52" t="s">
        <v>74</v>
      </c>
      <c r="AE52">
        <v>35438</v>
      </c>
      <c r="AI52">
        <v>36815</v>
      </c>
      <c r="AJ52">
        <v>21195</v>
      </c>
      <c r="AK52">
        <v>11902</v>
      </c>
      <c r="AL52">
        <v>13679</v>
      </c>
      <c r="AM52">
        <v>14890</v>
      </c>
      <c r="AN52">
        <v>23823</v>
      </c>
      <c r="AO52">
        <v>6529</v>
      </c>
      <c r="AP52">
        <v>3256</v>
      </c>
      <c r="AT52">
        <v>10</v>
      </c>
      <c r="AU52">
        <v>1699</v>
      </c>
      <c r="AV52">
        <v>689</v>
      </c>
      <c r="AX52">
        <v>100</v>
      </c>
      <c r="AY52">
        <v>958</v>
      </c>
    </row>
    <row r="53" spans="2:51">
      <c r="B53" t="s">
        <v>85</v>
      </c>
      <c r="AX53">
        <v>51</v>
      </c>
      <c r="AY53">
        <v>4068</v>
      </c>
    </row>
    <row r="54" spans="2:51">
      <c r="B54" t="s">
        <v>48</v>
      </c>
    </row>
    <row r="55" spans="2:51">
      <c r="B55" t="s">
        <v>23</v>
      </c>
      <c r="AE55">
        <v>78117</v>
      </c>
      <c r="AI55">
        <v>40275</v>
      </c>
      <c r="AJ55">
        <v>13223</v>
      </c>
      <c r="AK55">
        <v>13451</v>
      </c>
      <c r="AL55">
        <v>11169</v>
      </c>
      <c r="AM55">
        <v>15863</v>
      </c>
      <c r="AN55">
        <v>6880</v>
      </c>
      <c r="AO55">
        <v>5865</v>
      </c>
      <c r="AP55">
        <v>11152</v>
      </c>
      <c r="AQ55">
        <v>6427</v>
      </c>
      <c r="AR55">
        <v>4873</v>
      </c>
      <c r="AS55">
        <v>2992</v>
      </c>
      <c r="AY55">
        <v>3125</v>
      </c>
    </row>
    <row r="56" spans="2:51">
      <c r="B56" t="s">
        <v>43</v>
      </c>
    </row>
    <row r="57" spans="2:51">
      <c r="B57" t="s">
        <v>125</v>
      </c>
      <c r="AE57">
        <v>121</v>
      </c>
    </row>
    <row r="58" spans="2:51">
      <c r="B58" t="s">
        <v>18</v>
      </c>
      <c r="AE58">
        <v>78941</v>
      </c>
      <c r="AI58">
        <v>17087</v>
      </c>
      <c r="AJ58">
        <v>22939</v>
      </c>
      <c r="AK58">
        <v>16642</v>
      </c>
      <c r="AL58">
        <v>9998</v>
      </c>
      <c r="AM58">
        <v>13283</v>
      </c>
      <c r="AN58">
        <v>32090</v>
      </c>
      <c r="AO58">
        <v>30732</v>
      </c>
      <c r="AP58">
        <v>21168</v>
      </c>
      <c r="AQ58">
        <v>30245</v>
      </c>
      <c r="AR58">
        <v>18713</v>
      </c>
    </row>
    <row r="59" spans="2:51">
      <c r="B59" t="s">
        <v>77</v>
      </c>
      <c r="AO59">
        <v>163</v>
      </c>
      <c r="AP59">
        <v>479</v>
      </c>
      <c r="AQ59">
        <v>7</v>
      </c>
      <c r="AR59">
        <v>50</v>
      </c>
    </row>
    <row r="60" spans="2:51">
      <c r="B60" t="s">
        <v>34</v>
      </c>
      <c r="AI60">
        <v>7301</v>
      </c>
      <c r="AJ60">
        <v>3255</v>
      </c>
      <c r="AK60">
        <v>1009</v>
      </c>
      <c r="AL60">
        <v>3990</v>
      </c>
      <c r="AM60">
        <v>5168</v>
      </c>
      <c r="AN60">
        <v>1368</v>
      </c>
      <c r="AO60">
        <v>827</v>
      </c>
      <c r="AP60">
        <v>1833</v>
      </c>
      <c r="AQ60">
        <v>599</v>
      </c>
      <c r="AR60">
        <v>437</v>
      </c>
      <c r="AS60">
        <v>1648</v>
      </c>
      <c r="AT60">
        <v>3737</v>
      </c>
      <c r="AU60">
        <v>6850</v>
      </c>
      <c r="AV60">
        <v>3273</v>
      </c>
      <c r="AX60">
        <v>6197</v>
      </c>
      <c r="AY60">
        <v>3945</v>
      </c>
    </row>
    <row r="61" spans="2:51">
      <c r="B61" t="s">
        <v>72</v>
      </c>
      <c r="AI61">
        <v>10365</v>
      </c>
      <c r="AN61">
        <v>8470</v>
      </c>
      <c r="AO61">
        <v>1176</v>
      </c>
      <c r="AP61">
        <v>5265</v>
      </c>
      <c r="AQ61">
        <v>9863</v>
      </c>
      <c r="AR61">
        <v>10891</v>
      </c>
      <c r="AS61">
        <v>18929</v>
      </c>
      <c r="AT61">
        <v>593</v>
      </c>
      <c r="AU61">
        <v>1600</v>
      </c>
      <c r="AV61">
        <v>27</v>
      </c>
      <c r="AX61">
        <v>2613</v>
      </c>
    </row>
    <row r="62" spans="2:51">
      <c r="B62" t="s">
        <v>24</v>
      </c>
    </row>
    <row r="63" spans="2:51">
      <c r="B63" t="s">
        <v>67</v>
      </c>
      <c r="AO63">
        <v>338</v>
      </c>
      <c r="AP63">
        <v>125</v>
      </c>
      <c r="AQ63">
        <v>406</v>
      </c>
      <c r="AT63">
        <v>81</v>
      </c>
      <c r="AU63">
        <v>10489</v>
      </c>
      <c r="AV63">
        <v>18629</v>
      </c>
      <c r="AX63">
        <v>5551</v>
      </c>
      <c r="AY63">
        <v>327</v>
      </c>
    </row>
    <row r="64" spans="2:51">
      <c r="B64" t="s">
        <v>126</v>
      </c>
      <c r="AE64">
        <v>30115</v>
      </c>
    </row>
    <row r="65" spans="2:51">
      <c r="B65" t="s">
        <v>44</v>
      </c>
      <c r="AI65">
        <v>21164</v>
      </c>
      <c r="AJ65">
        <v>11502</v>
      </c>
      <c r="AK65">
        <v>10435</v>
      </c>
      <c r="AL65">
        <v>16687</v>
      </c>
      <c r="AM65">
        <v>14262</v>
      </c>
      <c r="AN65">
        <v>160602</v>
      </c>
      <c r="AO65">
        <v>37334</v>
      </c>
      <c r="AP65">
        <v>4569</v>
      </c>
      <c r="AQ65">
        <v>3714</v>
      </c>
    </row>
    <row r="66" spans="2:51">
      <c r="B66" t="s">
        <v>25</v>
      </c>
      <c r="AE66">
        <v>12538</v>
      </c>
      <c r="AI66">
        <v>6361</v>
      </c>
      <c r="AJ66">
        <v>10200</v>
      </c>
      <c r="AK66">
        <v>7146</v>
      </c>
      <c r="AL66">
        <v>5786</v>
      </c>
      <c r="AM66">
        <v>1985</v>
      </c>
      <c r="AN66">
        <v>2780</v>
      </c>
      <c r="AO66">
        <v>1813</v>
      </c>
      <c r="AP66">
        <v>5384</v>
      </c>
      <c r="AQ66">
        <v>3186</v>
      </c>
    </row>
    <row r="67" spans="2:51">
      <c r="B67" t="s">
        <v>35</v>
      </c>
      <c r="AE67">
        <v>338</v>
      </c>
      <c r="AI67">
        <v>2640</v>
      </c>
      <c r="AK67">
        <v>8472</v>
      </c>
      <c r="AL67">
        <v>2610</v>
      </c>
      <c r="AM67">
        <v>14095</v>
      </c>
      <c r="AN67">
        <v>8815</v>
      </c>
      <c r="AO67">
        <v>40531</v>
      </c>
      <c r="AP67">
        <v>25601</v>
      </c>
      <c r="AQ67">
        <v>5683</v>
      </c>
      <c r="AR67">
        <v>37811</v>
      </c>
      <c r="AS67">
        <v>6170</v>
      </c>
      <c r="AT67">
        <v>971</v>
      </c>
    </row>
    <row r="68" spans="2:51">
      <c r="B68" t="s">
        <v>84</v>
      </c>
      <c r="AX68">
        <v>2353</v>
      </c>
      <c r="AY68">
        <v>6518</v>
      </c>
    </row>
    <row r="69" spans="2:51">
      <c r="B69" t="s">
        <v>73</v>
      </c>
      <c r="AJ69">
        <v>1562</v>
      </c>
      <c r="AK69">
        <v>1892</v>
      </c>
      <c r="AL69">
        <v>279</v>
      </c>
      <c r="AM69">
        <v>683</v>
      </c>
      <c r="AN69">
        <v>7124</v>
      </c>
      <c r="AO69">
        <v>12489</v>
      </c>
      <c r="AP69">
        <v>16626</v>
      </c>
      <c r="AQ69">
        <v>15382</v>
      </c>
      <c r="AV69">
        <v>57109</v>
      </c>
      <c r="AX69">
        <v>60749</v>
      </c>
      <c r="AY69">
        <v>94382</v>
      </c>
    </row>
    <row r="70" spans="2:51">
      <c r="B70" t="s">
        <v>66</v>
      </c>
      <c r="AI70">
        <v>16099</v>
      </c>
      <c r="AJ70">
        <v>16339</v>
      </c>
      <c r="AK70">
        <v>12032</v>
      </c>
      <c r="AL70">
        <v>18953</v>
      </c>
      <c r="AM70">
        <v>20789</v>
      </c>
      <c r="AN70">
        <v>21879</v>
      </c>
      <c r="AO70">
        <v>29228</v>
      </c>
      <c r="AP70">
        <v>24456</v>
      </c>
      <c r="AQ70">
        <v>15067</v>
      </c>
      <c r="AR70">
        <v>16074</v>
      </c>
      <c r="AS70">
        <v>6727</v>
      </c>
      <c r="AT70">
        <v>3794</v>
      </c>
      <c r="AU70">
        <v>19145</v>
      </c>
      <c r="AV70">
        <v>7171</v>
      </c>
      <c r="AX70">
        <v>5205</v>
      </c>
      <c r="AY70">
        <v>11181</v>
      </c>
    </row>
    <row r="71" spans="2:51">
      <c r="B71" t="s">
        <v>27</v>
      </c>
      <c r="AE71">
        <v>78525</v>
      </c>
      <c r="AI71">
        <v>8250</v>
      </c>
      <c r="AJ71">
        <v>10642</v>
      </c>
      <c r="AK71">
        <v>6475</v>
      </c>
      <c r="AL71">
        <v>8068</v>
      </c>
      <c r="AM71">
        <v>10072</v>
      </c>
      <c r="AN71">
        <v>6237</v>
      </c>
      <c r="AO71">
        <v>6701</v>
      </c>
      <c r="AP71">
        <v>5092</v>
      </c>
      <c r="AQ71">
        <v>1572</v>
      </c>
      <c r="AR71">
        <v>8807</v>
      </c>
      <c r="AS71">
        <v>759</v>
      </c>
      <c r="AY71">
        <v>6011</v>
      </c>
    </row>
    <row r="72" spans="2:51">
      <c r="B72" t="s">
        <v>26</v>
      </c>
      <c r="AN72">
        <v>301</v>
      </c>
      <c r="AO72">
        <v>587</v>
      </c>
      <c r="AP72">
        <v>544</v>
      </c>
      <c r="AQ72">
        <v>209</v>
      </c>
    </row>
    <row r="73" spans="2:51">
      <c r="B73" t="s">
        <v>36</v>
      </c>
      <c r="AI73">
        <v>6748</v>
      </c>
      <c r="AJ73">
        <v>4421</v>
      </c>
      <c r="AK73">
        <v>2430</v>
      </c>
      <c r="AL73">
        <v>1292</v>
      </c>
      <c r="AM73">
        <v>2579</v>
      </c>
      <c r="AN73">
        <v>1979</v>
      </c>
      <c r="AT73">
        <v>2192</v>
      </c>
      <c r="AU73">
        <v>3729</v>
      </c>
      <c r="AV73">
        <v>59798</v>
      </c>
      <c r="AX73">
        <v>3598</v>
      </c>
      <c r="AY73">
        <v>3328</v>
      </c>
    </row>
    <row r="74" spans="2:51">
      <c r="B74" t="s">
        <v>62</v>
      </c>
      <c r="AO74">
        <v>457</v>
      </c>
      <c r="AP74">
        <v>2399</v>
      </c>
      <c r="AQ74">
        <v>3169</v>
      </c>
      <c r="AR74">
        <v>4652</v>
      </c>
      <c r="AS74">
        <v>14682</v>
      </c>
      <c r="AT74">
        <v>46866</v>
      </c>
      <c r="AU74">
        <v>56524</v>
      </c>
      <c r="AV74">
        <v>52451</v>
      </c>
      <c r="AX74">
        <v>1108</v>
      </c>
      <c r="AY74">
        <v>5333</v>
      </c>
    </row>
    <row r="75" spans="2:51">
      <c r="B75" t="s">
        <v>37</v>
      </c>
      <c r="AX75">
        <v>546</v>
      </c>
      <c r="AY75">
        <v>5493</v>
      </c>
    </row>
    <row r="76" spans="2:51">
      <c r="B76" t="s">
        <v>49</v>
      </c>
    </row>
    <row r="77" spans="2:51">
      <c r="B77" t="s">
        <v>28</v>
      </c>
    </row>
    <row r="78" spans="2:51">
      <c r="B78" t="s">
        <v>127</v>
      </c>
      <c r="AE78">
        <v>10962</v>
      </c>
    </row>
    <row r="79" spans="2:51">
      <c r="B79" t="s">
        <v>88</v>
      </c>
      <c r="AO79">
        <v>3898</v>
      </c>
      <c r="AP79">
        <v>3959</v>
      </c>
      <c r="AQ79">
        <v>3263</v>
      </c>
      <c r="AX79">
        <v>5636</v>
      </c>
      <c r="AY79">
        <v>19130</v>
      </c>
    </row>
    <row r="80" spans="2:51">
      <c r="B80" t="s">
        <v>41</v>
      </c>
      <c r="AI80">
        <v>7251</v>
      </c>
      <c r="AJ80">
        <v>8983</v>
      </c>
      <c r="AK80">
        <v>10233</v>
      </c>
      <c r="AL80">
        <v>9201</v>
      </c>
      <c r="AM80">
        <v>9434</v>
      </c>
      <c r="AN80">
        <v>5882</v>
      </c>
      <c r="AO80">
        <v>47868</v>
      </c>
      <c r="AP80">
        <v>37752</v>
      </c>
      <c r="AQ80">
        <v>42774</v>
      </c>
      <c r="AR80">
        <v>33211</v>
      </c>
      <c r="AS80">
        <v>25360</v>
      </c>
      <c r="AT80">
        <v>23169</v>
      </c>
      <c r="AU80">
        <v>22371</v>
      </c>
      <c r="AV80">
        <v>19790</v>
      </c>
      <c r="AX80">
        <v>6805</v>
      </c>
      <c r="AY80">
        <v>6337</v>
      </c>
    </row>
    <row r="81" spans="2:55">
      <c r="B81" t="s">
        <v>135</v>
      </c>
      <c r="AE81">
        <v>17</v>
      </c>
    </row>
    <row r="82" spans="2:55">
      <c r="B82" t="s">
        <v>65</v>
      </c>
      <c r="AR82">
        <v>3781</v>
      </c>
      <c r="AS82">
        <v>2031</v>
      </c>
      <c r="AT82">
        <v>78522</v>
      </c>
      <c r="AU82">
        <v>82839</v>
      </c>
      <c r="AV82">
        <v>188907</v>
      </c>
      <c r="AX82">
        <v>161100</v>
      </c>
      <c r="AY82">
        <v>101639</v>
      </c>
    </row>
    <row r="83" spans="2:55">
      <c r="B83" t="s">
        <v>22</v>
      </c>
      <c r="AE83">
        <v>452</v>
      </c>
      <c r="AJ83">
        <v>1201</v>
      </c>
      <c r="AK83">
        <v>7677</v>
      </c>
      <c r="AL83">
        <v>6395</v>
      </c>
      <c r="AM83">
        <v>3367</v>
      </c>
      <c r="AN83">
        <v>1633</v>
      </c>
      <c r="AO83">
        <v>2404</v>
      </c>
    </row>
    <row r="84" spans="2:55">
      <c r="B84" t="s">
        <v>29</v>
      </c>
      <c r="AE84">
        <v>349</v>
      </c>
      <c r="AM84">
        <v>375</v>
      </c>
      <c r="AN84">
        <v>402</v>
      </c>
      <c r="AO84">
        <v>372</v>
      </c>
      <c r="AP84">
        <v>1339</v>
      </c>
      <c r="AQ84">
        <v>193</v>
      </c>
    </row>
    <row r="85" spans="2:55">
      <c r="B85" t="s">
        <v>30</v>
      </c>
      <c r="AE85">
        <v>100</v>
      </c>
      <c r="AU85">
        <v>35562</v>
      </c>
      <c r="AV85">
        <v>12665</v>
      </c>
      <c r="AX85">
        <v>13540</v>
      </c>
      <c r="AY85">
        <v>46083</v>
      </c>
    </row>
    <row r="86" spans="2:55">
      <c r="B86" t="s">
        <v>79</v>
      </c>
      <c r="AO86">
        <v>3419</v>
      </c>
      <c r="AP86">
        <v>5355</v>
      </c>
      <c r="AQ86">
        <v>1959</v>
      </c>
      <c r="AR86">
        <v>3534</v>
      </c>
      <c r="AS86">
        <v>2268</v>
      </c>
      <c r="AT86">
        <v>4</v>
      </c>
      <c r="AU86">
        <v>85931</v>
      </c>
      <c r="AV86">
        <v>106213</v>
      </c>
      <c r="AX86">
        <v>2458</v>
      </c>
      <c r="AY86">
        <v>14964</v>
      </c>
    </row>
    <row r="87" spans="2:55">
      <c r="B87" t="s">
        <v>83</v>
      </c>
      <c r="AU87">
        <v>14177</v>
      </c>
      <c r="AV87">
        <v>2220</v>
      </c>
    </row>
    <row r="88" spans="2:55">
      <c r="B88" t="s">
        <v>39</v>
      </c>
      <c r="AE88">
        <v>6270</v>
      </c>
      <c r="AI88">
        <v>51810</v>
      </c>
      <c r="AJ88">
        <v>62673</v>
      </c>
      <c r="AK88">
        <v>150875</v>
      </c>
      <c r="AL88">
        <v>27566</v>
      </c>
      <c r="AM88">
        <v>155898</v>
      </c>
      <c r="AN88">
        <v>77078</v>
      </c>
      <c r="AO88">
        <v>130603</v>
      </c>
      <c r="AP88">
        <v>120545</v>
      </c>
      <c r="AQ88">
        <v>144343</v>
      </c>
      <c r="AR88">
        <v>153099</v>
      </c>
      <c r="AS88">
        <v>59461</v>
      </c>
      <c r="AT88">
        <v>226954</v>
      </c>
      <c r="AU88">
        <v>125515</v>
      </c>
      <c r="AV88">
        <v>47380</v>
      </c>
      <c r="AX88">
        <v>76168</v>
      </c>
      <c r="AY88">
        <v>172079</v>
      </c>
    </row>
    <row r="89" spans="2:55">
      <c r="B89" t="s">
        <v>32</v>
      </c>
    </row>
    <row r="90" spans="2:55">
      <c r="B90" t="s">
        <v>128</v>
      </c>
      <c r="AE90">
        <v>54</v>
      </c>
    </row>
    <row r="91" spans="2:55">
      <c r="B91" t="s">
        <v>129</v>
      </c>
      <c r="AE91">
        <v>554</v>
      </c>
    </row>
    <row r="92" spans="2:55">
      <c r="B92" t="s">
        <v>45</v>
      </c>
      <c r="AI92">
        <v>6283</v>
      </c>
      <c r="AJ92">
        <v>2029</v>
      </c>
      <c r="AK92">
        <v>6427</v>
      </c>
      <c r="AL92">
        <v>6922</v>
      </c>
      <c r="AM92">
        <v>5675</v>
      </c>
      <c r="AN92">
        <v>8719</v>
      </c>
      <c r="AO92">
        <v>2645</v>
      </c>
      <c r="AP92">
        <v>3158</v>
      </c>
      <c r="AQ92">
        <v>9408</v>
      </c>
      <c r="AR92">
        <v>62841</v>
      </c>
      <c r="AS92">
        <v>56947</v>
      </c>
      <c r="AT92">
        <f>4656-AT84-AT69-AT66</f>
        <v>4656</v>
      </c>
      <c r="AU92">
        <v>953</v>
      </c>
      <c r="AV92">
        <v>16227</v>
      </c>
      <c r="AX92">
        <v>605</v>
      </c>
      <c r="AY92">
        <v>2601</v>
      </c>
    </row>
    <row r="93" spans="2:55">
      <c r="B93" t="s">
        <v>95</v>
      </c>
      <c r="AE93">
        <v>38811</v>
      </c>
      <c r="AI93">
        <v>87849</v>
      </c>
      <c r="AJ93">
        <v>114004</v>
      </c>
      <c r="AK93">
        <v>129173</v>
      </c>
      <c r="AL93">
        <v>188284</v>
      </c>
      <c r="AM93">
        <v>197662</v>
      </c>
      <c r="AN93">
        <v>201240</v>
      </c>
      <c r="AO93">
        <v>208539</v>
      </c>
      <c r="AP93">
        <v>231893</v>
      </c>
      <c r="AQ93">
        <v>214871</v>
      </c>
      <c r="AR93">
        <v>164180</v>
      </c>
      <c r="AS93">
        <v>505813</v>
      </c>
      <c r="AT93">
        <v>1213507</v>
      </c>
      <c r="AU93">
        <v>1621967</v>
      </c>
      <c r="AV93">
        <v>1263673</v>
      </c>
      <c r="AX93">
        <v>356699</v>
      </c>
      <c r="AY93">
        <v>607184</v>
      </c>
    </row>
    <row r="95" spans="2:55">
      <c r="B95" t="s">
        <v>46</v>
      </c>
      <c r="X95">
        <f>SUM(X3:X94)</f>
        <v>0</v>
      </c>
      <c r="Y95">
        <f t="shared" ref="Y95:BC95" si="0">SUM(Y3:Y94)</f>
        <v>0</v>
      </c>
      <c r="Z95">
        <f t="shared" si="0"/>
        <v>0</v>
      </c>
      <c r="AA95">
        <f t="shared" si="0"/>
        <v>0</v>
      </c>
      <c r="AB95">
        <f t="shared" si="0"/>
        <v>0</v>
      </c>
      <c r="AC95">
        <f t="shared" si="0"/>
        <v>0</v>
      </c>
      <c r="AD95">
        <f t="shared" si="0"/>
        <v>0</v>
      </c>
      <c r="AE95">
        <f t="shared" si="0"/>
        <v>1834295</v>
      </c>
      <c r="AF95">
        <f t="shared" si="0"/>
        <v>0</v>
      </c>
      <c r="AG95">
        <f t="shared" si="0"/>
        <v>0</v>
      </c>
      <c r="AH95">
        <f t="shared" si="0"/>
        <v>0</v>
      </c>
      <c r="AI95">
        <f t="shared" si="0"/>
        <v>1465194</v>
      </c>
      <c r="AJ95">
        <f t="shared" si="0"/>
        <v>1183807</v>
      </c>
      <c r="AK95">
        <f t="shared" si="0"/>
        <v>1364848</v>
      </c>
      <c r="AL95">
        <f t="shared" si="0"/>
        <v>1595687</v>
      </c>
      <c r="AM95">
        <f t="shared" si="0"/>
        <v>1821505</v>
      </c>
      <c r="AN95">
        <f t="shared" si="0"/>
        <v>2087630</v>
      </c>
      <c r="AO95">
        <f t="shared" si="0"/>
        <v>2191124</v>
      </c>
      <c r="AP95">
        <f t="shared" si="0"/>
        <v>2495948</v>
      </c>
      <c r="AQ95">
        <f t="shared" si="0"/>
        <v>2308521</v>
      </c>
      <c r="AR95">
        <f t="shared" si="0"/>
        <v>2618143</v>
      </c>
      <c r="AS95">
        <f t="shared" si="0"/>
        <v>2718089</v>
      </c>
      <c r="AT95">
        <f t="shared" si="0"/>
        <v>3517609</v>
      </c>
      <c r="AU95">
        <f t="shared" si="0"/>
        <v>4328697</v>
      </c>
      <c r="AV95">
        <f t="shared" si="0"/>
        <v>3925742</v>
      </c>
      <c r="AW95">
        <f t="shared" si="0"/>
        <v>0</v>
      </c>
      <c r="AX95">
        <f t="shared" si="0"/>
        <v>3493193</v>
      </c>
      <c r="AY95">
        <f t="shared" si="0"/>
        <v>3842491</v>
      </c>
      <c r="AZ95">
        <f t="shared" si="0"/>
        <v>0</v>
      </c>
      <c r="BA95">
        <f t="shared" si="0"/>
        <v>0</v>
      </c>
      <c r="BB95">
        <f t="shared" si="0"/>
        <v>0</v>
      </c>
      <c r="BC95">
        <f t="shared" si="0"/>
        <v>0</v>
      </c>
    </row>
    <row r="97" spans="31:51">
      <c r="AE97">
        <f>1834295-AE95</f>
        <v>0</v>
      </c>
      <c r="AI97">
        <f>1465194-AI95</f>
        <v>0</v>
      </c>
      <c r="AJ97">
        <f>1183807-AJ95</f>
        <v>0</v>
      </c>
      <c r="AK97">
        <f>1364848-AK95</f>
        <v>0</v>
      </c>
      <c r="AL97">
        <f>1595687-AL95</f>
        <v>0</v>
      </c>
      <c r="AM97">
        <f>1821505-AM95</f>
        <v>0</v>
      </c>
      <c r="AN97">
        <f>2087630-AN95</f>
        <v>0</v>
      </c>
      <c r="AO97">
        <f>2191124-AO95</f>
        <v>0</v>
      </c>
      <c r="AP97">
        <f>2495948-AP95</f>
        <v>0</v>
      </c>
      <c r="AQ97">
        <f>2308521-AQ95</f>
        <v>0</v>
      </c>
      <c r="AR97">
        <f>2618143-AR95</f>
        <v>0</v>
      </c>
      <c r="AS97">
        <f>2718089-AS95</f>
        <v>0</v>
      </c>
      <c r="AT97">
        <f>3515326-AT95</f>
        <v>-2283</v>
      </c>
      <c r="AU97">
        <f>4328697-AU95</f>
        <v>0</v>
      </c>
      <c r="AV97">
        <f>3925742-AV95</f>
        <v>0</v>
      </c>
      <c r="AX97">
        <f>3390428+102765-AX95</f>
        <v>0</v>
      </c>
      <c r="AY97">
        <f>3804323+38168-AY95</f>
        <v>0</v>
      </c>
    </row>
    <row r="99" spans="31:51">
      <c r="AL99" t="s">
        <v>94</v>
      </c>
      <c r="AM99" t="s">
        <v>94</v>
      </c>
      <c r="AN99" t="s">
        <v>94</v>
      </c>
      <c r="AO99" t="s">
        <v>94</v>
      </c>
      <c r="AP99" t="s">
        <v>94</v>
      </c>
      <c r="AQ99" t="s">
        <v>94</v>
      </c>
      <c r="AR99" t="s">
        <v>94</v>
      </c>
      <c r="AS99" t="s">
        <v>94</v>
      </c>
      <c r="AT99" t="s">
        <v>94</v>
      </c>
      <c r="AU99" t="s">
        <v>94</v>
      </c>
      <c r="AV99" t="s">
        <v>94</v>
      </c>
      <c r="AX99" t="s">
        <v>94</v>
      </c>
      <c r="AY99" t="s">
        <v>94</v>
      </c>
    </row>
    <row r="101" spans="31:51">
      <c r="AI101" t="s">
        <v>100</v>
      </c>
      <c r="AJ101" t="s">
        <v>100</v>
      </c>
      <c r="AK101" t="s">
        <v>100</v>
      </c>
      <c r="AL101" t="s">
        <v>100</v>
      </c>
      <c r="AM101" t="s">
        <v>100</v>
      </c>
      <c r="AN101" t="s">
        <v>100</v>
      </c>
      <c r="AO101" t="s">
        <v>100</v>
      </c>
      <c r="AP101" t="s">
        <v>100</v>
      </c>
      <c r="AQ101" t="s">
        <v>100</v>
      </c>
      <c r="AR101" t="s">
        <v>93</v>
      </c>
      <c r="AS101" t="s">
        <v>93</v>
      </c>
      <c r="AT101" t="s">
        <v>93</v>
      </c>
      <c r="AU101" t="s">
        <v>93</v>
      </c>
      <c r="AV101" t="s">
        <v>93</v>
      </c>
      <c r="AX101" t="s">
        <v>100</v>
      </c>
      <c r="AY101" t="s">
        <v>100</v>
      </c>
    </row>
    <row r="103" spans="31:51">
      <c r="AE103" t="s">
        <v>134</v>
      </c>
      <c r="AI103" t="s">
        <v>138</v>
      </c>
      <c r="AJ103" t="s">
        <v>142</v>
      </c>
      <c r="AK103" t="s">
        <v>147</v>
      </c>
      <c r="AL103" t="s">
        <v>150</v>
      </c>
      <c r="AM103" t="s">
        <v>99</v>
      </c>
      <c r="AN103" t="s">
        <v>101</v>
      </c>
      <c r="AO103" t="s">
        <v>114</v>
      </c>
      <c r="AP103" t="s">
        <v>112</v>
      </c>
      <c r="AQ103" t="s">
        <v>115</v>
      </c>
      <c r="AX103" t="s">
        <v>155</v>
      </c>
      <c r="AY103" t="s">
        <v>156</v>
      </c>
    </row>
  </sheetData>
  <sortState ref="B33:BC75">
    <sortCondition ref="B33:B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imports</vt:lpstr>
      <vt:lpstr>exports</vt:lpstr>
      <vt:lpstr>domexp</vt:lpstr>
      <vt:lpstr>reexp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2009-04-02T18:40:39Z</dcterms:created>
  <dcterms:modified xsi:type="dcterms:W3CDTF">2010-02-09T20:57:11Z</dcterms:modified>
</cp:coreProperties>
</file>