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5135" windowHeight="5580" activeTab="1"/>
  </bookViews>
  <sheets>
    <sheet name="imports" sheetId="1" r:id="rId1"/>
    <sheet name="ex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Z20" i="2"/>
  <c r="Z22" s="1"/>
  <c r="AA20"/>
  <c r="AB20"/>
  <c r="AC20"/>
  <c r="AD20"/>
  <c r="AE20"/>
  <c r="AF20"/>
  <c r="AA27" i="1"/>
  <c r="Y25"/>
  <c r="Y27" s="1"/>
  <c r="Z25"/>
  <c r="Z27" s="1"/>
  <c r="AA25"/>
  <c r="AB25"/>
  <c r="AB27" s="1"/>
  <c r="AT27"/>
  <c r="AS27"/>
  <c r="AU27"/>
  <c r="S20" i="2"/>
  <c r="T20"/>
  <c r="U20"/>
  <c r="V20"/>
  <c r="W20"/>
  <c r="X20"/>
  <c r="Y20"/>
  <c r="Y22" s="1"/>
  <c r="AA22"/>
  <c r="AB22"/>
  <c r="AC22"/>
  <c r="AD22"/>
  <c r="AE22"/>
  <c r="AG20"/>
  <c r="AH20"/>
  <c r="AI20"/>
  <c r="AJ20"/>
  <c r="AK20"/>
  <c r="AL20"/>
  <c r="AL22" s="1"/>
  <c r="AM20"/>
  <c r="AM22" s="1"/>
  <c r="AN20"/>
  <c r="AN22" s="1"/>
  <c r="AO20"/>
  <c r="AP20"/>
  <c r="AQ20"/>
  <c r="AQ22" s="1"/>
  <c r="AR20"/>
  <c r="AR22" s="1"/>
  <c r="AS20"/>
  <c r="AS22" s="1"/>
  <c r="AT20"/>
  <c r="AT22" s="1"/>
  <c r="AU20"/>
  <c r="AU22" s="1"/>
  <c r="AX20"/>
  <c r="AY20"/>
  <c r="AZ20"/>
  <c r="BA20"/>
  <c r="BB20"/>
  <c r="AC25" i="1"/>
  <c r="AC27" s="1"/>
  <c r="AD25"/>
  <c r="AD27" s="1"/>
  <c r="AE25"/>
  <c r="AE27" s="1"/>
  <c r="AF25"/>
  <c r="AG25"/>
  <c r="AH25"/>
  <c r="AI25"/>
  <c r="AJ25"/>
  <c r="AK25"/>
  <c r="AL25"/>
  <c r="AL27" s="1"/>
  <c r="AM25"/>
  <c r="AM27" s="1"/>
  <c r="AN25"/>
  <c r="AN27" s="1"/>
  <c r="AO25"/>
  <c r="AP25"/>
  <c r="AQ25"/>
  <c r="AQ27" s="1"/>
  <c r="AR25"/>
  <c r="AR27" s="1"/>
  <c r="AS25"/>
  <c r="AT25"/>
  <c r="AU25"/>
  <c r="AX25"/>
  <c r="AY25"/>
  <c r="AZ25"/>
  <c r="BA25"/>
  <c r="BB25"/>
  <c r="AW25"/>
  <c r="AW27" s="1"/>
  <c r="AV25"/>
  <c r="AV27" s="1"/>
  <c r="AW20" i="2"/>
  <c r="AW22" s="1"/>
  <c r="AV20"/>
  <c r="AV22" s="1"/>
</calcChain>
</file>

<file path=xl/sharedStrings.xml><?xml version="1.0" encoding="utf-8"?>
<sst xmlns="http://schemas.openxmlformats.org/spreadsheetml/2006/main" count="93" uniqueCount="32">
  <si>
    <t>notes</t>
  </si>
  <si>
    <t>unit</t>
  </si>
  <si>
    <t>Liberia</t>
  </si>
  <si>
    <t>British West Africa</t>
  </si>
  <si>
    <t>Includes Union of South Africa</t>
  </si>
  <si>
    <t>Canada</t>
  </si>
  <si>
    <t>France</t>
  </si>
  <si>
    <t>Germany</t>
  </si>
  <si>
    <t>Japan</t>
  </si>
  <si>
    <t>Netherlands</t>
  </si>
  <si>
    <t>South America</t>
  </si>
  <si>
    <t>UK</t>
  </si>
  <si>
    <t>US</t>
  </si>
  <si>
    <t>Other countries</t>
  </si>
  <si>
    <t>$</t>
  </si>
  <si>
    <t>Does not include specie</t>
  </si>
  <si>
    <t>Sweden</t>
  </si>
  <si>
    <t>Czechoslovakia</t>
  </si>
  <si>
    <t>Belgium</t>
  </si>
  <si>
    <t>Italy</t>
  </si>
  <si>
    <t>Norway</t>
  </si>
  <si>
    <t>Spain</t>
  </si>
  <si>
    <t>Includes gold valued at 140608</t>
  </si>
  <si>
    <t>Denmark</t>
  </si>
  <si>
    <t>Rumania</t>
  </si>
  <si>
    <t>Poland</t>
  </si>
  <si>
    <t>Finland</t>
  </si>
  <si>
    <t>Includes gold valued at 49944</t>
  </si>
  <si>
    <t>Includes gold valued at 12345</t>
  </si>
  <si>
    <t>Country of origin</t>
  </si>
  <si>
    <t>Territories included with colonizer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</si>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</sst>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B33"/>
  <sheetViews>
    <sheetView workbookViewId="0">
      <pane xSplit="3" ySplit="3" topLeftCell="V4" activePane="bottomRight" state="frozen"/>
      <selection pane="topRight" activeCell="D1" sqref="D1"/>
      <selection pane="bottomLeft" activeCell="A3" sqref="A3"/>
      <selection pane="bottomRight" activeCell="B25" sqref="B25"/>
    </sheetView>
  </sheetViews>
  <sheetFormatPr defaultRowHeight="15"/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</v>
      </c>
      <c r="AL2">
        <v>1</v>
      </c>
      <c r="AM2">
        <v>1</v>
      </c>
      <c r="AN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</row>
    <row r="3" spans="1:54">
      <c r="AL3" t="s">
        <v>14</v>
      </c>
      <c r="AM3" t="s">
        <v>14</v>
      </c>
      <c r="AN3" t="s">
        <v>14</v>
      </c>
      <c r="AQ3" t="s">
        <v>14</v>
      </c>
      <c r="AR3" t="s">
        <v>14</v>
      </c>
      <c r="AS3" t="s">
        <v>14</v>
      </c>
      <c r="AT3" t="s">
        <v>14</v>
      </c>
      <c r="AU3" t="s">
        <v>14</v>
      </c>
      <c r="AV3" t="s">
        <v>14</v>
      </c>
      <c r="AW3" t="s">
        <v>14</v>
      </c>
      <c r="AX3" t="s">
        <v>14</v>
      </c>
    </row>
    <row r="4" spans="1:54">
      <c r="A4" t="s">
        <v>2</v>
      </c>
      <c r="B4" t="s">
        <v>3</v>
      </c>
      <c r="C4" t="s">
        <v>4</v>
      </c>
      <c r="AQ4">
        <v>24736</v>
      </c>
      <c r="AR4">
        <v>23778</v>
      </c>
      <c r="AS4">
        <v>46583</v>
      </c>
      <c r="AT4">
        <v>27863</v>
      </c>
      <c r="AU4">
        <v>26556</v>
      </c>
      <c r="AV4">
        <v>30092</v>
      </c>
      <c r="AW4">
        <v>87147</v>
      </c>
    </row>
    <row r="5" spans="1:54">
      <c r="B5" t="s">
        <v>18</v>
      </c>
      <c r="AQ5">
        <v>23741</v>
      </c>
      <c r="AR5">
        <v>19814</v>
      </c>
      <c r="AS5">
        <v>9094</v>
      </c>
      <c r="AT5">
        <v>122</v>
      </c>
    </row>
    <row r="6" spans="1:54">
      <c r="B6" t="s">
        <v>5</v>
      </c>
      <c r="AQ6">
        <v>5127</v>
      </c>
      <c r="AR6">
        <v>3029</v>
      </c>
      <c r="AS6">
        <v>3774</v>
      </c>
      <c r="AT6">
        <v>4606</v>
      </c>
      <c r="AU6">
        <v>5897</v>
      </c>
      <c r="AV6">
        <v>75</v>
      </c>
      <c r="AW6">
        <v>1955</v>
      </c>
    </row>
    <row r="7" spans="1:54">
      <c r="B7" t="s">
        <v>17</v>
      </c>
      <c r="AQ7">
        <v>3525</v>
      </c>
      <c r="AR7">
        <v>1817</v>
      </c>
      <c r="AU7">
        <v>366</v>
      </c>
    </row>
    <row r="8" spans="1:54">
      <c r="B8" t="s">
        <v>23</v>
      </c>
      <c r="AQ8">
        <v>9287</v>
      </c>
      <c r="AR8">
        <v>5425</v>
      </c>
    </row>
    <row r="9" spans="1:54">
      <c r="B9" t="s">
        <v>26</v>
      </c>
      <c r="AQ9">
        <v>2230</v>
      </c>
    </row>
    <row r="10" spans="1:54">
      <c r="B10" t="s">
        <v>6</v>
      </c>
      <c r="Y10">
        <v>3453.39</v>
      </c>
      <c r="Z10">
        <v>6351.22</v>
      </c>
      <c r="AA10">
        <v>22877.79</v>
      </c>
      <c r="AB10">
        <v>9966.67</v>
      </c>
      <c r="AC10">
        <v>15539.2</v>
      </c>
      <c r="AD10">
        <v>23434.959999999999</v>
      </c>
      <c r="AE10">
        <v>30253.27</v>
      </c>
      <c r="AL10">
        <v>12003.56</v>
      </c>
      <c r="AM10">
        <v>10887</v>
      </c>
      <c r="AN10">
        <v>13367</v>
      </c>
      <c r="AQ10">
        <v>16906</v>
      </c>
      <c r="AR10">
        <v>15815</v>
      </c>
      <c r="AS10">
        <v>11049</v>
      </c>
      <c r="AT10">
        <v>2365</v>
      </c>
      <c r="AU10">
        <v>1348</v>
      </c>
      <c r="AV10">
        <v>1426</v>
      </c>
      <c r="AW10">
        <v>3486</v>
      </c>
    </row>
    <row r="11" spans="1:54">
      <c r="B11" t="s">
        <v>7</v>
      </c>
      <c r="Y11">
        <v>15494.21</v>
      </c>
      <c r="Z11">
        <v>250875.17</v>
      </c>
      <c r="AA11">
        <v>429915.37</v>
      </c>
      <c r="AB11">
        <v>465503.24</v>
      </c>
      <c r="AC11">
        <v>577376.38</v>
      </c>
      <c r="AD11">
        <v>704881.97</v>
      </c>
      <c r="AE11">
        <v>727675.08</v>
      </c>
      <c r="AL11">
        <v>131645.19</v>
      </c>
      <c r="AM11">
        <v>137674</v>
      </c>
      <c r="AN11">
        <v>207601</v>
      </c>
      <c r="AQ11">
        <v>381863</v>
      </c>
      <c r="AR11">
        <v>243085</v>
      </c>
      <c r="AS11">
        <v>1261</v>
      </c>
      <c r="AT11">
        <v>3415</v>
      </c>
      <c r="AV11">
        <v>4</v>
      </c>
      <c r="AW11">
        <v>27</v>
      </c>
    </row>
    <row r="12" spans="1:54">
      <c r="B12" t="s">
        <v>19</v>
      </c>
      <c r="AQ12">
        <v>7140</v>
      </c>
      <c r="AR12">
        <v>4813</v>
      </c>
      <c r="AS12">
        <v>1853</v>
      </c>
    </row>
    <row r="13" spans="1:54">
      <c r="B13" t="s">
        <v>8</v>
      </c>
      <c r="AQ13">
        <v>183807</v>
      </c>
      <c r="AR13">
        <v>127942</v>
      </c>
      <c r="AS13">
        <v>164723</v>
      </c>
      <c r="AT13">
        <v>61201</v>
      </c>
      <c r="AU13">
        <v>9108</v>
      </c>
      <c r="AW13">
        <v>5549</v>
      </c>
    </row>
    <row r="14" spans="1:54">
      <c r="B14" t="s">
        <v>9</v>
      </c>
      <c r="Y14">
        <v>103655.14</v>
      </c>
      <c r="Z14">
        <v>93398.21</v>
      </c>
      <c r="AA14">
        <v>147393.56</v>
      </c>
      <c r="AB14">
        <v>136253.73000000001</v>
      </c>
      <c r="AC14">
        <v>155411.41</v>
      </c>
      <c r="AD14">
        <v>192500.4</v>
      </c>
      <c r="AE14">
        <v>201089.43</v>
      </c>
      <c r="AL14">
        <v>57351.31</v>
      </c>
      <c r="AM14">
        <v>48995</v>
      </c>
      <c r="AN14">
        <v>58664</v>
      </c>
      <c r="AQ14">
        <v>141612</v>
      </c>
      <c r="AR14">
        <v>168083</v>
      </c>
      <c r="AS14">
        <v>42018</v>
      </c>
      <c r="AT14">
        <v>111</v>
      </c>
      <c r="AU14">
        <v>163</v>
      </c>
      <c r="AW14">
        <v>2688</v>
      </c>
    </row>
    <row r="15" spans="1:54">
      <c r="B15" t="s">
        <v>20</v>
      </c>
      <c r="AQ15">
        <v>28577</v>
      </c>
      <c r="AR15">
        <v>32827</v>
      </c>
      <c r="AS15">
        <v>2286</v>
      </c>
      <c r="AT15">
        <v>69</v>
      </c>
    </row>
    <row r="16" spans="1:54">
      <c r="B16" t="s">
        <v>25</v>
      </c>
      <c r="AQ16">
        <v>1536</v>
      </c>
    </row>
    <row r="17" spans="2:54">
      <c r="B17" t="s">
        <v>24</v>
      </c>
      <c r="AQ17">
        <v>4128</v>
      </c>
      <c r="AR17">
        <v>3507</v>
      </c>
    </row>
    <row r="18" spans="2:54">
      <c r="B18" t="s">
        <v>10</v>
      </c>
      <c r="AQ18">
        <v>4827</v>
      </c>
      <c r="AU18">
        <v>2372</v>
      </c>
      <c r="AV18">
        <v>265</v>
      </c>
      <c r="AW18">
        <v>35348</v>
      </c>
    </row>
    <row r="19" spans="2:54">
      <c r="B19" t="s">
        <v>21</v>
      </c>
      <c r="Y19">
        <v>13819.31</v>
      </c>
      <c r="Z19">
        <v>2405.5300000000002</v>
      </c>
      <c r="AA19">
        <v>55.54</v>
      </c>
      <c r="AB19">
        <v>6322.98</v>
      </c>
      <c r="AC19">
        <v>5231.9399999999996</v>
      </c>
      <c r="AD19">
        <v>8310.98</v>
      </c>
      <c r="AE19">
        <v>20024.79</v>
      </c>
      <c r="AL19">
        <v>3371.35</v>
      </c>
      <c r="AM19">
        <v>4102</v>
      </c>
      <c r="AN19">
        <v>13981</v>
      </c>
      <c r="AQ19">
        <v>6765</v>
      </c>
      <c r="AR19">
        <v>5886</v>
      </c>
      <c r="AS19">
        <v>8195</v>
      </c>
    </row>
    <row r="20" spans="2:54">
      <c r="B20" t="s">
        <v>16</v>
      </c>
      <c r="AQ20">
        <v>11907</v>
      </c>
      <c r="AR20">
        <v>4167</v>
      </c>
      <c r="AU20">
        <v>303</v>
      </c>
    </row>
    <row r="21" spans="2:54">
      <c r="B21" t="s">
        <v>11</v>
      </c>
      <c r="Y21">
        <v>1349214.78</v>
      </c>
      <c r="Z21">
        <v>584733.48</v>
      </c>
      <c r="AA21">
        <v>647515.76</v>
      </c>
      <c r="AB21">
        <v>480496.95</v>
      </c>
      <c r="AC21">
        <v>479095.03</v>
      </c>
      <c r="AD21">
        <v>728372.28</v>
      </c>
      <c r="AE21">
        <v>769675.85</v>
      </c>
      <c r="AL21">
        <v>290992.3</v>
      </c>
      <c r="AM21">
        <v>319741</v>
      </c>
      <c r="AN21">
        <v>384973</v>
      </c>
      <c r="AQ21">
        <v>479962</v>
      </c>
      <c r="AR21">
        <v>334507</v>
      </c>
      <c r="AS21">
        <v>432174</v>
      </c>
      <c r="AT21">
        <v>303140</v>
      </c>
      <c r="AU21">
        <v>312412</v>
      </c>
      <c r="AV21">
        <v>279817</v>
      </c>
      <c r="AW21">
        <v>98575</v>
      </c>
    </row>
    <row r="22" spans="2:54">
      <c r="B22" t="s">
        <v>12</v>
      </c>
      <c r="Y22">
        <v>287523.28000000003</v>
      </c>
      <c r="Z22">
        <v>145584.37</v>
      </c>
      <c r="AA22">
        <v>131178.34</v>
      </c>
      <c r="AB22">
        <v>173326.09</v>
      </c>
      <c r="AC22">
        <v>116508.77</v>
      </c>
      <c r="AD22">
        <v>210708.36</v>
      </c>
      <c r="AE22">
        <v>359470.21</v>
      </c>
      <c r="AL22">
        <v>80147.17</v>
      </c>
      <c r="AM22">
        <v>176497</v>
      </c>
      <c r="AN22">
        <v>350291</v>
      </c>
      <c r="AQ22">
        <v>890074</v>
      </c>
      <c r="AR22">
        <v>999767</v>
      </c>
      <c r="AS22">
        <v>1509608</v>
      </c>
      <c r="AT22">
        <v>2882438</v>
      </c>
      <c r="AU22">
        <v>3578508</v>
      </c>
      <c r="AV22">
        <v>3656701</v>
      </c>
      <c r="AW22">
        <v>2785684</v>
      </c>
    </row>
    <row r="23" spans="2:54">
      <c r="B23" t="s">
        <v>13</v>
      </c>
      <c r="Y23">
        <v>149132.39000000001</v>
      </c>
      <c r="Z23">
        <v>148353.74</v>
      </c>
      <c r="AA23">
        <v>122579.16</v>
      </c>
      <c r="AB23">
        <v>89830.66</v>
      </c>
      <c r="AC23">
        <v>84021.96</v>
      </c>
      <c r="AD23">
        <v>246812.13</v>
      </c>
      <c r="AE23">
        <v>143409.20000000001</v>
      </c>
      <c r="AL23">
        <v>117845.7</v>
      </c>
      <c r="AM23">
        <v>157790</v>
      </c>
      <c r="AN23">
        <v>266064</v>
      </c>
      <c r="AQ23">
        <v>14042</v>
      </c>
      <c r="AR23">
        <v>8602</v>
      </c>
      <c r="AS23">
        <v>3343</v>
      </c>
      <c r="AT23">
        <v>6637</v>
      </c>
      <c r="AU23">
        <v>6672</v>
      </c>
      <c r="AV23">
        <v>15961</v>
      </c>
      <c r="AW23">
        <v>1107</v>
      </c>
    </row>
    <row r="25" spans="2:54">
      <c r="B25" t="s">
        <v>31</v>
      </c>
      <c r="Y25">
        <f t="shared" ref="Y25" si="0">SUM(Y4:Y24)</f>
        <v>1922292.5</v>
      </c>
      <c r="Z25">
        <f t="shared" ref="Z25" si="1">SUM(Z4:Z24)</f>
        <v>1231701.72</v>
      </c>
      <c r="AA25">
        <f t="shared" ref="AA25" si="2">SUM(AA4:AA24)</f>
        <v>1501515.52</v>
      </c>
      <c r="AB25">
        <f t="shared" ref="AB25" si="3">SUM(AB4:AB24)</f>
        <v>1361700.32</v>
      </c>
      <c r="AC25">
        <f t="shared" ref="AC25:AU25" si="4">SUM(AC4:AC24)</f>
        <v>1433184.69</v>
      </c>
      <c r="AD25">
        <f t="shared" si="4"/>
        <v>2115021.0799999996</v>
      </c>
      <c r="AE25">
        <f t="shared" si="4"/>
        <v>2251597.83</v>
      </c>
      <c r="AF25">
        <f t="shared" si="4"/>
        <v>0</v>
      </c>
      <c r="AG25">
        <f t="shared" si="4"/>
        <v>0</v>
      </c>
      <c r="AH25">
        <f t="shared" si="4"/>
        <v>0</v>
      </c>
      <c r="AI25">
        <f t="shared" si="4"/>
        <v>0</v>
      </c>
      <c r="AJ25">
        <f t="shared" si="4"/>
        <v>0</v>
      </c>
      <c r="AK25">
        <f t="shared" si="4"/>
        <v>0</v>
      </c>
      <c r="AL25">
        <f t="shared" si="4"/>
        <v>693356.58</v>
      </c>
      <c r="AM25">
        <f t="shared" si="4"/>
        <v>855686</v>
      </c>
      <c r="AN25">
        <f t="shared" si="4"/>
        <v>1294941</v>
      </c>
      <c r="AO25">
        <f t="shared" si="4"/>
        <v>0</v>
      </c>
      <c r="AP25">
        <f t="shared" si="4"/>
        <v>0</v>
      </c>
      <c r="AQ25">
        <f t="shared" si="4"/>
        <v>2241792</v>
      </c>
      <c r="AR25">
        <f t="shared" si="4"/>
        <v>2002864</v>
      </c>
      <c r="AS25">
        <f t="shared" si="4"/>
        <v>2235961</v>
      </c>
      <c r="AT25">
        <f t="shared" si="4"/>
        <v>3291967</v>
      </c>
      <c r="AU25">
        <f t="shared" si="4"/>
        <v>3943705</v>
      </c>
      <c r="AV25">
        <f>SUM(AV4:AV24)</f>
        <v>3984341</v>
      </c>
      <c r="AW25">
        <f>SUM(AW4:AW24)</f>
        <v>3021566</v>
      </c>
      <c r="AX25">
        <f t="shared" ref="AX25:BB25" si="5">SUM(AX4:AX24)</f>
        <v>0</v>
      </c>
      <c r="AY25">
        <f t="shared" si="5"/>
        <v>0</v>
      </c>
      <c r="AZ25">
        <f t="shared" si="5"/>
        <v>0</v>
      </c>
      <c r="BA25">
        <f t="shared" si="5"/>
        <v>0</v>
      </c>
      <c r="BB25">
        <f t="shared" si="5"/>
        <v>0</v>
      </c>
    </row>
    <row r="27" spans="2:54">
      <c r="Y27">
        <f>1922292.5-Y25</f>
        <v>0</v>
      </c>
      <c r="Z27">
        <f>1231701.77-Z25</f>
        <v>5.0000000046566129E-2</v>
      </c>
      <c r="AA27">
        <f>1501515.52-AA25</f>
        <v>0</v>
      </c>
      <c r="AB27">
        <f>1361700.32-AB25</f>
        <v>0</v>
      </c>
      <c r="AC27">
        <f>1433184.69-AC25</f>
        <v>0</v>
      </c>
      <c r="AD27">
        <f>2115021.08-AD25</f>
        <v>0</v>
      </c>
      <c r="AE27">
        <f>2251597.83-AE25</f>
        <v>0</v>
      </c>
      <c r="AL27">
        <f>693356.58-AL25</f>
        <v>0</v>
      </c>
      <c r="AM27">
        <f>855686-AM25</f>
        <v>0</v>
      </c>
      <c r="AN27">
        <f>1294941-AN25</f>
        <v>0</v>
      </c>
      <c r="AQ27">
        <f>2241792-AQ25</f>
        <v>0</v>
      </c>
      <c r="AR27">
        <f>2002864-AR25</f>
        <v>0</v>
      </c>
      <c r="AS27">
        <f>2235961-AS25</f>
        <v>0</v>
      </c>
      <c r="AT27">
        <f>3291967-AT25</f>
        <v>0</v>
      </c>
      <c r="AU27">
        <f>3943705-AU25</f>
        <v>0</v>
      </c>
      <c r="AV27">
        <f>3984341-AV25</f>
        <v>0</v>
      </c>
      <c r="AW27">
        <f>3021566-AW25</f>
        <v>0</v>
      </c>
    </row>
    <row r="29" spans="2:54">
      <c r="AM29" t="s">
        <v>15</v>
      </c>
      <c r="AN29" t="s">
        <v>15</v>
      </c>
      <c r="AQ29" t="s">
        <v>15</v>
      </c>
      <c r="AR29" t="s">
        <v>15</v>
      </c>
      <c r="AS29" t="s">
        <v>15</v>
      </c>
      <c r="AT29" t="s">
        <v>15</v>
      </c>
      <c r="AU29" t="s">
        <v>15</v>
      </c>
      <c r="AV29" t="s">
        <v>15</v>
      </c>
      <c r="AW29" t="s">
        <v>15</v>
      </c>
    </row>
    <row r="31" spans="2:54">
      <c r="AM31" t="s">
        <v>29</v>
      </c>
      <c r="AN31" t="s">
        <v>29</v>
      </c>
      <c r="AQ31" t="s">
        <v>29</v>
      </c>
      <c r="AR31" t="s">
        <v>29</v>
      </c>
      <c r="AS31" t="s">
        <v>29</v>
      </c>
      <c r="AT31" t="s">
        <v>29</v>
      </c>
      <c r="AU31" t="s">
        <v>29</v>
      </c>
      <c r="AV31" t="s">
        <v>29</v>
      </c>
      <c r="AW31" t="s">
        <v>29</v>
      </c>
    </row>
    <row r="33" spans="43:49">
      <c r="AQ33" t="s">
        <v>30</v>
      </c>
      <c r="AR33" t="s">
        <v>30</v>
      </c>
      <c r="AS33" t="s">
        <v>30</v>
      </c>
      <c r="AT33" t="s">
        <v>30</v>
      </c>
      <c r="AU33" t="s">
        <v>30</v>
      </c>
      <c r="AV33" t="s">
        <v>30</v>
      </c>
      <c r="AW3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24"/>
  <sheetViews>
    <sheetView tabSelected="1" workbookViewId="0">
      <pane xSplit="3" ySplit="3" topLeftCell="W4" activePane="bottomRight" state="frozen"/>
      <selection pane="topRight" activeCell="D1" sqref="D1"/>
      <selection pane="bottomLeft" activeCell="A3" sqref="A3"/>
      <selection pane="bottomRight" activeCell="AG4" sqref="AG4"/>
    </sheetView>
  </sheetViews>
  <sheetFormatPr defaultRowHeight="15"/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</v>
      </c>
      <c r="AL2">
        <v>1</v>
      </c>
      <c r="AM2">
        <v>1</v>
      </c>
      <c r="AN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</row>
    <row r="3" spans="1:54">
      <c r="AM3" t="s">
        <v>14</v>
      </c>
      <c r="AN3" t="s">
        <v>14</v>
      </c>
      <c r="AQ3" t="s">
        <v>14</v>
      </c>
      <c r="AR3" t="s">
        <v>14</v>
      </c>
      <c r="AS3" t="s">
        <v>14</v>
      </c>
      <c r="AT3" t="s">
        <v>14</v>
      </c>
      <c r="AU3" t="s">
        <v>14</v>
      </c>
      <c r="AV3" t="s">
        <v>14</v>
      </c>
      <c r="AW3" t="s">
        <v>14</v>
      </c>
    </row>
    <row r="4" spans="1:54">
      <c r="A4" t="s">
        <v>2</v>
      </c>
      <c r="B4" t="s">
        <v>3</v>
      </c>
      <c r="C4" t="s">
        <v>4</v>
      </c>
      <c r="AQ4">
        <v>6234</v>
      </c>
      <c r="AR4">
        <v>14369</v>
      </c>
      <c r="AS4">
        <v>17644</v>
      </c>
      <c r="AT4">
        <v>40387</v>
      </c>
      <c r="AU4">
        <v>24450</v>
      </c>
      <c r="AV4">
        <v>85424</v>
      </c>
      <c r="AW4">
        <v>49160</v>
      </c>
    </row>
    <row r="5" spans="1:54">
      <c r="B5" t="s">
        <v>18</v>
      </c>
      <c r="AQ5">
        <v>3504</v>
      </c>
      <c r="AR5">
        <v>3895</v>
      </c>
      <c r="AS5">
        <v>54636</v>
      </c>
    </row>
    <row r="6" spans="1:54">
      <c r="B6" t="s">
        <v>5</v>
      </c>
      <c r="AQ6">
        <v>37151</v>
      </c>
    </row>
    <row r="7" spans="1:54">
      <c r="B7" t="s">
        <v>23</v>
      </c>
      <c r="AQ7">
        <v>1130</v>
      </c>
      <c r="AR7">
        <v>410</v>
      </c>
    </row>
    <row r="8" spans="1:54">
      <c r="B8" t="s">
        <v>6</v>
      </c>
      <c r="AA8">
        <v>999.52</v>
      </c>
      <c r="AB8">
        <v>480.56</v>
      </c>
      <c r="AC8">
        <v>184.97</v>
      </c>
      <c r="AD8">
        <v>606</v>
      </c>
      <c r="AE8">
        <v>1.44</v>
      </c>
      <c r="AM8">
        <v>560</v>
      </c>
      <c r="AN8">
        <v>617</v>
      </c>
      <c r="AQ8">
        <v>23028</v>
      </c>
      <c r="AR8">
        <v>58942</v>
      </c>
      <c r="AS8">
        <v>37267</v>
      </c>
    </row>
    <row r="9" spans="1:54">
      <c r="B9" t="s">
        <v>7</v>
      </c>
      <c r="Y9">
        <v>4715.17</v>
      </c>
      <c r="Z9">
        <v>258730.92</v>
      </c>
      <c r="AA9">
        <v>499892.51</v>
      </c>
      <c r="AB9">
        <v>524297.31999999995</v>
      </c>
      <c r="AC9">
        <v>733394.59</v>
      </c>
      <c r="AD9">
        <v>855219.74</v>
      </c>
      <c r="AE9">
        <v>753143.35</v>
      </c>
      <c r="AL9">
        <v>415403.38</v>
      </c>
      <c r="AM9">
        <v>328162</v>
      </c>
      <c r="AN9">
        <v>356670</v>
      </c>
      <c r="AQ9">
        <v>545985</v>
      </c>
      <c r="AR9">
        <v>193788</v>
      </c>
      <c r="AS9">
        <v>413</v>
      </c>
      <c r="AT9">
        <v>31149</v>
      </c>
      <c r="AU9">
        <v>108301</v>
      </c>
    </row>
    <row r="10" spans="1:54">
      <c r="B10" t="s">
        <v>8</v>
      </c>
    </row>
    <row r="11" spans="1:54">
      <c r="B11" t="s">
        <v>9</v>
      </c>
      <c r="Y11">
        <v>81132.08</v>
      </c>
      <c r="Z11">
        <v>138269.89000000001</v>
      </c>
      <c r="AA11">
        <v>195997.02</v>
      </c>
      <c r="AB11">
        <v>200195.52</v>
      </c>
      <c r="AC11">
        <v>214537.29</v>
      </c>
      <c r="AD11">
        <v>292013.93</v>
      </c>
      <c r="AE11">
        <v>289753.90000000002</v>
      </c>
      <c r="AL11">
        <v>59806.239999999998</v>
      </c>
      <c r="AM11">
        <v>60238</v>
      </c>
      <c r="AN11">
        <v>64101</v>
      </c>
      <c r="AQ11">
        <v>140296</v>
      </c>
      <c r="AR11">
        <v>114080</v>
      </c>
      <c r="AS11">
        <v>76922</v>
      </c>
    </row>
    <row r="12" spans="1:54">
      <c r="B12" t="s">
        <v>20</v>
      </c>
      <c r="AR12">
        <v>678</v>
      </c>
    </row>
    <row r="13" spans="1:54">
      <c r="B13" t="s">
        <v>10</v>
      </c>
      <c r="AQ13">
        <v>15074</v>
      </c>
      <c r="AS13">
        <v>16414</v>
      </c>
      <c r="AT13">
        <v>48285</v>
      </c>
      <c r="AU13">
        <v>149037</v>
      </c>
    </row>
    <row r="14" spans="1:54">
      <c r="B14" t="s">
        <v>21</v>
      </c>
      <c r="Y14">
        <v>9147.02</v>
      </c>
      <c r="Z14">
        <v>4843.7</v>
      </c>
      <c r="AC14">
        <v>174.46</v>
      </c>
      <c r="AD14">
        <v>5.28</v>
      </c>
      <c r="AL14">
        <v>303.8</v>
      </c>
      <c r="AM14">
        <v>260</v>
      </c>
      <c r="AN14">
        <v>2695</v>
      </c>
      <c r="AQ14">
        <v>23266</v>
      </c>
      <c r="AR14">
        <v>3291</v>
      </c>
      <c r="AS14">
        <v>40961</v>
      </c>
    </row>
    <row r="15" spans="1:54">
      <c r="B15" t="s">
        <v>16</v>
      </c>
      <c r="AQ15">
        <v>295</v>
      </c>
      <c r="AR15">
        <v>3648</v>
      </c>
    </row>
    <row r="16" spans="1:54">
      <c r="B16" t="s">
        <v>11</v>
      </c>
      <c r="Y16">
        <v>1002679.02</v>
      </c>
      <c r="Z16">
        <v>261333.76000000001</v>
      </c>
      <c r="AA16">
        <v>274404.27</v>
      </c>
      <c r="AB16">
        <v>228773.22</v>
      </c>
      <c r="AC16">
        <v>335348.44</v>
      </c>
      <c r="AD16">
        <v>393885.99</v>
      </c>
      <c r="AE16">
        <v>323466</v>
      </c>
      <c r="AL16">
        <v>113665.02</v>
      </c>
      <c r="AM16">
        <v>105451</v>
      </c>
      <c r="AN16">
        <v>70178</v>
      </c>
      <c r="AQ16">
        <v>95292</v>
      </c>
      <c r="AR16">
        <v>125591</v>
      </c>
      <c r="AS16">
        <v>102721</v>
      </c>
      <c r="AT16">
        <v>13891</v>
      </c>
      <c r="AU16">
        <v>16634</v>
      </c>
      <c r="AV16">
        <v>1200</v>
      </c>
      <c r="AW16">
        <v>508910</v>
      </c>
    </row>
    <row r="17" spans="2:54">
      <c r="B17" t="s">
        <v>12</v>
      </c>
      <c r="Y17">
        <v>69.72</v>
      </c>
      <c r="Z17">
        <v>2219.6999999999998</v>
      </c>
      <c r="AA17">
        <v>2037.32</v>
      </c>
      <c r="AB17">
        <v>9081.51</v>
      </c>
      <c r="AC17">
        <v>5997.82</v>
      </c>
      <c r="AD17">
        <v>254388.98</v>
      </c>
      <c r="AE17">
        <v>263717.67</v>
      </c>
      <c r="AL17">
        <v>11870.43</v>
      </c>
      <c r="AM17">
        <v>38609</v>
      </c>
      <c r="AN17">
        <v>231666</v>
      </c>
      <c r="AQ17">
        <v>1029852</v>
      </c>
      <c r="AR17">
        <v>2136959</v>
      </c>
      <c r="AS17">
        <v>2895312</v>
      </c>
      <c r="AT17">
        <v>4963207</v>
      </c>
      <c r="AU17">
        <v>6601883</v>
      </c>
      <c r="AV17">
        <v>9021278</v>
      </c>
      <c r="AW17">
        <v>9935122</v>
      </c>
    </row>
    <row r="18" spans="2:54">
      <c r="B18" t="s">
        <v>13</v>
      </c>
      <c r="Y18">
        <v>26038.83</v>
      </c>
      <c r="Z18">
        <v>154196.81</v>
      </c>
      <c r="AA18">
        <v>72052.14</v>
      </c>
      <c r="AB18">
        <v>203907.36</v>
      </c>
      <c r="AC18">
        <v>127258.84</v>
      </c>
      <c r="AD18">
        <v>114933.18</v>
      </c>
      <c r="AE18">
        <v>127439.5</v>
      </c>
      <c r="AL18">
        <v>15366.55</v>
      </c>
      <c r="AM18">
        <v>12888</v>
      </c>
      <c r="AN18">
        <v>15785</v>
      </c>
      <c r="AQ18">
        <v>15986</v>
      </c>
      <c r="AR18">
        <v>58482</v>
      </c>
      <c r="AW18">
        <v>2260</v>
      </c>
    </row>
    <row r="20" spans="2:54">
      <c r="B20" t="s">
        <v>31</v>
      </c>
      <c r="S20">
        <f t="shared" ref="S20:AU20" si="0">SUM(S4:S19)</f>
        <v>0</v>
      </c>
      <c r="T20">
        <f t="shared" si="0"/>
        <v>0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  <c r="Y20">
        <f t="shared" si="0"/>
        <v>1123781.8400000001</v>
      </c>
      <c r="Z20">
        <f t="shared" ref="Z20" si="1">SUM(Z4:Z19)</f>
        <v>819594.78</v>
      </c>
      <c r="AA20">
        <f t="shared" ref="AA20" si="2">SUM(AA4:AA19)</f>
        <v>1045382.78</v>
      </c>
      <c r="AB20">
        <f t="shared" ref="AB20" si="3">SUM(AB4:AB19)</f>
        <v>1166735.49</v>
      </c>
      <c r="AC20">
        <f t="shared" ref="AC20" si="4">SUM(AC4:AC19)</f>
        <v>1416896.4100000001</v>
      </c>
      <c r="AD20">
        <f t="shared" ref="AD20" si="5">SUM(AD4:AD19)</f>
        <v>1911053.0999999999</v>
      </c>
      <c r="AE20">
        <f t="shared" ref="AE20" si="6">SUM(AE4:AE19)</f>
        <v>1757521.8599999999</v>
      </c>
      <c r="AF20">
        <f t="shared" ref="AF20" si="7">SUM(AF4:AF19)</f>
        <v>0</v>
      </c>
      <c r="AG20">
        <f t="shared" si="0"/>
        <v>0</v>
      </c>
      <c r="AH20">
        <f t="shared" si="0"/>
        <v>0</v>
      </c>
      <c r="AI20">
        <f t="shared" si="0"/>
        <v>0</v>
      </c>
      <c r="AJ20">
        <f t="shared" si="0"/>
        <v>0</v>
      </c>
      <c r="AK20">
        <f t="shared" si="0"/>
        <v>0</v>
      </c>
      <c r="AL20">
        <f t="shared" si="0"/>
        <v>616415.42000000004</v>
      </c>
      <c r="AM20">
        <f t="shared" si="0"/>
        <v>546168</v>
      </c>
      <c r="AN20">
        <f t="shared" si="0"/>
        <v>741712</v>
      </c>
      <c r="AO20">
        <f t="shared" si="0"/>
        <v>0</v>
      </c>
      <c r="AP20">
        <f t="shared" si="0"/>
        <v>0</v>
      </c>
      <c r="AQ20">
        <f t="shared" si="0"/>
        <v>1937093</v>
      </c>
      <c r="AR20">
        <f t="shared" si="0"/>
        <v>2714133</v>
      </c>
      <c r="AS20">
        <f t="shared" si="0"/>
        <v>3242290</v>
      </c>
      <c r="AT20">
        <f t="shared" si="0"/>
        <v>5096919</v>
      </c>
      <c r="AU20">
        <f t="shared" si="0"/>
        <v>6900305</v>
      </c>
      <c r="AV20">
        <f>SUM(AV4:AV19)</f>
        <v>9107902</v>
      </c>
      <c r="AW20">
        <f>SUM(AW4:AW19)</f>
        <v>10495452</v>
      </c>
      <c r="AX20">
        <f t="shared" ref="AX20:BB20" si="8">SUM(AX4:AX19)</f>
        <v>0</v>
      </c>
      <c r="AY20">
        <f t="shared" si="8"/>
        <v>0</v>
      </c>
      <c r="AZ20">
        <f t="shared" si="8"/>
        <v>0</v>
      </c>
      <c r="BA20">
        <f t="shared" si="8"/>
        <v>0</v>
      </c>
      <c r="BB20">
        <f t="shared" si="8"/>
        <v>0</v>
      </c>
    </row>
    <row r="22" spans="2:54">
      <c r="Y22">
        <f>1123781.84-Y20</f>
        <v>0</v>
      </c>
      <c r="Z22">
        <f>819594.78-Z20</f>
        <v>0</v>
      </c>
      <c r="AA22">
        <f>1045382.78-AA20</f>
        <v>0</v>
      </c>
      <c r="AB22">
        <f>1166735.49-AB20</f>
        <v>0</v>
      </c>
      <c r="AC22">
        <f>1416896.41-AC20</f>
        <v>0</v>
      </c>
      <c r="AD22">
        <f>1911053.1-AD20</f>
        <v>0</v>
      </c>
      <c r="AE22">
        <f>1757521.86-AE20</f>
        <v>0</v>
      </c>
      <c r="AL22">
        <f>616415.42-AL20</f>
        <v>0</v>
      </c>
      <c r="AM22">
        <f>546168-AM20</f>
        <v>0</v>
      </c>
      <c r="AN22">
        <f>741712-AN20</f>
        <v>0</v>
      </c>
      <c r="AQ22">
        <f>1937093-AQ20</f>
        <v>0</v>
      </c>
      <c r="AR22">
        <f>2714133-AR20</f>
        <v>0</v>
      </c>
      <c r="AS22">
        <f>3242290-AS20</f>
        <v>0</v>
      </c>
      <c r="AT22">
        <f>5096919-AT20</f>
        <v>0</v>
      </c>
      <c r="AU22">
        <f>6900305-AU20</f>
        <v>0</v>
      </c>
      <c r="AV22">
        <f>9107902-AV20</f>
        <v>0</v>
      </c>
      <c r="AW22">
        <f>10495452-AW20</f>
        <v>0</v>
      </c>
    </row>
    <row r="24" spans="2:54">
      <c r="AN24" t="s">
        <v>28</v>
      </c>
      <c r="AQ24" t="s">
        <v>27</v>
      </c>
      <c r="AR24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Your Company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rhicks</cp:lastModifiedBy>
  <dcterms:created xsi:type="dcterms:W3CDTF">2009-10-14T12:51:39Z</dcterms:created>
  <dcterms:modified xsi:type="dcterms:W3CDTF">2011-10-25T13:30:15Z</dcterms:modified>
</cp:coreProperties>
</file>