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480" windowHeight="9120" activeTab="1"/>
  </bookViews>
  <sheets>
    <sheet name="imports" sheetId="1" r:id="rId1"/>
    <sheet name="exports" sheetId="2" r:id="rId2"/>
    <sheet name="domexp" sheetId="3" r:id="rId3"/>
    <sheet name="reexp" sheetId="4" r:id="rId4"/>
  </sheets>
  <calcPr calcId="125725"/>
</workbook>
</file>

<file path=xl/calcChain.xml><?xml version="1.0" encoding="utf-8"?>
<calcChain xmlns="http://schemas.openxmlformats.org/spreadsheetml/2006/main">
  <c r="AM90" i="3"/>
  <c r="AN94"/>
  <c r="AN96" s="1"/>
  <c r="AF94" i="1"/>
  <c r="Z13"/>
  <c r="Z4"/>
  <c r="AG94"/>
  <c r="AH94"/>
  <c r="AH96" s="1"/>
  <c r="AI94"/>
  <c r="AJ94"/>
  <c r="AJ96" s="1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AB94"/>
  <c r="AB96" s="1"/>
  <c r="AC94"/>
  <c r="AC96" s="1"/>
  <c r="AD94"/>
  <c r="AD96" s="1"/>
  <c r="AE94"/>
  <c r="AE96" s="1"/>
  <c r="W94"/>
  <c r="X94"/>
  <c r="Y94"/>
  <c r="Y96" s="1"/>
  <c r="Z94"/>
  <c r="Z96" s="1"/>
  <c r="AA94"/>
  <c r="AA96" s="1"/>
  <c r="AM96"/>
  <c r="BC96"/>
  <c r="BC96" i="3"/>
  <c r="BC97" i="4"/>
  <c r="AW96" i="1"/>
  <c r="BB96"/>
  <c r="BA96"/>
  <c r="AZ96"/>
  <c r="AY96"/>
  <c r="AX96"/>
  <c r="AS96"/>
  <c r="AV96"/>
  <c r="AR96"/>
  <c r="F94" i="3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Y96" s="1"/>
  <c r="Z94"/>
  <c r="Z96" s="1"/>
  <c r="AA94"/>
  <c r="AA96" s="1"/>
  <c r="AB94"/>
  <c r="AB96" s="1"/>
  <c r="AC94"/>
  <c r="AC96" s="1"/>
  <c r="AD94"/>
  <c r="AD96" s="1"/>
  <c r="AE94"/>
  <c r="AE96" s="1"/>
  <c r="AF94"/>
  <c r="AG94"/>
  <c r="AH94"/>
  <c r="AH96" s="1"/>
  <c r="AI94"/>
  <c r="AI96" s="1"/>
  <c r="AJ94"/>
  <c r="AJ96" s="1"/>
  <c r="AK94"/>
  <c r="AK96" s="1"/>
  <c r="AL94"/>
  <c r="AL96" s="1"/>
  <c r="AM94"/>
  <c r="AM96" s="1"/>
  <c r="AO94"/>
  <c r="AO96" s="1"/>
  <c r="AP94"/>
  <c r="AP96" s="1"/>
  <c r="AQ94"/>
  <c r="AQ96" s="1"/>
  <c r="AR94"/>
  <c r="AR96" s="1"/>
  <c r="AS94"/>
  <c r="AS96" s="1"/>
  <c r="AT94"/>
  <c r="AU94"/>
  <c r="AV94"/>
  <c r="AV96" s="1"/>
  <c r="AW94"/>
  <c r="AW96" s="1"/>
  <c r="AX94"/>
  <c r="AX96" s="1"/>
  <c r="AY94"/>
  <c r="AY96" s="1"/>
  <c r="AZ94"/>
  <c r="AZ96" s="1"/>
  <c r="BA94"/>
  <c r="BA96" s="1"/>
  <c r="BB94"/>
  <c r="BB96" s="1"/>
  <c r="F95" i="4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Y97" s="1"/>
  <c r="Z95"/>
  <c r="Z97" s="1"/>
  <c r="AA95"/>
  <c r="AA97" s="1"/>
  <c r="AB95"/>
  <c r="AB97" s="1"/>
  <c r="AC95"/>
  <c r="AC97" s="1"/>
  <c r="AD95"/>
  <c r="AD97" s="1"/>
  <c r="AE95"/>
  <c r="AE97" s="1"/>
  <c r="AF95"/>
  <c r="AG95"/>
  <c r="AH95"/>
  <c r="AH97" s="1"/>
  <c r="AI95"/>
  <c r="AI97" s="1"/>
  <c r="AJ95"/>
  <c r="AJ97" s="1"/>
  <c r="AK95"/>
  <c r="AK97" s="1"/>
  <c r="AL95"/>
  <c r="AL97" s="1"/>
  <c r="AM95"/>
  <c r="AM97" s="1"/>
  <c r="AN95"/>
  <c r="AN97" s="1"/>
  <c r="AO95"/>
  <c r="AO97" s="1"/>
  <c r="AP95"/>
  <c r="AP97" s="1"/>
  <c r="AQ95"/>
  <c r="AQ97" s="1"/>
  <c r="AR95"/>
  <c r="AR97" s="1"/>
  <c r="AS95"/>
  <c r="AS97" s="1"/>
  <c r="AT95"/>
  <c r="AU95"/>
  <c r="AV95"/>
  <c r="AV97" s="1"/>
  <c r="AW95"/>
  <c r="AW97" s="1"/>
  <c r="AX95"/>
  <c r="AX97" s="1"/>
  <c r="AY95"/>
  <c r="AY97" s="1"/>
  <c r="AZ95"/>
  <c r="AZ97" s="1"/>
  <c r="BA95"/>
  <c r="BA97" s="1"/>
  <c r="BB95"/>
  <c r="BB97" s="1"/>
  <c r="E94" i="3"/>
  <c r="E95" i="4"/>
  <c r="AG87" i="2"/>
  <c r="AG85"/>
  <c r="AH85"/>
  <c r="AG96" i="1"/>
  <c r="AO87" i="2"/>
  <c r="AQ85"/>
  <c r="AQ87" s="1"/>
  <c r="AP85"/>
  <c r="AP87" s="1"/>
  <c r="AO85"/>
  <c r="AN85"/>
  <c r="AM85"/>
  <c r="AL85"/>
  <c r="AK85"/>
  <c r="AJ85"/>
  <c r="AI85"/>
  <c r="AI87" s="1"/>
  <c r="AQ96" i="1"/>
  <c r="AP96"/>
  <c r="AK96"/>
  <c r="AL96"/>
  <c r="AN96"/>
  <c r="AO96"/>
  <c r="AI96"/>
</calcChain>
</file>

<file path=xl/sharedStrings.xml><?xml version="1.0" encoding="utf-8"?>
<sst xmlns="http://schemas.openxmlformats.org/spreadsheetml/2006/main" count="506" uniqueCount="165">
  <si>
    <t xml:space="preserve">notes </t>
  </si>
  <si>
    <t>units</t>
  </si>
  <si>
    <t>Malta</t>
  </si>
  <si>
    <t>United Kingdom</t>
  </si>
  <si>
    <t>Australia</t>
  </si>
  <si>
    <t>British India</t>
  </si>
  <si>
    <t>Canada</t>
  </si>
  <si>
    <t>Ceylon and dependencies</t>
  </si>
  <si>
    <t>Gibraltar</t>
  </si>
  <si>
    <t>Hong Kong</t>
  </si>
  <si>
    <t>Cyprus</t>
  </si>
  <si>
    <t>Palestine</t>
  </si>
  <si>
    <t>Other parts of the British Empire</t>
  </si>
  <si>
    <t>Albania</t>
  </si>
  <si>
    <t>Argentine Republic</t>
  </si>
  <si>
    <t>Austria</t>
  </si>
  <si>
    <t>Belgium</t>
  </si>
  <si>
    <t>Brazil</t>
  </si>
  <si>
    <t>Bulgaria</t>
  </si>
  <si>
    <t>China</t>
  </si>
  <si>
    <t>Czecho-Slovakia</t>
  </si>
  <si>
    <t>Denmark</t>
  </si>
  <si>
    <t>Egypt</t>
  </si>
  <si>
    <t>France</t>
  </si>
  <si>
    <t>Algeria</t>
  </si>
  <si>
    <t>Tunis</t>
  </si>
  <si>
    <t>Other French Possessions</t>
  </si>
  <si>
    <t>Germany</t>
  </si>
  <si>
    <t>Greece</t>
  </si>
  <si>
    <t>Crete</t>
  </si>
  <si>
    <t>Hungary</t>
  </si>
  <si>
    <t>Italy</t>
  </si>
  <si>
    <t>Japan</t>
  </si>
  <si>
    <t>Morocco</t>
  </si>
  <si>
    <t>Netherlands</t>
  </si>
  <si>
    <t>Dutch Possessions</t>
  </si>
  <si>
    <t>Norway</t>
  </si>
  <si>
    <t>Persian Gulf</t>
  </si>
  <si>
    <t>Portugal</t>
  </si>
  <si>
    <t>Roumania</t>
  </si>
  <si>
    <t>Spain</t>
  </si>
  <si>
    <t>Sweden</t>
  </si>
  <si>
    <t>Switzerland</t>
  </si>
  <si>
    <t>Syria</t>
  </si>
  <si>
    <t>Turkey</t>
  </si>
  <si>
    <t>US</t>
  </si>
  <si>
    <t>Yugo-Slavia</t>
  </si>
  <si>
    <t>Other Foreign countries</t>
  </si>
  <si>
    <t>Country of origin; total merchandise</t>
  </si>
  <si>
    <t>Anglo-Egyptian Sudan</t>
  </si>
  <si>
    <t>Irish Free State</t>
  </si>
  <si>
    <t>Newfoundland</t>
  </si>
  <si>
    <t>New Zealand</t>
  </si>
  <si>
    <t>Estonia</t>
  </si>
  <si>
    <t>Finland</t>
  </si>
  <si>
    <t>Iran</t>
  </si>
  <si>
    <t>Libya</t>
  </si>
  <si>
    <t>Latvia</t>
  </si>
  <si>
    <t>Lithuania</t>
  </si>
  <si>
    <t>Poland</t>
  </si>
  <si>
    <t>Russia</t>
  </si>
  <si>
    <t>Spanish Possessions</t>
  </si>
  <si>
    <t>British West Africa</t>
  </si>
  <si>
    <t>Rhodesia</t>
  </si>
  <si>
    <t>Straits Settlements</t>
  </si>
  <si>
    <t>Union of South Africa</t>
  </si>
  <si>
    <t>Ecuador</t>
  </si>
  <si>
    <t>Madagascar</t>
  </si>
  <si>
    <t>Iraq</t>
  </si>
  <si>
    <t>Formosa</t>
  </si>
  <si>
    <t>Paraguay</t>
  </si>
  <si>
    <t>Canary Islands</t>
  </si>
  <si>
    <t>Venezuela</t>
  </si>
  <si>
    <t>Iran is 40 different than sum of Class I to Class IV</t>
  </si>
  <si>
    <t>Burma</t>
  </si>
  <si>
    <t>Chile</t>
  </si>
  <si>
    <t>Manchukuo</t>
  </si>
  <si>
    <t>Uruguay</t>
  </si>
  <si>
    <t>Total exports (Domestic and re-exports); total merchandise; no bullion and specie</t>
  </si>
  <si>
    <t>Aden</t>
  </si>
  <si>
    <t>Columbia</t>
  </si>
  <si>
    <t>British West Indies</t>
  </si>
  <si>
    <t>Cuba</t>
  </si>
  <si>
    <t>Bermuda</t>
  </si>
  <si>
    <t>Trinidad</t>
  </si>
  <si>
    <t>pounds</t>
  </si>
  <si>
    <t>Country of origin</t>
  </si>
  <si>
    <t>Includes bullion and specie: 105 UK</t>
  </si>
  <si>
    <t>Total exports (Domestic and re-exports)</t>
  </si>
  <si>
    <t>Includes Bullion and specie: 68 Italy</t>
  </si>
  <si>
    <t>Country of final destination</t>
  </si>
  <si>
    <t>Malta Blue Book</t>
  </si>
  <si>
    <t>2000 bullion</t>
  </si>
  <si>
    <t>11016 bullion</t>
  </si>
  <si>
    <t>10000 bullion</t>
  </si>
  <si>
    <t>20 bullion</t>
  </si>
  <si>
    <t>3334 bullion</t>
  </si>
  <si>
    <t>30382 bullion</t>
  </si>
  <si>
    <t>5516 bullion</t>
  </si>
  <si>
    <t>186 bullion</t>
  </si>
  <si>
    <t>5318 bullion</t>
  </si>
  <si>
    <t>204 bullion</t>
  </si>
  <si>
    <t>2804 bullion</t>
  </si>
  <si>
    <t>24824 bullion</t>
  </si>
  <si>
    <t>480 bullion</t>
  </si>
  <si>
    <t>3468 bullion</t>
  </si>
  <si>
    <t>4612 bullion</t>
  </si>
  <si>
    <t>27416 bullion</t>
  </si>
  <si>
    <t>0 bullion</t>
  </si>
  <si>
    <t>170 bullion</t>
  </si>
  <si>
    <t>2500 bullion</t>
  </si>
  <si>
    <t>360 bullion</t>
  </si>
  <si>
    <t>680 bullion</t>
  </si>
  <si>
    <t>7619 bullion</t>
  </si>
  <si>
    <t>72906 bullion</t>
  </si>
  <si>
    <t>25154 bullion</t>
  </si>
  <si>
    <t>34721 bullion</t>
  </si>
  <si>
    <t>51388 bullion</t>
  </si>
  <si>
    <t>450 bullion</t>
  </si>
  <si>
    <t>72700 bullion</t>
  </si>
  <si>
    <t>Ships' Stores</t>
  </si>
  <si>
    <t>Army and Navy Departments</t>
  </si>
  <si>
    <t>Local catches fish</t>
  </si>
  <si>
    <t>Ex Baggage</t>
  </si>
  <si>
    <t>Includes bullion and specie: 100 UK, 10200 Gibraltar</t>
  </si>
  <si>
    <t>Excise</t>
  </si>
  <si>
    <t>Ex laboratory</t>
  </si>
  <si>
    <t>Luxembourg</t>
  </si>
  <si>
    <t>Smyrna</t>
  </si>
  <si>
    <t>Includes bullion: 0</t>
  </si>
  <si>
    <t>British East Africa</t>
  </si>
  <si>
    <t>Belgian Colonies</t>
  </si>
  <si>
    <t>Java</t>
  </si>
  <si>
    <t>Portuguese Possessions</t>
  </si>
  <si>
    <t>US Possessions</t>
  </si>
  <si>
    <t>Includes buillion: 1282 UK, 1234 Australia, 50000 India</t>
  </si>
  <si>
    <t>British Exped force</t>
  </si>
  <si>
    <t>HM Ship's stores</t>
  </si>
  <si>
    <t>Other Ships' stores</t>
  </si>
  <si>
    <t>Merchant Ships' bunkers</t>
  </si>
  <si>
    <t>Includes bullion and specie: 700 UK, 296 Gibraltar</t>
  </si>
  <si>
    <t>Mexico</t>
  </si>
  <si>
    <t>HM Ships' stores</t>
  </si>
  <si>
    <t>Transvaal</t>
  </si>
  <si>
    <t>Includes buillion: 40000 UK, 63000 India, 5030 Italy, 180 Switzerland, 127000 US</t>
  </si>
  <si>
    <t>Panama</t>
  </si>
  <si>
    <t>Includes bullion and specie: 100 UK</t>
  </si>
  <si>
    <t>Other ships' stores</t>
  </si>
  <si>
    <t xml:space="preserve">Includes buillion: 45000 UK, 3260 Egypt, 58947 India, 444 Italy </t>
  </si>
  <si>
    <t>Includes bullion and specie: 0</t>
  </si>
  <si>
    <t>Soudan</t>
  </si>
  <si>
    <t>Sardegna</t>
  </si>
  <si>
    <t>Ex Prize Ships</t>
  </si>
  <si>
    <t>Includes buillion: 20000 UK</t>
  </si>
  <si>
    <t>Includes buillion: 88 Australia</t>
  </si>
  <si>
    <t>Includes buillion: 25000 UK</t>
  </si>
  <si>
    <t>British Columbia</t>
  </si>
  <si>
    <t>Italy's commodity totals add to 643769 rather than 644069 listed in book</t>
  </si>
  <si>
    <t>Includes buillion: 0</t>
  </si>
  <si>
    <t>Seaplane stores</t>
  </si>
  <si>
    <t>Sale ex bond</t>
  </si>
  <si>
    <t>Local Breweries</t>
  </si>
  <si>
    <t>Includes bullion and specie: 140 UK</t>
  </si>
  <si>
    <t>Includes buillion: 200 UK, 100 Gibraltar, 126 US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</si>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</sst>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02"/>
  <sheetViews>
    <sheetView workbookViewId="0">
      <pane xSplit="3" ySplit="3" topLeftCell="V76" activePane="bottomRight" state="frozen"/>
      <selection pane="topRight" activeCell="D1" sqref="D1"/>
      <selection pane="bottomLeft" activeCell="A3" sqref="A3"/>
      <selection pane="bottomRight" activeCell="B95" sqref="B95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</row>
    <row r="3" spans="1:55"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G3" t="s">
        <v>85</v>
      </c>
      <c r="AH3" t="s">
        <v>85</v>
      </c>
      <c r="AI3" t="s">
        <v>85</v>
      </c>
      <c r="AJ3" t="s">
        <v>85</v>
      </c>
      <c r="AM3" t="s">
        <v>85</v>
      </c>
      <c r="AO3" t="s">
        <v>85</v>
      </c>
      <c r="AP3" t="s">
        <v>85</v>
      </c>
      <c r="AQ3" t="s">
        <v>85</v>
      </c>
    </row>
    <row r="4" spans="1:55">
      <c r="A4" t="s">
        <v>2</v>
      </c>
      <c r="B4" t="s">
        <v>3</v>
      </c>
      <c r="Y4">
        <v>2672887</v>
      </c>
      <c r="Z4">
        <f>1249650+700</f>
        <v>1250350</v>
      </c>
      <c r="AA4">
        <v>1233711</v>
      </c>
      <c r="AB4">
        <v>1294722</v>
      </c>
      <c r="AC4">
        <v>1367291</v>
      </c>
      <c r="AD4">
        <v>1270913</v>
      </c>
      <c r="AE4">
        <v>1043370</v>
      </c>
      <c r="AG4">
        <v>1143012</v>
      </c>
      <c r="AH4">
        <v>1153200</v>
      </c>
      <c r="AI4">
        <v>992523</v>
      </c>
      <c r="AJ4">
        <v>921686</v>
      </c>
      <c r="AK4">
        <v>940554</v>
      </c>
      <c r="AL4">
        <v>991777</v>
      </c>
      <c r="AM4">
        <v>959511</v>
      </c>
      <c r="AN4">
        <v>1023593</v>
      </c>
      <c r="AO4">
        <v>1007136</v>
      </c>
      <c r="AP4">
        <v>1031212</v>
      </c>
      <c r="AQ4">
        <v>1077835</v>
      </c>
      <c r="AR4">
        <v>1190327</v>
      </c>
      <c r="AS4">
        <v>931942</v>
      </c>
    </row>
    <row r="5" spans="1:55">
      <c r="B5" t="s">
        <v>49</v>
      </c>
      <c r="AO5">
        <v>20489</v>
      </c>
    </row>
    <row r="6" spans="1:55">
      <c r="B6" t="s">
        <v>4</v>
      </c>
      <c r="Y6">
        <v>46910</v>
      </c>
      <c r="Z6">
        <v>315884</v>
      </c>
      <c r="AA6">
        <v>68640</v>
      </c>
      <c r="AB6">
        <v>99755</v>
      </c>
      <c r="AC6">
        <v>122705</v>
      </c>
      <c r="AD6">
        <v>150854</v>
      </c>
      <c r="AE6">
        <v>125147</v>
      </c>
      <c r="AG6">
        <v>73302</v>
      </c>
      <c r="AH6">
        <v>135163</v>
      </c>
      <c r="AI6">
        <v>128209</v>
      </c>
      <c r="AJ6">
        <v>117861</v>
      </c>
      <c r="AK6">
        <v>139166</v>
      </c>
      <c r="AL6">
        <v>98070</v>
      </c>
      <c r="AM6">
        <v>74180</v>
      </c>
      <c r="AN6">
        <v>146570</v>
      </c>
      <c r="AO6">
        <v>85936</v>
      </c>
      <c r="AP6">
        <v>161537</v>
      </c>
      <c r="AQ6">
        <v>153266</v>
      </c>
      <c r="AR6">
        <v>153120</v>
      </c>
      <c r="AS6">
        <v>180682</v>
      </c>
    </row>
    <row r="7" spans="1:55">
      <c r="B7" t="s">
        <v>156</v>
      </c>
      <c r="AE7">
        <v>55154</v>
      </c>
    </row>
    <row r="8" spans="1:55">
      <c r="B8" t="s">
        <v>5</v>
      </c>
      <c r="Y8">
        <v>7228</v>
      </c>
      <c r="Z8">
        <v>5164</v>
      </c>
      <c r="AA8">
        <v>2588</v>
      </c>
      <c r="AB8">
        <v>2337</v>
      </c>
      <c r="AC8">
        <v>8934</v>
      </c>
      <c r="AD8">
        <v>4016</v>
      </c>
      <c r="AE8">
        <v>7293</v>
      </c>
      <c r="AG8">
        <v>3046</v>
      </c>
      <c r="AH8">
        <v>5119</v>
      </c>
      <c r="AI8">
        <v>2841</v>
      </c>
      <c r="AJ8">
        <v>3050</v>
      </c>
      <c r="AK8">
        <v>5049</v>
      </c>
      <c r="AL8">
        <v>9460</v>
      </c>
      <c r="AM8">
        <v>13524</v>
      </c>
      <c r="AN8">
        <v>19246</v>
      </c>
      <c r="AO8">
        <v>25199</v>
      </c>
      <c r="AP8">
        <v>19118</v>
      </c>
      <c r="AQ8">
        <v>11261</v>
      </c>
      <c r="AR8">
        <v>14001</v>
      </c>
      <c r="AS8">
        <v>22373</v>
      </c>
    </row>
    <row r="9" spans="1:55">
      <c r="B9" t="s">
        <v>62</v>
      </c>
      <c r="AP9">
        <v>7210</v>
      </c>
      <c r="AQ9">
        <v>4850</v>
      </c>
    </row>
    <row r="10" spans="1:55">
      <c r="B10" t="s">
        <v>74</v>
      </c>
      <c r="AQ10">
        <v>8764</v>
      </c>
    </row>
    <row r="11" spans="1:55">
      <c r="B11" t="s">
        <v>6</v>
      </c>
      <c r="Y11">
        <v>23338</v>
      </c>
      <c r="Z11">
        <v>64</v>
      </c>
      <c r="AA11">
        <v>36417</v>
      </c>
      <c r="AB11">
        <v>55356</v>
      </c>
      <c r="AC11">
        <v>100894</v>
      </c>
      <c r="AD11">
        <v>59724</v>
      </c>
      <c r="AE11">
        <v>78892</v>
      </c>
      <c r="AG11">
        <v>218032</v>
      </c>
      <c r="AH11">
        <v>147143</v>
      </c>
      <c r="AI11">
        <v>125967</v>
      </c>
      <c r="AJ11">
        <v>86684</v>
      </c>
      <c r="AK11">
        <v>58826</v>
      </c>
      <c r="AL11">
        <v>72655</v>
      </c>
      <c r="AM11">
        <v>65226</v>
      </c>
      <c r="AN11">
        <v>124664</v>
      </c>
      <c r="AO11">
        <v>112801</v>
      </c>
      <c r="AP11">
        <v>145232</v>
      </c>
      <c r="AQ11">
        <v>94733</v>
      </c>
      <c r="AR11">
        <v>97614</v>
      </c>
      <c r="AS11">
        <v>22601</v>
      </c>
    </row>
    <row r="12" spans="1:55">
      <c r="B12" t="s">
        <v>7</v>
      </c>
      <c r="Y12">
        <v>4983</v>
      </c>
      <c r="Z12">
        <v>534</v>
      </c>
      <c r="AA12">
        <v>193</v>
      </c>
      <c r="AB12">
        <v>3770</v>
      </c>
      <c r="AC12">
        <v>8429</v>
      </c>
      <c r="AD12">
        <v>10919</v>
      </c>
      <c r="AE12">
        <v>14581</v>
      </c>
      <c r="AG12">
        <v>15705</v>
      </c>
      <c r="AH12">
        <v>12095</v>
      </c>
      <c r="AI12">
        <v>8008</v>
      </c>
      <c r="AJ12">
        <v>13098</v>
      </c>
      <c r="AK12">
        <v>9875</v>
      </c>
      <c r="AL12">
        <v>3973</v>
      </c>
      <c r="AM12">
        <v>15728</v>
      </c>
      <c r="AN12">
        <v>16496</v>
      </c>
      <c r="AO12">
        <v>7563</v>
      </c>
      <c r="AP12">
        <v>10943</v>
      </c>
      <c r="AQ12">
        <v>15704</v>
      </c>
      <c r="AR12">
        <v>14602</v>
      </c>
      <c r="AS12">
        <v>25015</v>
      </c>
    </row>
    <row r="13" spans="1:55">
      <c r="B13" t="s">
        <v>8</v>
      </c>
      <c r="Y13">
        <v>34796</v>
      </c>
      <c r="Z13">
        <f>17235+296</f>
        <v>17531</v>
      </c>
      <c r="AA13">
        <v>5313</v>
      </c>
      <c r="AB13">
        <v>2031</v>
      </c>
      <c r="AC13">
        <v>3049</v>
      </c>
      <c r="AD13">
        <v>2546</v>
      </c>
      <c r="AE13">
        <v>2348</v>
      </c>
      <c r="AG13">
        <v>3593</v>
      </c>
      <c r="AH13">
        <v>1855</v>
      </c>
      <c r="AI13">
        <v>1820</v>
      </c>
      <c r="AJ13">
        <v>1766</v>
      </c>
      <c r="AK13">
        <v>1782</v>
      </c>
      <c r="AL13">
        <v>1330</v>
      </c>
      <c r="AM13">
        <v>836</v>
      </c>
      <c r="AN13">
        <v>518</v>
      </c>
      <c r="AO13">
        <v>319</v>
      </c>
      <c r="AP13">
        <v>1637</v>
      </c>
      <c r="AQ13">
        <v>661</v>
      </c>
      <c r="AR13">
        <v>29</v>
      </c>
      <c r="AS13">
        <v>20</v>
      </c>
    </row>
    <row r="14" spans="1:55">
      <c r="B14" t="s">
        <v>9</v>
      </c>
      <c r="AG14">
        <v>1675</v>
      </c>
      <c r="AH14">
        <v>2574</v>
      </c>
      <c r="AI14">
        <v>1716</v>
      </c>
      <c r="AJ14">
        <v>1428</v>
      </c>
      <c r="AM14">
        <v>1284</v>
      </c>
      <c r="AO14">
        <v>729</v>
      </c>
    </row>
    <row r="15" spans="1:55">
      <c r="B15" t="s">
        <v>10</v>
      </c>
      <c r="Y15">
        <v>7667</v>
      </c>
      <c r="Z15">
        <v>760</v>
      </c>
      <c r="AA15">
        <v>1515</v>
      </c>
      <c r="AC15">
        <v>2761</v>
      </c>
      <c r="AD15">
        <v>33</v>
      </c>
      <c r="AG15">
        <v>311</v>
      </c>
      <c r="AI15">
        <v>3203</v>
      </c>
      <c r="AJ15">
        <v>10924</v>
      </c>
      <c r="AK15">
        <v>1037</v>
      </c>
      <c r="AL15">
        <v>2629</v>
      </c>
      <c r="AM15">
        <v>1242</v>
      </c>
      <c r="AN15">
        <v>5290</v>
      </c>
      <c r="AO15">
        <v>12193</v>
      </c>
      <c r="AP15">
        <v>13601</v>
      </c>
      <c r="AQ15">
        <v>11560</v>
      </c>
      <c r="AR15">
        <v>16659</v>
      </c>
      <c r="AS15">
        <v>25656</v>
      </c>
    </row>
    <row r="16" spans="1:55">
      <c r="B16" t="s">
        <v>50</v>
      </c>
      <c r="AM16">
        <v>409</v>
      </c>
      <c r="AO16">
        <v>12683</v>
      </c>
      <c r="AP16">
        <v>16491</v>
      </c>
      <c r="AQ16">
        <v>17779</v>
      </c>
      <c r="AR16">
        <v>25484</v>
      </c>
      <c r="AS16">
        <v>12224</v>
      </c>
    </row>
    <row r="17" spans="2:45">
      <c r="B17" t="s">
        <v>51</v>
      </c>
      <c r="Y17">
        <v>540</v>
      </c>
      <c r="Z17">
        <v>990</v>
      </c>
      <c r="AA17">
        <v>1434</v>
      </c>
      <c r="AB17">
        <v>160</v>
      </c>
      <c r="AC17">
        <v>847</v>
      </c>
      <c r="AD17">
        <v>5693</v>
      </c>
      <c r="AE17">
        <v>6675</v>
      </c>
      <c r="AG17">
        <v>1633</v>
      </c>
      <c r="AH17">
        <v>2232</v>
      </c>
      <c r="AO17">
        <v>3358</v>
      </c>
      <c r="AP17">
        <v>4687</v>
      </c>
      <c r="AQ17">
        <v>4223</v>
      </c>
    </row>
    <row r="18" spans="2:45">
      <c r="B18" t="s">
        <v>52</v>
      </c>
      <c r="Y18">
        <v>666</v>
      </c>
      <c r="AM18">
        <v>27185</v>
      </c>
      <c r="AO18">
        <v>31754</v>
      </c>
      <c r="AP18">
        <v>40518</v>
      </c>
      <c r="AQ18">
        <v>32042</v>
      </c>
      <c r="AR18">
        <v>18759</v>
      </c>
      <c r="AS18">
        <v>3654</v>
      </c>
    </row>
    <row r="19" spans="2:45">
      <c r="B19" t="s">
        <v>11</v>
      </c>
      <c r="AE19">
        <v>5642</v>
      </c>
      <c r="AG19">
        <v>12913</v>
      </c>
      <c r="AH19">
        <v>1380</v>
      </c>
      <c r="AI19">
        <v>2665</v>
      </c>
      <c r="AJ19">
        <v>4835</v>
      </c>
      <c r="AM19">
        <v>593</v>
      </c>
      <c r="AO19">
        <v>7468</v>
      </c>
      <c r="AP19">
        <v>7376</v>
      </c>
      <c r="AQ19">
        <v>5729</v>
      </c>
      <c r="AR19">
        <v>1486</v>
      </c>
      <c r="AS19">
        <v>5708</v>
      </c>
    </row>
    <row r="20" spans="2:45">
      <c r="B20" t="s">
        <v>63</v>
      </c>
      <c r="AP20">
        <v>1926</v>
      </c>
      <c r="AQ20">
        <v>612</v>
      </c>
    </row>
    <row r="21" spans="2:45">
      <c r="B21" t="s">
        <v>150</v>
      </c>
      <c r="AB21">
        <v>16556</v>
      </c>
      <c r="AC21">
        <v>7851</v>
      </c>
      <c r="AD21">
        <v>25674</v>
      </c>
    </row>
    <row r="22" spans="2:45">
      <c r="B22" t="s">
        <v>64</v>
      </c>
      <c r="AP22">
        <v>1897</v>
      </c>
      <c r="AQ22">
        <v>1979</v>
      </c>
    </row>
    <row r="23" spans="2:45">
      <c r="B23" t="s">
        <v>65</v>
      </c>
      <c r="AP23">
        <v>2226</v>
      </c>
      <c r="AQ23">
        <v>2091</v>
      </c>
    </row>
    <row r="24" spans="2:45">
      <c r="B24" t="s">
        <v>12</v>
      </c>
      <c r="Z24">
        <v>13920</v>
      </c>
      <c r="AA24">
        <v>15380</v>
      </c>
      <c r="AB24">
        <v>2586</v>
      </c>
      <c r="AC24">
        <v>1567</v>
      </c>
      <c r="AD24">
        <v>4178</v>
      </c>
      <c r="AE24">
        <v>7451</v>
      </c>
      <c r="AG24">
        <v>318</v>
      </c>
      <c r="AH24">
        <v>3522</v>
      </c>
      <c r="AI24">
        <v>7308</v>
      </c>
      <c r="AJ24">
        <v>3990</v>
      </c>
      <c r="AM24">
        <v>32129</v>
      </c>
      <c r="AO24">
        <v>14741</v>
      </c>
      <c r="AP24">
        <v>2278</v>
      </c>
      <c r="AQ24">
        <v>1826</v>
      </c>
    </row>
    <row r="26" spans="2:45">
      <c r="B26" t="s">
        <v>13</v>
      </c>
      <c r="Y26">
        <v>1280</v>
      </c>
      <c r="Z26">
        <v>550</v>
      </c>
      <c r="AA26">
        <v>2689</v>
      </c>
      <c r="AB26">
        <v>4531</v>
      </c>
      <c r="AC26">
        <v>2156</v>
      </c>
      <c r="AD26">
        <v>380</v>
      </c>
      <c r="AE26">
        <v>2470</v>
      </c>
      <c r="AG26">
        <v>4496</v>
      </c>
      <c r="AH26">
        <v>5605</v>
      </c>
      <c r="AI26">
        <v>5370</v>
      </c>
      <c r="AJ26">
        <v>2035</v>
      </c>
      <c r="AM26">
        <v>7635</v>
      </c>
      <c r="AO26">
        <v>6430</v>
      </c>
      <c r="AP26">
        <v>8311</v>
      </c>
      <c r="AQ26">
        <v>11981</v>
      </c>
    </row>
    <row r="27" spans="2:45">
      <c r="B27" t="s">
        <v>14</v>
      </c>
      <c r="Y27">
        <v>158653</v>
      </c>
      <c r="AB27">
        <v>42427</v>
      </c>
      <c r="AC27">
        <v>356</v>
      </c>
      <c r="AD27">
        <v>1378</v>
      </c>
      <c r="AE27">
        <v>38620</v>
      </c>
      <c r="AG27">
        <v>5256</v>
      </c>
      <c r="AH27">
        <v>23682</v>
      </c>
      <c r="AI27">
        <v>5267</v>
      </c>
      <c r="AJ27">
        <v>5574</v>
      </c>
      <c r="AK27">
        <v>9071</v>
      </c>
      <c r="AL27">
        <v>27521</v>
      </c>
      <c r="AM27">
        <v>38826</v>
      </c>
      <c r="AN27">
        <v>18681</v>
      </c>
      <c r="AO27">
        <v>24733</v>
      </c>
      <c r="AP27">
        <v>42319</v>
      </c>
      <c r="AQ27">
        <v>42160</v>
      </c>
      <c r="AR27">
        <v>40005</v>
      </c>
      <c r="AS27">
        <v>624</v>
      </c>
    </row>
    <row r="28" spans="2:45">
      <c r="B28" t="s">
        <v>15</v>
      </c>
      <c r="Y28">
        <v>2805</v>
      </c>
      <c r="Z28">
        <v>252</v>
      </c>
      <c r="AA28">
        <v>1343</v>
      </c>
      <c r="AB28">
        <v>1101</v>
      </c>
      <c r="AC28">
        <v>2542</v>
      </c>
      <c r="AD28">
        <v>5020</v>
      </c>
      <c r="AE28">
        <v>11073</v>
      </c>
      <c r="AG28">
        <v>11083</v>
      </c>
      <c r="AH28">
        <v>15304</v>
      </c>
      <c r="AI28">
        <v>21626</v>
      </c>
      <c r="AJ28">
        <v>27751</v>
      </c>
      <c r="AM28">
        <v>24076</v>
      </c>
      <c r="AO28">
        <v>27350</v>
      </c>
      <c r="AP28">
        <v>38824</v>
      </c>
      <c r="AQ28">
        <v>9218</v>
      </c>
    </row>
    <row r="29" spans="2:45">
      <c r="B29" t="s">
        <v>16</v>
      </c>
      <c r="Y29">
        <v>20311</v>
      </c>
      <c r="Z29">
        <v>36080</v>
      </c>
      <c r="AA29">
        <v>49580</v>
      </c>
      <c r="AB29">
        <v>42210</v>
      </c>
      <c r="AC29">
        <v>55009</v>
      </c>
      <c r="AD29">
        <v>66083</v>
      </c>
      <c r="AE29">
        <v>65915</v>
      </c>
      <c r="AG29">
        <v>81930</v>
      </c>
      <c r="AH29">
        <v>94338</v>
      </c>
      <c r="AI29">
        <v>77589</v>
      </c>
      <c r="AJ29">
        <v>75019</v>
      </c>
      <c r="AK29">
        <v>79981</v>
      </c>
      <c r="AL29">
        <v>96844</v>
      </c>
      <c r="AM29">
        <v>95314</v>
      </c>
      <c r="AN29">
        <v>113002</v>
      </c>
      <c r="AO29">
        <v>102795</v>
      </c>
      <c r="AP29">
        <v>122577</v>
      </c>
      <c r="AQ29">
        <v>107787</v>
      </c>
      <c r="AR29">
        <v>107747</v>
      </c>
      <c r="AS29">
        <v>45993</v>
      </c>
    </row>
    <row r="30" spans="2:45">
      <c r="B30" t="s">
        <v>17</v>
      </c>
      <c r="Y30">
        <v>4277</v>
      </c>
      <c r="Z30">
        <v>4999</v>
      </c>
      <c r="AA30">
        <v>19630</v>
      </c>
      <c r="AB30">
        <v>25677</v>
      </c>
      <c r="AC30">
        <v>19867</v>
      </c>
      <c r="AD30">
        <v>49026</v>
      </c>
      <c r="AE30">
        <v>45767</v>
      </c>
      <c r="AG30">
        <v>31459</v>
      </c>
      <c r="AH30">
        <v>17156</v>
      </c>
      <c r="AI30">
        <v>14222</v>
      </c>
      <c r="AJ30">
        <v>17252</v>
      </c>
      <c r="AK30">
        <v>3371</v>
      </c>
      <c r="AL30">
        <v>34852</v>
      </c>
      <c r="AM30">
        <v>20432</v>
      </c>
      <c r="AN30">
        <v>71008</v>
      </c>
      <c r="AO30">
        <v>14672</v>
      </c>
      <c r="AP30">
        <v>2246</v>
      </c>
      <c r="AQ30">
        <v>40073</v>
      </c>
      <c r="AR30">
        <v>28210</v>
      </c>
      <c r="AS30">
        <v>5685</v>
      </c>
    </row>
    <row r="31" spans="2:45">
      <c r="B31" t="s">
        <v>18</v>
      </c>
      <c r="AG31">
        <v>1678</v>
      </c>
      <c r="AH31">
        <v>1439</v>
      </c>
      <c r="AI31">
        <v>2605</v>
      </c>
      <c r="AM31">
        <v>31467</v>
      </c>
      <c r="AO31">
        <v>26801</v>
      </c>
      <c r="AP31">
        <v>40708</v>
      </c>
      <c r="AQ31">
        <v>18454</v>
      </c>
      <c r="AR31">
        <v>27983</v>
      </c>
      <c r="AS31">
        <v>19815</v>
      </c>
    </row>
    <row r="32" spans="2:45">
      <c r="B32" t="s">
        <v>75</v>
      </c>
      <c r="AQ32">
        <v>1465</v>
      </c>
    </row>
    <row r="33" spans="2:45">
      <c r="B33" t="s">
        <v>19</v>
      </c>
      <c r="Y33">
        <v>643</v>
      </c>
      <c r="Z33">
        <v>6</v>
      </c>
      <c r="AA33">
        <v>189</v>
      </c>
      <c r="AB33">
        <v>1244</v>
      </c>
      <c r="AC33">
        <v>254</v>
      </c>
      <c r="AD33">
        <v>165</v>
      </c>
      <c r="AE33">
        <v>281</v>
      </c>
      <c r="AG33">
        <v>1325</v>
      </c>
      <c r="AH33">
        <v>1048</v>
      </c>
      <c r="AI33">
        <v>603</v>
      </c>
      <c r="AJ33">
        <v>631</v>
      </c>
      <c r="AK33">
        <v>1022</v>
      </c>
      <c r="AL33">
        <v>1355</v>
      </c>
      <c r="AM33">
        <v>7858</v>
      </c>
      <c r="AN33">
        <v>25229</v>
      </c>
      <c r="AO33">
        <v>68947</v>
      </c>
      <c r="AP33">
        <v>34250</v>
      </c>
      <c r="AQ33">
        <v>16473</v>
      </c>
      <c r="AR33">
        <v>31587</v>
      </c>
      <c r="AS33">
        <v>943</v>
      </c>
    </row>
    <row r="34" spans="2:45">
      <c r="B34" t="s">
        <v>20</v>
      </c>
      <c r="Y34">
        <v>2643</v>
      </c>
      <c r="AA34">
        <v>3346</v>
      </c>
      <c r="AB34">
        <v>2360</v>
      </c>
      <c r="AC34">
        <v>9734</v>
      </c>
      <c r="AD34">
        <v>53628</v>
      </c>
      <c r="AE34">
        <v>96166</v>
      </c>
      <c r="AG34">
        <v>31916</v>
      </c>
      <c r="AH34">
        <v>25714</v>
      </c>
      <c r="AI34">
        <v>35361</v>
      </c>
      <c r="AJ34">
        <v>31564</v>
      </c>
      <c r="AK34">
        <v>31033</v>
      </c>
      <c r="AL34">
        <v>34436</v>
      </c>
      <c r="AM34">
        <v>34372</v>
      </c>
      <c r="AN34">
        <v>51741</v>
      </c>
      <c r="AO34">
        <v>55736</v>
      </c>
      <c r="AP34">
        <v>55982</v>
      </c>
      <c r="AQ34">
        <v>49803</v>
      </c>
      <c r="AR34">
        <v>20580</v>
      </c>
      <c r="AS34">
        <v>354</v>
      </c>
    </row>
    <row r="35" spans="2:45">
      <c r="B35" t="s">
        <v>21</v>
      </c>
      <c r="Y35">
        <v>2005</v>
      </c>
      <c r="Z35">
        <v>2079</v>
      </c>
      <c r="AA35">
        <v>699</v>
      </c>
      <c r="AB35">
        <v>974</v>
      </c>
      <c r="AC35">
        <v>2460</v>
      </c>
      <c r="AD35">
        <v>2594</v>
      </c>
      <c r="AE35">
        <v>6335</v>
      </c>
      <c r="AG35">
        <v>7908</v>
      </c>
      <c r="AH35">
        <v>8236</v>
      </c>
      <c r="AI35">
        <v>7944</v>
      </c>
      <c r="AJ35">
        <v>7767</v>
      </c>
      <c r="AK35">
        <v>12227</v>
      </c>
      <c r="AL35">
        <v>17573</v>
      </c>
      <c r="AM35">
        <v>34455</v>
      </c>
      <c r="AN35">
        <v>43194</v>
      </c>
      <c r="AO35">
        <v>48785</v>
      </c>
      <c r="AP35">
        <v>60725</v>
      </c>
      <c r="AQ35">
        <v>55081</v>
      </c>
      <c r="AR35">
        <v>38741</v>
      </c>
      <c r="AS35">
        <v>7490</v>
      </c>
    </row>
    <row r="36" spans="2:45">
      <c r="B36" t="s">
        <v>66</v>
      </c>
      <c r="AP36">
        <v>4882</v>
      </c>
      <c r="AQ36">
        <v>2081</v>
      </c>
    </row>
    <row r="37" spans="2:45">
      <c r="B37" t="s">
        <v>22</v>
      </c>
      <c r="Y37">
        <v>206696</v>
      </c>
      <c r="Z37">
        <v>160473</v>
      </c>
      <c r="AA37">
        <v>161388</v>
      </c>
      <c r="AB37">
        <v>462420</v>
      </c>
      <c r="AC37">
        <v>436528</v>
      </c>
      <c r="AD37">
        <v>358363</v>
      </c>
      <c r="AE37">
        <v>181475</v>
      </c>
      <c r="AG37">
        <v>28835</v>
      </c>
      <c r="AH37">
        <v>16060</v>
      </c>
      <c r="AI37">
        <v>116184</v>
      </c>
      <c r="AJ37">
        <v>58463</v>
      </c>
      <c r="AK37">
        <v>49182</v>
      </c>
      <c r="AL37">
        <v>120062</v>
      </c>
      <c r="AM37">
        <v>52064</v>
      </c>
      <c r="AN37">
        <v>30768</v>
      </c>
      <c r="AO37">
        <v>70958</v>
      </c>
      <c r="AP37">
        <v>68501</v>
      </c>
      <c r="AQ37">
        <v>68160</v>
      </c>
      <c r="AR37">
        <v>119862</v>
      </c>
      <c r="AS37">
        <v>105360</v>
      </c>
    </row>
    <row r="38" spans="2:45">
      <c r="B38" t="s">
        <v>53</v>
      </c>
      <c r="AM38">
        <v>1404</v>
      </c>
      <c r="AO38">
        <v>2921</v>
      </c>
    </row>
    <row r="39" spans="2:45">
      <c r="B39" t="s">
        <v>54</v>
      </c>
      <c r="AM39">
        <v>3975</v>
      </c>
      <c r="AO39">
        <v>6190</v>
      </c>
      <c r="AP39">
        <v>7446</v>
      </c>
      <c r="AQ39">
        <v>5501</v>
      </c>
    </row>
    <row r="40" spans="2:45">
      <c r="B40" t="s">
        <v>23</v>
      </c>
      <c r="Y40">
        <v>85278</v>
      </c>
      <c r="Z40">
        <v>71257</v>
      </c>
      <c r="AA40">
        <v>78985</v>
      </c>
      <c r="AB40">
        <v>76556</v>
      </c>
      <c r="AC40">
        <v>98411</v>
      </c>
      <c r="AD40">
        <v>119934</v>
      </c>
      <c r="AE40">
        <v>127001</v>
      </c>
      <c r="AG40">
        <v>137918</v>
      </c>
      <c r="AH40">
        <v>140488</v>
      </c>
      <c r="AI40">
        <v>140765</v>
      </c>
      <c r="AJ40">
        <v>119021</v>
      </c>
      <c r="AK40">
        <v>96688</v>
      </c>
      <c r="AL40">
        <v>81917</v>
      </c>
      <c r="AM40">
        <v>96401</v>
      </c>
      <c r="AN40">
        <v>126407</v>
      </c>
      <c r="AO40">
        <v>66482</v>
      </c>
      <c r="AP40">
        <v>63520</v>
      </c>
      <c r="AQ40">
        <v>57395</v>
      </c>
      <c r="AR40">
        <v>44757</v>
      </c>
      <c r="AS40">
        <v>33110</v>
      </c>
    </row>
    <row r="41" spans="2:45">
      <c r="B41" t="s">
        <v>24</v>
      </c>
      <c r="Y41">
        <v>2652</v>
      </c>
      <c r="Z41">
        <v>41017</v>
      </c>
      <c r="AA41">
        <v>12028</v>
      </c>
      <c r="AB41">
        <v>13975</v>
      </c>
      <c r="AC41">
        <v>18076</v>
      </c>
      <c r="AD41">
        <v>15097</v>
      </c>
      <c r="AE41">
        <v>22934</v>
      </c>
      <c r="AG41">
        <v>17313</v>
      </c>
      <c r="AH41">
        <v>24309</v>
      </c>
      <c r="AI41">
        <v>29943</v>
      </c>
      <c r="AJ41">
        <v>6046</v>
      </c>
      <c r="AK41">
        <v>4112</v>
      </c>
      <c r="AL41">
        <v>6381</v>
      </c>
      <c r="AM41">
        <v>14751</v>
      </c>
      <c r="AN41">
        <v>37322</v>
      </c>
      <c r="AO41">
        <v>13692</v>
      </c>
      <c r="AP41">
        <v>16951</v>
      </c>
      <c r="AQ41">
        <v>2185</v>
      </c>
      <c r="AR41">
        <v>5012</v>
      </c>
      <c r="AS41">
        <v>841</v>
      </c>
    </row>
    <row r="42" spans="2:45">
      <c r="B42" t="s">
        <v>67</v>
      </c>
      <c r="AP42">
        <v>1081</v>
      </c>
      <c r="AQ42">
        <v>1199</v>
      </c>
    </row>
    <row r="43" spans="2:45">
      <c r="B43" t="s">
        <v>25</v>
      </c>
      <c r="Y43">
        <v>234735</v>
      </c>
      <c r="Z43">
        <v>336698</v>
      </c>
      <c r="AA43">
        <v>234590</v>
      </c>
      <c r="AB43">
        <v>237716</v>
      </c>
      <c r="AC43">
        <v>262255</v>
      </c>
      <c r="AD43">
        <v>306103</v>
      </c>
      <c r="AE43">
        <v>293960</v>
      </c>
      <c r="AG43">
        <v>301803</v>
      </c>
      <c r="AH43">
        <v>244487</v>
      </c>
      <c r="AI43">
        <v>246037</v>
      </c>
      <c r="AJ43">
        <v>116793</v>
      </c>
      <c r="AK43">
        <v>105988</v>
      </c>
      <c r="AL43">
        <v>56973</v>
      </c>
      <c r="AM43">
        <v>53898</v>
      </c>
      <c r="AN43">
        <v>90015</v>
      </c>
      <c r="AO43">
        <v>24965</v>
      </c>
      <c r="AP43">
        <v>35582</v>
      </c>
      <c r="AQ43">
        <v>44716</v>
      </c>
      <c r="AR43">
        <v>149845</v>
      </c>
      <c r="AS43">
        <v>30079</v>
      </c>
    </row>
    <row r="44" spans="2:45">
      <c r="B44" t="s">
        <v>26</v>
      </c>
      <c r="Z44">
        <v>16954</v>
      </c>
      <c r="AA44">
        <v>2483</v>
      </c>
      <c r="AB44">
        <v>31372</v>
      </c>
      <c r="AC44">
        <v>19325</v>
      </c>
      <c r="AD44">
        <v>10460</v>
      </c>
      <c r="AE44">
        <v>34102</v>
      </c>
      <c r="AG44">
        <v>113</v>
      </c>
      <c r="AH44">
        <v>172</v>
      </c>
      <c r="AI44">
        <v>484</v>
      </c>
      <c r="AJ44">
        <v>72</v>
      </c>
      <c r="AM44">
        <v>925</v>
      </c>
      <c r="AO44">
        <v>1050</v>
      </c>
    </row>
    <row r="45" spans="2:45">
      <c r="B45" t="s">
        <v>27</v>
      </c>
      <c r="Y45">
        <v>15495</v>
      </c>
      <c r="Z45">
        <v>37600</v>
      </c>
      <c r="AA45">
        <v>99201</v>
      </c>
      <c r="AB45">
        <v>132655</v>
      </c>
      <c r="AC45">
        <v>152510</v>
      </c>
      <c r="AD45">
        <v>236942</v>
      </c>
      <c r="AE45">
        <v>323049</v>
      </c>
      <c r="AG45">
        <v>270355</v>
      </c>
      <c r="AH45">
        <v>284426</v>
      </c>
      <c r="AI45">
        <v>248863</v>
      </c>
      <c r="AJ45">
        <v>223368</v>
      </c>
      <c r="AK45">
        <v>177080</v>
      </c>
      <c r="AL45">
        <v>190757</v>
      </c>
      <c r="AM45">
        <v>161923</v>
      </c>
      <c r="AN45">
        <v>170357</v>
      </c>
      <c r="AO45">
        <v>219215</v>
      </c>
      <c r="AP45">
        <v>192424</v>
      </c>
      <c r="AQ45">
        <v>203969</v>
      </c>
      <c r="AR45">
        <v>130108</v>
      </c>
      <c r="AS45">
        <v>1877</v>
      </c>
    </row>
    <row r="46" spans="2:45">
      <c r="B46" t="s">
        <v>28</v>
      </c>
      <c r="Y46">
        <v>58829</v>
      </c>
      <c r="Z46">
        <v>29806</v>
      </c>
      <c r="AA46">
        <v>65639</v>
      </c>
      <c r="AB46">
        <v>42522</v>
      </c>
      <c r="AC46">
        <v>53143</v>
      </c>
      <c r="AD46">
        <v>61333</v>
      </c>
      <c r="AE46">
        <v>75787</v>
      </c>
      <c r="AG46">
        <v>87992</v>
      </c>
      <c r="AH46">
        <v>73647</v>
      </c>
      <c r="AI46">
        <v>63845</v>
      </c>
      <c r="AJ46">
        <v>69929</v>
      </c>
      <c r="AK46">
        <v>62406</v>
      </c>
      <c r="AL46">
        <v>58981</v>
      </c>
      <c r="AM46">
        <v>52925</v>
      </c>
      <c r="AN46">
        <v>46889</v>
      </c>
      <c r="AO46">
        <v>57952</v>
      </c>
      <c r="AP46">
        <v>37073</v>
      </c>
      <c r="AQ46">
        <v>48972</v>
      </c>
      <c r="AR46">
        <v>34917</v>
      </c>
      <c r="AS46">
        <v>18039</v>
      </c>
    </row>
    <row r="47" spans="2:45">
      <c r="B47" t="s">
        <v>29</v>
      </c>
      <c r="Y47">
        <v>10232</v>
      </c>
      <c r="Z47">
        <v>1480</v>
      </c>
      <c r="AA47">
        <v>25584</v>
      </c>
      <c r="AB47">
        <v>8245</v>
      </c>
      <c r="AC47">
        <v>895</v>
      </c>
      <c r="AD47">
        <v>35</v>
      </c>
      <c r="AE47">
        <v>109</v>
      </c>
      <c r="AG47">
        <v>4574</v>
      </c>
      <c r="AH47">
        <v>5494</v>
      </c>
      <c r="AI47">
        <v>4507</v>
      </c>
    </row>
    <row r="48" spans="2:45">
      <c r="B48" t="s">
        <v>30</v>
      </c>
      <c r="AG48">
        <v>1789</v>
      </c>
      <c r="AH48">
        <v>2261</v>
      </c>
      <c r="AI48">
        <v>3309</v>
      </c>
      <c r="AJ48">
        <v>2759</v>
      </c>
      <c r="AM48">
        <v>13877</v>
      </c>
      <c r="AO48">
        <v>12782</v>
      </c>
      <c r="AP48">
        <v>31599</v>
      </c>
      <c r="AQ48">
        <v>27200</v>
      </c>
      <c r="AR48">
        <v>75546</v>
      </c>
      <c r="AS48">
        <v>70088</v>
      </c>
    </row>
    <row r="49" spans="2:45">
      <c r="B49" t="s">
        <v>55</v>
      </c>
      <c r="Y49">
        <v>16000</v>
      </c>
      <c r="Z49">
        <v>19400</v>
      </c>
      <c r="AE49">
        <v>406758</v>
      </c>
      <c r="AM49">
        <v>6409</v>
      </c>
      <c r="AO49">
        <v>59712</v>
      </c>
      <c r="AP49">
        <v>39995</v>
      </c>
      <c r="AQ49">
        <v>63806</v>
      </c>
      <c r="AR49">
        <v>127187</v>
      </c>
      <c r="AS49">
        <v>63431</v>
      </c>
    </row>
    <row r="50" spans="2:45">
      <c r="B50" t="s">
        <v>68</v>
      </c>
      <c r="AP50">
        <v>3295</v>
      </c>
      <c r="AQ50">
        <v>6731</v>
      </c>
    </row>
    <row r="51" spans="2:45">
      <c r="B51" t="s">
        <v>31</v>
      </c>
      <c r="Y51">
        <v>418285</v>
      </c>
      <c r="Z51">
        <v>325378</v>
      </c>
      <c r="AA51">
        <v>494686</v>
      </c>
      <c r="AB51">
        <v>512987</v>
      </c>
      <c r="AC51">
        <v>676503</v>
      </c>
      <c r="AD51">
        <v>649658</v>
      </c>
      <c r="AE51">
        <v>643769</v>
      </c>
      <c r="AG51">
        <v>615509</v>
      </c>
      <c r="AH51">
        <v>680170</v>
      </c>
      <c r="AI51">
        <v>543090</v>
      </c>
      <c r="AJ51">
        <v>536152</v>
      </c>
      <c r="AK51">
        <v>480215</v>
      </c>
      <c r="AL51">
        <v>494236</v>
      </c>
      <c r="AM51">
        <v>330371</v>
      </c>
      <c r="AN51">
        <v>245683</v>
      </c>
      <c r="AO51">
        <v>112370</v>
      </c>
      <c r="AP51">
        <v>310794</v>
      </c>
      <c r="AQ51">
        <v>271187</v>
      </c>
      <c r="AR51">
        <v>282707</v>
      </c>
      <c r="AS51">
        <v>137616</v>
      </c>
    </row>
    <row r="52" spans="2:45">
      <c r="B52" t="s">
        <v>56</v>
      </c>
      <c r="Y52">
        <v>29577</v>
      </c>
      <c r="Z52">
        <v>10223</v>
      </c>
      <c r="AA52">
        <v>4877</v>
      </c>
      <c r="AB52">
        <v>5892</v>
      </c>
      <c r="AC52">
        <v>2018</v>
      </c>
      <c r="AD52">
        <v>2781</v>
      </c>
      <c r="AE52">
        <v>3843</v>
      </c>
      <c r="AG52">
        <v>1877</v>
      </c>
      <c r="AH52">
        <v>3358</v>
      </c>
      <c r="AI52">
        <v>7311</v>
      </c>
      <c r="AJ52">
        <v>8848</v>
      </c>
      <c r="AK52">
        <v>5907</v>
      </c>
      <c r="AL52">
        <v>6744</v>
      </c>
      <c r="AM52">
        <v>3324</v>
      </c>
      <c r="AN52">
        <v>1518</v>
      </c>
      <c r="AO52">
        <v>768</v>
      </c>
      <c r="AQ52">
        <v>1432</v>
      </c>
      <c r="AR52">
        <v>1322</v>
      </c>
      <c r="AS52">
        <v>41</v>
      </c>
    </row>
    <row r="53" spans="2:45">
      <c r="B53" t="s">
        <v>151</v>
      </c>
      <c r="AB53">
        <v>900</v>
      </c>
      <c r="AC53">
        <v>799</v>
      </c>
      <c r="AD53">
        <v>168</v>
      </c>
      <c r="AE53">
        <v>5</v>
      </c>
    </row>
    <row r="54" spans="2:45">
      <c r="B54" t="s">
        <v>32</v>
      </c>
      <c r="Y54">
        <v>3100</v>
      </c>
      <c r="Z54">
        <v>7158</v>
      </c>
      <c r="AA54">
        <v>4008</v>
      </c>
      <c r="AB54">
        <v>2766</v>
      </c>
      <c r="AC54">
        <v>1182</v>
      </c>
      <c r="AD54">
        <v>3017</v>
      </c>
      <c r="AE54">
        <v>3993</v>
      </c>
      <c r="AG54">
        <v>6147</v>
      </c>
      <c r="AH54">
        <v>14187</v>
      </c>
      <c r="AI54">
        <v>16544</v>
      </c>
      <c r="AJ54">
        <v>25965</v>
      </c>
      <c r="AK54">
        <v>48674</v>
      </c>
      <c r="AL54">
        <v>116237</v>
      </c>
      <c r="AM54">
        <v>143015</v>
      </c>
      <c r="AN54">
        <v>118393</v>
      </c>
      <c r="AO54">
        <v>116043</v>
      </c>
      <c r="AP54">
        <v>98385</v>
      </c>
      <c r="AQ54">
        <v>104041</v>
      </c>
      <c r="AR54">
        <v>74133</v>
      </c>
      <c r="AS54">
        <v>41561</v>
      </c>
    </row>
    <row r="55" spans="2:45">
      <c r="B55" t="s">
        <v>69</v>
      </c>
      <c r="AP55">
        <v>1183</v>
      </c>
    </row>
    <row r="56" spans="2:45">
      <c r="B56" t="s">
        <v>57</v>
      </c>
      <c r="AM56">
        <v>87</v>
      </c>
      <c r="AO56">
        <v>164</v>
      </c>
    </row>
    <row r="57" spans="2:45">
      <c r="B57" t="s">
        <v>58</v>
      </c>
      <c r="AM57">
        <v>4290</v>
      </c>
      <c r="AO57">
        <v>13009</v>
      </c>
      <c r="AP57">
        <v>9719</v>
      </c>
      <c r="AQ57">
        <v>11386</v>
      </c>
    </row>
    <row r="58" spans="2:45">
      <c r="B58" t="s">
        <v>127</v>
      </c>
      <c r="Y58">
        <v>13</v>
      </c>
      <c r="AA58">
        <v>168</v>
      </c>
    </row>
    <row r="59" spans="2:45">
      <c r="B59" t="s">
        <v>76</v>
      </c>
      <c r="AQ59">
        <v>2670</v>
      </c>
    </row>
    <row r="60" spans="2:45">
      <c r="B60" t="s">
        <v>141</v>
      </c>
      <c r="Z60">
        <v>28037</v>
      </c>
      <c r="AB60">
        <v>52814</v>
      </c>
      <c r="AC60">
        <v>67893</v>
      </c>
      <c r="AD60">
        <v>12750</v>
      </c>
    </row>
    <row r="61" spans="2:45">
      <c r="B61" t="s">
        <v>33</v>
      </c>
      <c r="Y61">
        <v>103349</v>
      </c>
      <c r="Z61">
        <v>18876</v>
      </c>
      <c r="AA61">
        <v>37601</v>
      </c>
      <c r="AB61">
        <v>22957</v>
      </c>
      <c r="AC61">
        <v>45697</v>
      </c>
      <c r="AD61">
        <v>23586</v>
      </c>
      <c r="AE61">
        <v>16352</v>
      </c>
      <c r="AG61">
        <v>23263</v>
      </c>
      <c r="AH61">
        <v>30354</v>
      </c>
      <c r="AI61">
        <v>26425</v>
      </c>
      <c r="AJ61">
        <v>14611</v>
      </c>
      <c r="AK61">
        <v>8481</v>
      </c>
      <c r="AL61">
        <v>4157</v>
      </c>
      <c r="AM61">
        <v>21477</v>
      </c>
      <c r="AN61">
        <v>38612</v>
      </c>
      <c r="AO61">
        <v>8746</v>
      </c>
      <c r="AP61">
        <v>10535</v>
      </c>
      <c r="AQ61">
        <v>31245</v>
      </c>
      <c r="AR61">
        <v>44634</v>
      </c>
      <c r="AS61">
        <v>22289</v>
      </c>
    </row>
    <row r="62" spans="2:45">
      <c r="B62" t="s">
        <v>34</v>
      </c>
      <c r="Y62">
        <v>88681</v>
      </c>
      <c r="Z62">
        <v>91569</v>
      </c>
      <c r="AA62">
        <v>89264</v>
      </c>
      <c r="AB62">
        <v>86553</v>
      </c>
      <c r="AC62">
        <v>141039</v>
      </c>
      <c r="AD62">
        <v>109463</v>
      </c>
      <c r="AE62">
        <v>156019</v>
      </c>
      <c r="AG62">
        <v>127399</v>
      </c>
      <c r="AH62">
        <v>148781</v>
      </c>
      <c r="AI62">
        <v>156396</v>
      </c>
      <c r="AJ62">
        <v>150905</v>
      </c>
      <c r="AK62">
        <v>114626</v>
      </c>
      <c r="AL62">
        <v>119158</v>
      </c>
      <c r="AM62">
        <v>109674</v>
      </c>
      <c r="AN62">
        <v>137494</v>
      </c>
      <c r="AO62">
        <v>132195</v>
      </c>
      <c r="AP62">
        <v>145180</v>
      </c>
      <c r="AQ62">
        <v>131251</v>
      </c>
      <c r="AR62">
        <v>168744</v>
      </c>
      <c r="AS62">
        <v>20235</v>
      </c>
    </row>
    <row r="63" spans="2:45">
      <c r="B63" t="s">
        <v>35</v>
      </c>
      <c r="Z63">
        <v>1356</v>
      </c>
      <c r="AA63">
        <v>62</v>
      </c>
      <c r="AB63">
        <v>20523</v>
      </c>
      <c r="AC63">
        <v>23968</v>
      </c>
      <c r="AD63">
        <v>41230</v>
      </c>
      <c r="AE63">
        <v>451</v>
      </c>
      <c r="AG63">
        <v>61021</v>
      </c>
      <c r="AH63">
        <v>18189</v>
      </c>
      <c r="AI63">
        <v>11630</v>
      </c>
      <c r="AJ63">
        <v>140971</v>
      </c>
      <c r="AK63">
        <v>50199</v>
      </c>
      <c r="AL63">
        <v>25772</v>
      </c>
      <c r="AM63">
        <v>85170</v>
      </c>
      <c r="AN63">
        <v>100172</v>
      </c>
      <c r="AO63">
        <v>56973</v>
      </c>
      <c r="AP63">
        <v>65992</v>
      </c>
      <c r="AQ63">
        <v>64713</v>
      </c>
      <c r="AR63">
        <v>123925</v>
      </c>
      <c r="AS63">
        <v>5461</v>
      </c>
    </row>
    <row r="64" spans="2:45">
      <c r="B64" t="s">
        <v>36</v>
      </c>
      <c r="Y64">
        <v>920</v>
      </c>
      <c r="Z64">
        <v>664</v>
      </c>
      <c r="AA64">
        <v>493</v>
      </c>
      <c r="AB64">
        <v>9572</v>
      </c>
      <c r="AC64">
        <v>9631</v>
      </c>
      <c r="AD64">
        <v>5926</v>
      </c>
      <c r="AE64">
        <v>5890</v>
      </c>
      <c r="AG64">
        <v>3729</v>
      </c>
      <c r="AH64">
        <v>3993</v>
      </c>
      <c r="AI64">
        <v>5700</v>
      </c>
      <c r="AJ64">
        <v>4669</v>
      </c>
      <c r="AK64">
        <v>10685</v>
      </c>
      <c r="AL64">
        <v>8117</v>
      </c>
      <c r="AM64">
        <v>4464</v>
      </c>
      <c r="AN64">
        <v>11838</v>
      </c>
      <c r="AO64">
        <v>13344</v>
      </c>
      <c r="AP64">
        <v>24531</v>
      </c>
      <c r="AQ64">
        <v>30520</v>
      </c>
      <c r="AR64">
        <v>41108</v>
      </c>
      <c r="AS64">
        <v>12020</v>
      </c>
    </row>
    <row r="65" spans="2:45">
      <c r="B65" t="s">
        <v>70</v>
      </c>
      <c r="AP65">
        <v>2242</v>
      </c>
      <c r="AQ65">
        <v>1568</v>
      </c>
    </row>
    <row r="66" spans="2:45">
      <c r="B66" t="s">
        <v>37</v>
      </c>
      <c r="AG66">
        <v>97648</v>
      </c>
      <c r="AH66">
        <v>61308</v>
      </c>
      <c r="AI66">
        <v>68039</v>
      </c>
      <c r="AJ66">
        <v>437</v>
      </c>
    </row>
    <row r="67" spans="2:45">
      <c r="B67" t="s">
        <v>59</v>
      </c>
      <c r="AM67">
        <v>23001</v>
      </c>
      <c r="AO67">
        <v>77941</v>
      </c>
      <c r="AP67">
        <v>126353</v>
      </c>
      <c r="AQ67">
        <v>95337</v>
      </c>
      <c r="AR67">
        <v>65892</v>
      </c>
    </row>
    <row r="68" spans="2:45">
      <c r="B68" t="s">
        <v>38</v>
      </c>
      <c r="Y68">
        <v>535</v>
      </c>
      <c r="Z68">
        <v>452</v>
      </c>
      <c r="AA68">
        <v>618</v>
      </c>
      <c r="AB68">
        <v>849</v>
      </c>
      <c r="AC68">
        <v>232</v>
      </c>
      <c r="AD68">
        <v>537</v>
      </c>
      <c r="AG68">
        <v>675</v>
      </c>
      <c r="AH68">
        <v>520</v>
      </c>
      <c r="AI68">
        <v>621</v>
      </c>
      <c r="AJ68">
        <v>623</v>
      </c>
      <c r="AK68">
        <v>730</v>
      </c>
      <c r="AL68">
        <v>809</v>
      </c>
      <c r="AM68">
        <v>3428</v>
      </c>
      <c r="AN68">
        <v>2542</v>
      </c>
      <c r="AO68">
        <v>9565</v>
      </c>
      <c r="AP68">
        <v>6856</v>
      </c>
      <c r="AQ68">
        <v>6046</v>
      </c>
      <c r="AR68">
        <v>4109</v>
      </c>
      <c r="AS68">
        <v>4164</v>
      </c>
    </row>
    <row r="69" spans="2:45">
      <c r="B69" t="s">
        <v>39</v>
      </c>
      <c r="Z69">
        <v>12368</v>
      </c>
      <c r="AB69">
        <v>825</v>
      </c>
      <c r="AC69">
        <v>86265</v>
      </c>
      <c r="AD69">
        <v>9325</v>
      </c>
      <c r="AE69">
        <v>355</v>
      </c>
      <c r="AG69">
        <v>110891</v>
      </c>
      <c r="AH69">
        <v>106503</v>
      </c>
      <c r="AI69">
        <v>193890</v>
      </c>
      <c r="AJ69">
        <v>399599</v>
      </c>
      <c r="AM69">
        <v>213424</v>
      </c>
      <c r="AO69">
        <v>265444</v>
      </c>
      <c r="AP69">
        <v>290797</v>
      </c>
      <c r="AQ69">
        <v>275666</v>
      </c>
      <c r="AR69">
        <v>336581</v>
      </c>
      <c r="AS69">
        <v>272119</v>
      </c>
    </row>
    <row r="70" spans="2:45">
      <c r="B70" t="s">
        <v>60</v>
      </c>
      <c r="Y70">
        <v>103600</v>
      </c>
      <c r="Z70">
        <v>53107</v>
      </c>
      <c r="AA70">
        <v>97162</v>
      </c>
      <c r="AB70">
        <v>11888</v>
      </c>
      <c r="AC70">
        <v>21893</v>
      </c>
      <c r="AD70">
        <v>87581</v>
      </c>
      <c r="AE70">
        <v>102693</v>
      </c>
      <c r="AJ70">
        <v>32373</v>
      </c>
      <c r="AK70">
        <v>13770</v>
      </c>
      <c r="AL70">
        <v>23436</v>
      </c>
      <c r="AM70">
        <v>42034</v>
      </c>
      <c r="AN70">
        <v>45110</v>
      </c>
      <c r="AO70">
        <v>5949</v>
      </c>
      <c r="AP70">
        <v>2537</v>
      </c>
      <c r="AQ70">
        <v>13664</v>
      </c>
    </row>
    <row r="71" spans="2:45">
      <c r="B71" t="s">
        <v>128</v>
      </c>
      <c r="Y71">
        <v>45387</v>
      </c>
      <c r="Z71">
        <v>4156</v>
      </c>
      <c r="AA71">
        <v>2935</v>
      </c>
      <c r="AB71">
        <v>393</v>
      </c>
      <c r="AC71">
        <v>36</v>
      </c>
    </row>
    <row r="72" spans="2:45">
      <c r="B72" t="s">
        <v>40</v>
      </c>
      <c r="Y72">
        <v>138468</v>
      </c>
      <c r="Z72">
        <v>125612</v>
      </c>
      <c r="AA72">
        <v>55599</v>
      </c>
      <c r="AB72">
        <v>57851</v>
      </c>
      <c r="AC72">
        <v>59857</v>
      </c>
      <c r="AD72">
        <v>39015</v>
      </c>
      <c r="AE72">
        <v>34527</v>
      </c>
      <c r="AG72">
        <v>22511</v>
      </c>
      <c r="AH72">
        <v>20636</v>
      </c>
      <c r="AI72">
        <v>26356</v>
      </c>
      <c r="AJ72">
        <v>25336</v>
      </c>
      <c r="AK72">
        <v>27411</v>
      </c>
      <c r="AL72">
        <v>17089</v>
      </c>
      <c r="AM72">
        <v>22336</v>
      </c>
      <c r="AN72">
        <v>24209</v>
      </c>
      <c r="AO72">
        <v>24197</v>
      </c>
      <c r="AP72">
        <v>9268</v>
      </c>
      <c r="AQ72">
        <v>6629</v>
      </c>
    </row>
    <row r="73" spans="2:45">
      <c r="B73" t="s">
        <v>71</v>
      </c>
      <c r="AP73">
        <v>11794</v>
      </c>
      <c r="AQ73">
        <v>6386</v>
      </c>
    </row>
    <row r="74" spans="2:45">
      <c r="B74" t="s">
        <v>61</v>
      </c>
      <c r="AM74">
        <v>2718</v>
      </c>
      <c r="AO74">
        <v>4532</v>
      </c>
    </row>
    <row r="75" spans="2:45">
      <c r="B75" t="s">
        <v>41</v>
      </c>
      <c r="Y75">
        <v>1354</v>
      </c>
      <c r="Z75">
        <v>256</v>
      </c>
      <c r="AA75">
        <v>191</v>
      </c>
      <c r="AB75">
        <v>963</v>
      </c>
      <c r="AC75">
        <v>1527</v>
      </c>
      <c r="AD75">
        <v>3708</v>
      </c>
      <c r="AE75">
        <v>4605</v>
      </c>
      <c r="AG75">
        <v>7186</v>
      </c>
      <c r="AH75">
        <v>11935</v>
      </c>
      <c r="AI75">
        <v>10554</v>
      </c>
      <c r="AJ75">
        <v>11109</v>
      </c>
      <c r="AK75">
        <v>13778</v>
      </c>
      <c r="AL75">
        <v>14809</v>
      </c>
      <c r="AM75">
        <v>15678</v>
      </c>
      <c r="AN75">
        <v>16115</v>
      </c>
      <c r="AO75">
        <v>13356</v>
      </c>
      <c r="AP75">
        <v>15296</v>
      </c>
      <c r="AQ75">
        <v>23815</v>
      </c>
      <c r="AR75">
        <v>27913</v>
      </c>
      <c r="AS75">
        <v>6400</v>
      </c>
    </row>
    <row r="76" spans="2:45">
      <c r="B76" t="s">
        <v>42</v>
      </c>
      <c r="Y76">
        <v>16350</v>
      </c>
      <c r="Z76">
        <v>20678</v>
      </c>
      <c r="AA76">
        <v>11594</v>
      </c>
      <c r="AB76">
        <v>7291</v>
      </c>
      <c r="AC76">
        <v>28594</v>
      </c>
      <c r="AD76">
        <v>36018</v>
      </c>
      <c r="AE76">
        <v>26607</v>
      </c>
      <c r="AG76">
        <v>36570</v>
      </c>
      <c r="AH76">
        <v>41395</v>
      </c>
      <c r="AI76">
        <v>32621</v>
      </c>
      <c r="AJ76">
        <v>33627</v>
      </c>
      <c r="AK76">
        <v>21275</v>
      </c>
      <c r="AL76">
        <v>26241</v>
      </c>
      <c r="AM76">
        <v>18265</v>
      </c>
      <c r="AN76">
        <v>16294</v>
      </c>
      <c r="AO76">
        <v>18882</v>
      </c>
      <c r="AP76">
        <v>16697</v>
      </c>
      <c r="AQ76">
        <v>21606</v>
      </c>
      <c r="AR76">
        <v>21761</v>
      </c>
      <c r="AS76">
        <v>2632</v>
      </c>
    </row>
    <row r="77" spans="2:45">
      <c r="B77" t="s">
        <v>43</v>
      </c>
      <c r="AG77">
        <v>19539</v>
      </c>
      <c r="AH77">
        <v>33602</v>
      </c>
      <c r="AI77">
        <v>104854</v>
      </c>
      <c r="AJ77">
        <v>104592</v>
      </c>
      <c r="AM77">
        <v>17854</v>
      </c>
      <c r="AO77">
        <v>26912</v>
      </c>
      <c r="AP77">
        <v>29362</v>
      </c>
      <c r="AQ77">
        <v>92431</v>
      </c>
      <c r="AR77">
        <v>62752</v>
      </c>
      <c r="AS77">
        <v>44043</v>
      </c>
    </row>
    <row r="78" spans="2:45">
      <c r="B78" t="s">
        <v>44</v>
      </c>
      <c r="Y78">
        <v>658</v>
      </c>
      <c r="Z78">
        <v>1580</v>
      </c>
      <c r="AA78">
        <v>2360</v>
      </c>
      <c r="AB78">
        <v>5333</v>
      </c>
      <c r="AC78">
        <v>6985</v>
      </c>
      <c r="AD78">
        <v>13501</v>
      </c>
      <c r="AE78">
        <v>21559</v>
      </c>
      <c r="AG78">
        <v>33967</v>
      </c>
      <c r="AH78">
        <v>5667</v>
      </c>
      <c r="AI78">
        <v>29794</v>
      </c>
      <c r="AJ78">
        <v>79195</v>
      </c>
      <c r="AK78">
        <v>89365</v>
      </c>
      <c r="AL78">
        <v>165624</v>
      </c>
      <c r="AM78">
        <v>232477</v>
      </c>
      <c r="AN78">
        <v>139218</v>
      </c>
      <c r="AO78">
        <v>71742</v>
      </c>
      <c r="AP78">
        <v>180708</v>
      </c>
      <c r="AQ78">
        <v>78670</v>
      </c>
      <c r="AR78">
        <v>38939</v>
      </c>
      <c r="AS78">
        <v>33293</v>
      </c>
    </row>
    <row r="79" spans="2:45">
      <c r="B79" t="s">
        <v>45</v>
      </c>
      <c r="Y79">
        <v>1227900</v>
      </c>
      <c r="Z79">
        <v>630592</v>
      </c>
      <c r="AA79">
        <v>713826</v>
      </c>
      <c r="AB79">
        <v>373476</v>
      </c>
      <c r="AC79">
        <v>320470</v>
      </c>
      <c r="AD79">
        <v>443063</v>
      </c>
      <c r="AE79">
        <v>380590</v>
      </c>
      <c r="AG79">
        <v>250458</v>
      </c>
      <c r="AH79">
        <v>305151</v>
      </c>
      <c r="AI79">
        <v>220654</v>
      </c>
      <c r="AJ79">
        <v>152033</v>
      </c>
      <c r="AK79">
        <v>130357</v>
      </c>
      <c r="AL79">
        <v>137189</v>
      </c>
      <c r="AM79">
        <v>153724</v>
      </c>
      <c r="AN79">
        <v>105770</v>
      </c>
      <c r="AO79">
        <v>72933</v>
      </c>
      <c r="AP79">
        <v>113411</v>
      </c>
      <c r="AQ79">
        <v>138394</v>
      </c>
      <c r="AR79">
        <v>141047</v>
      </c>
      <c r="AS79">
        <v>49145</v>
      </c>
    </row>
    <row r="80" spans="2:45">
      <c r="B80" t="s">
        <v>77</v>
      </c>
      <c r="AQ80">
        <v>4275</v>
      </c>
    </row>
    <row r="81" spans="2:55">
      <c r="B81" t="s">
        <v>72</v>
      </c>
      <c r="AP81">
        <v>2437</v>
      </c>
      <c r="AQ81">
        <v>1851</v>
      </c>
    </row>
    <row r="82" spans="2:55">
      <c r="B82" t="s">
        <v>46</v>
      </c>
      <c r="Z82">
        <v>1722</v>
      </c>
      <c r="AA82">
        <v>5211</v>
      </c>
      <c r="AB82">
        <v>7042</v>
      </c>
      <c r="AC82">
        <v>15200</v>
      </c>
      <c r="AD82">
        <v>18901</v>
      </c>
      <c r="AE82">
        <v>26894</v>
      </c>
      <c r="AG82">
        <v>60395</v>
      </c>
      <c r="AH82">
        <v>84187</v>
      </c>
      <c r="AI82">
        <v>44997</v>
      </c>
      <c r="AJ82">
        <v>41497</v>
      </c>
      <c r="AK82">
        <v>41497</v>
      </c>
      <c r="AL82">
        <v>44997</v>
      </c>
      <c r="AM82">
        <v>64695</v>
      </c>
      <c r="AN82">
        <v>70088</v>
      </c>
      <c r="AO82">
        <v>119905</v>
      </c>
      <c r="AP82">
        <v>138179</v>
      </c>
      <c r="AQ82">
        <v>115690</v>
      </c>
      <c r="AR82">
        <v>94260</v>
      </c>
      <c r="AS82">
        <v>33094</v>
      </c>
    </row>
    <row r="83" spans="2:55">
      <c r="B83" t="s">
        <v>47</v>
      </c>
      <c r="AC83">
        <v>111832</v>
      </c>
      <c r="AD83">
        <v>152093</v>
      </c>
      <c r="AE83">
        <v>2125</v>
      </c>
      <c r="AG83">
        <v>713</v>
      </c>
      <c r="AH83">
        <v>6979</v>
      </c>
      <c r="AI83">
        <v>18236</v>
      </c>
      <c r="AJ83">
        <v>5505</v>
      </c>
      <c r="AM83">
        <v>5585</v>
      </c>
      <c r="AO83">
        <v>13612</v>
      </c>
      <c r="AP83">
        <v>26775</v>
      </c>
      <c r="AQ83">
        <v>4227</v>
      </c>
    </row>
    <row r="84" spans="2:55">
      <c r="B84" t="s">
        <v>120</v>
      </c>
      <c r="Y84">
        <v>9003</v>
      </c>
      <c r="Z84">
        <v>7784</v>
      </c>
      <c r="AA84">
        <v>7912</v>
      </c>
      <c r="AB84">
        <v>7437</v>
      </c>
      <c r="AC84">
        <v>1010</v>
      </c>
      <c r="AD84">
        <v>1548</v>
      </c>
      <c r="AE84">
        <v>413</v>
      </c>
      <c r="AH84">
        <v>942</v>
      </c>
      <c r="AJ84">
        <v>1258</v>
      </c>
      <c r="AM84">
        <v>727</v>
      </c>
    </row>
    <row r="85" spans="2:55">
      <c r="B85" t="s">
        <v>160</v>
      </c>
      <c r="AH85">
        <v>745</v>
      </c>
    </row>
    <row r="86" spans="2:55">
      <c r="B86" t="s">
        <v>161</v>
      </c>
      <c r="AH86">
        <v>209</v>
      </c>
      <c r="AJ86">
        <v>202</v>
      </c>
    </row>
    <row r="87" spans="2:55">
      <c r="B87" t="s">
        <v>121</v>
      </c>
      <c r="Y87">
        <v>53101</v>
      </c>
      <c r="Z87">
        <v>16049</v>
      </c>
      <c r="AA87">
        <v>12100</v>
      </c>
      <c r="AB87">
        <v>34869</v>
      </c>
      <c r="AC87">
        <v>16525</v>
      </c>
      <c r="AD87">
        <v>15141</v>
      </c>
      <c r="AE87">
        <v>14941</v>
      </c>
      <c r="AH87">
        <v>9598</v>
      </c>
      <c r="AJ87">
        <v>8075</v>
      </c>
      <c r="AM87">
        <v>2059</v>
      </c>
    </row>
    <row r="88" spans="2:55">
      <c r="B88" t="s">
        <v>122</v>
      </c>
      <c r="Z88">
        <v>171</v>
      </c>
      <c r="AM88">
        <v>3305</v>
      </c>
    </row>
    <row r="89" spans="2:55">
      <c r="B89" t="s">
        <v>125</v>
      </c>
      <c r="Y89">
        <v>5794</v>
      </c>
      <c r="Z89">
        <v>2178</v>
      </c>
      <c r="AA89">
        <v>10124</v>
      </c>
      <c r="AB89">
        <v>15301</v>
      </c>
      <c r="AC89">
        <v>14641</v>
      </c>
      <c r="AE89">
        <v>8171</v>
      </c>
    </row>
    <row r="90" spans="2:55">
      <c r="B90" t="s">
        <v>126</v>
      </c>
      <c r="Y90">
        <v>1</v>
      </c>
      <c r="AH90">
        <v>8</v>
      </c>
      <c r="AJ90">
        <v>18</v>
      </c>
    </row>
    <row r="91" spans="2:55">
      <c r="B91" t="s">
        <v>123</v>
      </c>
      <c r="AC91">
        <v>4777</v>
      </c>
      <c r="AD91">
        <v>5865</v>
      </c>
      <c r="AE91">
        <v>6900</v>
      </c>
      <c r="AH91">
        <v>5360</v>
      </c>
      <c r="AJ91">
        <v>7564</v>
      </c>
      <c r="AM91">
        <v>1019</v>
      </c>
    </row>
    <row r="92" spans="2:55">
      <c r="B92" t="s">
        <v>152</v>
      </c>
      <c r="AB92">
        <v>53</v>
      </c>
    </row>
    <row r="94" spans="2:55">
      <c r="B94" t="s">
        <v>164</v>
      </c>
      <c r="W94">
        <f t="shared" ref="W94:Z94" si="0">SUM(W4:W93)</f>
        <v>0</v>
      </c>
      <c r="X94">
        <f t="shared" si="0"/>
        <v>0</v>
      </c>
      <c r="Y94">
        <f t="shared" si="0"/>
        <v>5867625</v>
      </c>
      <c r="Z94">
        <f t="shared" si="0"/>
        <v>3723814</v>
      </c>
      <c r="AA94">
        <f>SUM(AA4:AA93)</f>
        <v>3673356</v>
      </c>
      <c r="AB94">
        <f t="shared" ref="AB94:AF94" si="1">SUM(AB4:AB93)</f>
        <v>3841793</v>
      </c>
      <c r="AC94">
        <f t="shared" si="1"/>
        <v>4416423</v>
      </c>
      <c r="AD94">
        <f t="shared" si="1"/>
        <v>4495966</v>
      </c>
      <c r="AE94">
        <f t="shared" si="1"/>
        <v>4539057</v>
      </c>
      <c r="AF94">
        <f t="shared" si="1"/>
        <v>0</v>
      </c>
      <c r="AG94">
        <f t="shared" ref="AG94" si="2">SUM(AG4:AG93)</f>
        <v>3980781</v>
      </c>
      <c r="AH94">
        <f t="shared" ref="AH94" si="3">SUM(AH4:AH93)</f>
        <v>4041926</v>
      </c>
      <c r="AI94">
        <f t="shared" ref="AI94" si="4">SUM(AI4:AI93)</f>
        <v>3816496</v>
      </c>
      <c r="AJ94">
        <f t="shared" ref="AJ94" si="5">SUM(AJ4:AJ93)</f>
        <v>3714530</v>
      </c>
      <c r="AK94">
        <f t="shared" ref="AK94" si="6">SUM(AK4:AK93)</f>
        <v>2845420</v>
      </c>
      <c r="AL94">
        <f t="shared" ref="AL94" si="7">SUM(AL4:AL93)</f>
        <v>3112161</v>
      </c>
      <c r="AM94">
        <f t="shared" ref="AM94" si="8">SUM(AM4:AM93)</f>
        <v>3469035</v>
      </c>
      <c r="AN94">
        <f t="shared" ref="AN94" si="9">SUM(AN4:AN93)</f>
        <v>3234046</v>
      </c>
      <c r="AO94">
        <f t="shared" ref="AO94" si="10">SUM(AO4:AO93)</f>
        <v>3433119</v>
      </c>
      <c r="AP94">
        <f t="shared" ref="AP94" si="11">SUM(AP4:AP93)</f>
        <v>4015211</v>
      </c>
      <c r="AQ94">
        <f t="shared" ref="AQ94" si="12">SUM(AQ4:AQ93)</f>
        <v>3864025</v>
      </c>
      <c r="AR94">
        <f t="shared" ref="AR94" si="13">SUM(AR4:AR93)</f>
        <v>4043995</v>
      </c>
      <c r="AS94">
        <f t="shared" ref="AS94" si="14">SUM(AS4:AS93)</f>
        <v>2317717</v>
      </c>
      <c r="AT94">
        <f t="shared" ref="AT94" si="15">SUM(AT4:AT93)</f>
        <v>0</v>
      </c>
      <c r="AU94">
        <f t="shared" ref="AU94" si="16">SUM(AU4:AU93)</f>
        <v>0</v>
      </c>
      <c r="AV94">
        <f t="shared" ref="AV94" si="17">SUM(AV4:AV93)</f>
        <v>0</v>
      </c>
      <c r="AW94">
        <f t="shared" ref="AW94" si="18">SUM(AW4:AW93)</f>
        <v>0</v>
      </c>
      <c r="AX94">
        <f t="shared" ref="AX94" si="19">SUM(AX4:AX93)</f>
        <v>0</v>
      </c>
      <c r="AY94">
        <f t="shared" ref="AY94" si="20">SUM(AY4:AY93)</f>
        <v>0</v>
      </c>
      <c r="AZ94">
        <f t="shared" ref="AZ94" si="21">SUM(AZ4:AZ93)</f>
        <v>0</v>
      </c>
      <c r="BA94">
        <f t="shared" ref="BA94" si="22">SUM(BA4:BA93)</f>
        <v>0</v>
      </c>
      <c r="BB94">
        <f t="shared" ref="BB94" si="23">SUM(BB4:BB93)</f>
        <v>0</v>
      </c>
    </row>
    <row r="96" spans="2:55">
      <c r="Y96">
        <f>5867625-Y94</f>
        <v>0</v>
      </c>
      <c r="Z96">
        <f>3722818+996-Z94</f>
        <v>0</v>
      </c>
      <c r="AA96">
        <f>3673356-AA94</f>
        <v>0</v>
      </c>
      <c r="AB96">
        <f>3841793-AB94</f>
        <v>0</v>
      </c>
      <c r="AC96">
        <f>4416423-AC94</f>
        <v>0</v>
      </c>
      <c r="AD96">
        <f>4495966-AD94</f>
        <v>0</v>
      </c>
      <c r="AE96">
        <f>4539057-AE94</f>
        <v>0</v>
      </c>
      <c r="AG96">
        <f>3999109-AG94-1778-12184-7-4359</f>
        <v>0</v>
      </c>
      <c r="AH96">
        <f>4041926-AH94</f>
        <v>0</v>
      </c>
      <c r="AI96">
        <f>3836125-AI94-649-3380-9025-16-6559</f>
        <v>0</v>
      </c>
      <c r="AJ96">
        <f>3714530-AJ94</f>
        <v>0</v>
      </c>
      <c r="AK96">
        <f>3319207-AK94</f>
        <v>473787</v>
      </c>
      <c r="AL96">
        <f>3481862-AL94</f>
        <v>369701</v>
      </c>
      <c r="AM96">
        <f>3469035-AM94</f>
        <v>0</v>
      </c>
      <c r="AN96">
        <f>3770483-AN94</f>
        <v>536437</v>
      </c>
      <c r="AO96">
        <f>3441393-AO94-5167-1958-1149</f>
        <v>0</v>
      </c>
      <c r="AP96">
        <f>4019089-AP94-1213-458-2247</f>
        <v>-40</v>
      </c>
      <c r="AQ96">
        <f>3866138-AQ94-1005-242-866</f>
        <v>0</v>
      </c>
      <c r="AR96">
        <f>4167465-AR94</f>
        <v>123470</v>
      </c>
      <c r="AS96">
        <f>2383774-AS94</f>
        <v>66057</v>
      </c>
      <c r="AV96">
        <f>4768077-AV94</f>
        <v>4768077</v>
      </c>
      <c r="AW96">
        <f>5270318-AW94</f>
        <v>5270318</v>
      </c>
      <c r="AX96">
        <f>9108258-AX94</f>
        <v>9108258</v>
      </c>
      <c r="AY96">
        <f>12953413-AY94</f>
        <v>12953413</v>
      </c>
      <c r="AZ96">
        <f>14390732-AZ94</f>
        <v>14390732</v>
      </c>
      <c r="BA96">
        <f>16177611-BA94</f>
        <v>16177611</v>
      </c>
      <c r="BB96">
        <f>15311753-BB94</f>
        <v>15311753</v>
      </c>
      <c r="BC96">
        <f>16759832-BC94</f>
        <v>16759832</v>
      </c>
    </row>
    <row r="98" spans="25:55">
      <c r="Y98" t="s">
        <v>86</v>
      </c>
      <c r="Z98" t="s">
        <v>86</v>
      </c>
      <c r="AA98" t="s">
        <v>86</v>
      </c>
      <c r="AB98" t="s">
        <v>86</v>
      </c>
      <c r="AC98" t="s">
        <v>86</v>
      </c>
      <c r="AD98" t="s">
        <v>86</v>
      </c>
      <c r="AE98" t="s">
        <v>86</v>
      </c>
      <c r="AG98" t="s">
        <v>86</v>
      </c>
      <c r="AH98" t="s">
        <v>86</v>
      </c>
      <c r="AI98" t="s">
        <v>48</v>
      </c>
      <c r="AO98" t="s">
        <v>48</v>
      </c>
    </row>
    <row r="99" spans="25:55">
      <c r="Y99" t="s">
        <v>124</v>
      </c>
      <c r="Z99" t="s">
        <v>140</v>
      </c>
      <c r="AA99" t="s">
        <v>146</v>
      </c>
      <c r="AB99" t="s">
        <v>149</v>
      </c>
      <c r="AC99" t="s">
        <v>149</v>
      </c>
      <c r="AD99" t="s">
        <v>149</v>
      </c>
      <c r="AE99" t="s">
        <v>149</v>
      </c>
      <c r="AG99" t="s">
        <v>87</v>
      </c>
      <c r="AH99" t="s">
        <v>162</v>
      </c>
    </row>
    <row r="100" spans="25:55">
      <c r="AP100" t="s">
        <v>73</v>
      </c>
    </row>
    <row r="101" spans="25:55">
      <c r="AG101" t="s">
        <v>91</v>
      </c>
    </row>
    <row r="102" spans="25:55">
      <c r="AE102" t="s">
        <v>157</v>
      </c>
      <c r="AJ102" t="s">
        <v>92</v>
      </c>
      <c r="AK102" t="s">
        <v>93</v>
      </c>
      <c r="AL102" t="s">
        <v>94</v>
      </c>
      <c r="AM102" t="s">
        <v>95</v>
      </c>
      <c r="AN102" t="s">
        <v>96</v>
      </c>
      <c r="AO102" t="s">
        <v>103</v>
      </c>
      <c r="AP102" t="s">
        <v>104</v>
      </c>
      <c r="AQ102" t="s">
        <v>105</v>
      </c>
      <c r="AR102" t="s">
        <v>107</v>
      </c>
      <c r="AS102" t="s">
        <v>106</v>
      </c>
      <c r="AV102" t="s">
        <v>108</v>
      </c>
      <c r="AX102" t="s">
        <v>113</v>
      </c>
      <c r="AY102" t="s">
        <v>114</v>
      </c>
      <c r="AZ102" t="s">
        <v>115</v>
      </c>
      <c r="BA102" t="s">
        <v>116</v>
      </c>
      <c r="BB102" t="s">
        <v>117</v>
      </c>
      <c r="BC102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95"/>
  <sheetViews>
    <sheetView tabSelected="1" workbookViewId="0">
      <pane xSplit="3" ySplit="2" topLeftCell="AD60" activePane="bottomRight" state="frozen"/>
      <selection pane="topRight" activeCell="D1" sqref="D1"/>
      <selection pane="bottomLeft" activeCell="A3" sqref="A3"/>
      <selection pane="bottomRight" activeCell="B85" sqref="B85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I2" t="s">
        <v>85</v>
      </c>
      <c r="AO2" t="s">
        <v>85</v>
      </c>
      <c r="AP2" t="s">
        <v>85</v>
      </c>
      <c r="AQ2" t="s">
        <v>85</v>
      </c>
    </row>
    <row r="3" spans="1:55">
      <c r="A3" t="s">
        <v>2</v>
      </c>
      <c r="B3" t="s">
        <v>3</v>
      </c>
      <c r="AG3">
        <v>22789</v>
      </c>
      <c r="AI3">
        <v>14261</v>
      </c>
      <c r="AO3">
        <v>72174</v>
      </c>
      <c r="AP3">
        <v>140033</v>
      </c>
      <c r="AQ3">
        <v>116841</v>
      </c>
    </row>
    <row r="4" spans="1:55">
      <c r="B4" t="s">
        <v>79</v>
      </c>
      <c r="AO4">
        <v>1841</v>
      </c>
      <c r="AP4">
        <v>1432</v>
      </c>
      <c r="AQ4">
        <v>1973</v>
      </c>
    </row>
    <row r="5" spans="1:55">
      <c r="B5" t="s">
        <v>49</v>
      </c>
    </row>
    <row r="6" spans="1:55">
      <c r="B6" t="s">
        <v>4</v>
      </c>
      <c r="AG6">
        <v>150</v>
      </c>
      <c r="AO6">
        <v>1</v>
      </c>
    </row>
    <row r="7" spans="1:55">
      <c r="B7" t="s">
        <v>83</v>
      </c>
      <c r="AG7">
        <v>178</v>
      </c>
      <c r="AI7">
        <v>82</v>
      </c>
    </row>
    <row r="8" spans="1:55">
      <c r="B8" t="s">
        <v>5</v>
      </c>
      <c r="AG8">
        <v>229</v>
      </c>
      <c r="AI8">
        <v>225</v>
      </c>
      <c r="AO8">
        <v>280</v>
      </c>
      <c r="AP8">
        <v>785</v>
      </c>
      <c r="AQ8">
        <v>210</v>
      </c>
    </row>
    <row r="9" spans="1:55">
      <c r="B9" t="s">
        <v>62</v>
      </c>
    </row>
    <row r="10" spans="1:55">
      <c r="B10" t="s">
        <v>81</v>
      </c>
      <c r="AQ10">
        <v>447</v>
      </c>
    </row>
    <row r="11" spans="1:55">
      <c r="B11" t="s">
        <v>74</v>
      </c>
    </row>
    <row r="12" spans="1:55">
      <c r="B12" t="s">
        <v>6</v>
      </c>
      <c r="AG12">
        <v>80</v>
      </c>
      <c r="AI12">
        <v>119</v>
      </c>
      <c r="AO12">
        <v>10</v>
      </c>
      <c r="AP12">
        <v>111</v>
      </c>
    </row>
    <row r="13" spans="1:55">
      <c r="B13" t="s">
        <v>7</v>
      </c>
      <c r="AI13">
        <v>12140</v>
      </c>
      <c r="AO13">
        <v>5990</v>
      </c>
      <c r="AP13">
        <v>3766</v>
      </c>
      <c r="AQ13">
        <v>5749</v>
      </c>
    </row>
    <row r="14" spans="1:55">
      <c r="B14" t="s">
        <v>10</v>
      </c>
      <c r="AG14">
        <v>249</v>
      </c>
      <c r="AI14">
        <v>35</v>
      </c>
      <c r="AO14">
        <v>1493</v>
      </c>
      <c r="AP14">
        <v>616</v>
      </c>
      <c r="AQ14">
        <v>474</v>
      </c>
    </row>
    <row r="15" spans="1:55">
      <c r="B15" t="s">
        <v>8</v>
      </c>
      <c r="AG15">
        <v>577</v>
      </c>
      <c r="AI15">
        <v>196</v>
      </c>
      <c r="AO15">
        <v>1130</v>
      </c>
      <c r="AP15">
        <v>1889</v>
      </c>
      <c r="AQ15">
        <v>1098</v>
      </c>
    </row>
    <row r="16" spans="1:55">
      <c r="B16" t="s">
        <v>9</v>
      </c>
    </row>
    <row r="17" spans="2:43">
      <c r="B17" t="s">
        <v>10</v>
      </c>
    </row>
    <row r="18" spans="2:43">
      <c r="B18" t="s">
        <v>50</v>
      </c>
      <c r="AQ18">
        <v>227</v>
      </c>
    </row>
    <row r="19" spans="2:43">
      <c r="B19" t="s">
        <v>51</v>
      </c>
    </row>
    <row r="20" spans="2:43">
      <c r="B20" t="s">
        <v>52</v>
      </c>
    </row>
    <row r="21" spans="2:43">
      <c r="B21" t="s">
        <v>11</v>
      </c>
      <c r="AO21">
        <v>8414</v>
      </c>
      <c r="AP21">
        <v>12369</v>
      </c>
      <c r="AQ21">
        <v>3237</v>
      </c>
    </row>
    <row r="22" spans="2:43">
      <c r="B22" t="s">
        <v>63</v>
      </c>
    </row>
    <row r="23" spans="2:43">
      <c r="B23" t="s">
        <v>64</v>
      </c>
    </row>
    <row r="24" spans="2:43">
      <c r="B24" t="s">
        <v>84</v>
      </c>
      <c r="AG24">
        <v>808</v>
      </c>
      <c r="AI24">
        <v>46</v>
      </c>
    </row>
    <row r="25" spans="2:43">
      <c r="B25" t="s">
        <v>65</v>
      </c>
    </row>
    <row r="26" spans="2:43">
      <c r="B26" t="s">
        <v>12</v>
      </c>
      <c r="AG26">
        <v>47</v>
      </c>
      <c r="AI26">
        <v>578</v>
      </c>
      <c r="AO26">
        <v>96</v>
      </c>
      <c r="AP26">
        <v>558</v>
      </c>
      <c r="AQ26">
        <v>193</v>
      </c>
    </row>
    <row r="28" spans="2:43">
      <c r="B28" t="s">
        <v>13</v>
      </c>
      <c r="AG28">
        <v>181</v>
      </c>
      <c r="AI28">
        <v>23</v>
      </c>
      <c r="AO28">
        <v>696</v>
      </c>
      <c r="AP28">
        <v>643</v>
      </c>
      <c r="AQ28">
        <v>549</v>
      </c>
    </row>
    <row r="29" spans="2:43">
      <c r="B29" t="s">
        <v>14</v>
      </c>
      <c r="AG29">
        <v>40</v>
      </c>
      <c r="AI29">
        <v>1687</v>
      </c>
      <c r="AO29">
        <v>70</v>
      </c>
      <c r="AP29">
        <v>1263</v>
      </c>
    </row>
    <row r="30" spans="2:43">
      <c r="B30" t="s">
        <v>15</v>
      </c>
      <c r="AG30">
        <v>486</v>
      </c>
      <c r="AI30">
        <v>832</v>
      </c>
      <c r="AO30">
        <v>30</v>
      </c>
      <c r="AP30">
        <v>203</v>
      </c>
      <c r="AQ30">
        <v>29</v>
      </c>
    </row>
    <row r="31" spans="2:43">
      <c r="B31" t="s">
        <v>16</v>
      </c>
      <c r="AG31">
        <v>2289</v>
      </c>
      <c r="AI31">
        <v>404</v>
      </c>
      <c r="AO31">
        <v>27765</v>
      </c>
      <c r="AP31">
        <v>17736</v>
      </c>
      <c r="AQ31">
        <v>12262</v>
      </c>
    </row>
    <row r="32" spans="2:43">
      <c r="B32" t="s">
        <v>17</v>
      </c>
      <c r="AG32">
        <v>816</v>
      </c>
      <c r="AO32">
        <v>380</v>
      </c>
    </row>
    <row r="33" spans="2:43">
      <c r="B33" t="s">
        <v>18</v>
      </c>
      <c r="AG33">
        <v>96</v>
      </c>
      <c r="AI33">
        <v>72</v>
      </c>
      <c r="AO33">
        <v>176</v>
      </c>
      <c r="AP33">
        <v>161</v>
      </c>
      <c r="AQ33">
        <v>267</v>
      </c>
    </row>
    <row r="34" spans="2:43">
      <c r="B34" t="s">
        <v>75</v>
      </c>
      <c r="AG34">
        <v>1620</v>
      </c>
      <c r="AI34">
        <v>565</v>
      </c>
      <c r="AO34">
        <v>396</v>
      </c>
      <c r="AP34">
        <v>2695</v>
      </c>
      <c r="AQ34">
        <v>2678</v>
      </c>
    </row>
    <row r="35" spans="2:43">
      <c r="B35" t="s">
        <v>19</v>
      </c>
      <c r="AO35">
        <v>15</v>
      </c>
      <c r="AP35">
        <v>5</v>
      </c>
    </row>
    <row r="36" spans="2:43">
      <c r="B36" t="s">
        <v>80</v>
      </c>
      <c r="AO36">
        <v>504</v>
      </c>
    </row>
    <row r="37" spans="2:43">
      <c r="B37" t="s">
        <v>82</v>
      </c>
      <c r="AQ37">
        <v>305</v>
      </c>
    </row>
    <row r="38" spans="2:43">
      <c r="B38" t="s">
        <v>20</v>
      </c>
      <c r="AG38">
        <v>40</v>
      </c>
      <c r="AO38">
        <v>502</v>
      </c>
      <c r="AP38">
        <v>450</v>
      </c>
    </row>
    <row r="39" spans="2:43">
      <c r="B39" t="s">
        <v>21</v>
      </c>
      <c r="AG39">
        <v>338</v>
      </c>
      <c r="AI39">
        <v>250</v>
      </c>
      <c r="AO39">
        <v>170</v>
      </c>
      <c r="AP39">
        <v>190</v>
      </c>
      <c r="AQ39">
        <v>84</v>
      </c>
    </row>
    <row r="40" spans="2:43">
      <c r="B40" t="s">
        <v>66</v>
      </c>
      <c r="AO40">
        <v>600</v>
      </c>
      <c r="AP40">
        <v>1018</v>
      </c>
      <c r="AQ40">
        <v>573</v>
      </c>
    </row>
    <row r="41" spans="2:43">
      <c r="B41" t="s">
        <v>22</v>
      </c>
      <c r="AG41">
        <v>6865</v>
      </c>
      <c r="AI41">
        <v>70735</v>
      </c>
      <c r="AO41">
        <v>45463</v>
      </c>
      <c r="AP41">
        <v>4638</v>
      </c>
      <c r="AQ41">
        <v>9049</v>
      </c>
    </row>
    <row r="42" spans="2:43">
      <c r="B42" t="s">
        <v>53</v>
      </c>
    </row>
    <row r="43" spans="2:43">
      <c r="B43" t="s">
        <v>54</v>
      </c>
    </row>
    <row r="44" spans="2:43">
      <c r="B44" t="s">
        <v>23</v>
      </c>
      <c r="AG44">
        <v>4372</v>
      </c>
      <c r="AI44">
        <v>3365</v>
      </c>
      <c r="AO44">
        <v>2584</v>
      </c>
      <c r="AP44">
        <v>4585</v>
      </c>
      <c r="AQ44">
        <v>1359</v>
      </c>
    </row>
    <row r="45" spans="2:43">
      <c r="B45" t="s">
        <v>24</v>
      </c>
      <c r="AG45">
        <v>246</v>
      </c>
      <c r="AI45">
        <v>540</v>
      </c>
    </row>
    <row r="46" spans="2:43">
      <c r="B46" t="s">
        <v>67</v>
      </c>
    </row>
    <row r="47" spans="2:43">
      <c r="B47" t="s">
        <v>25</v>
      </c>
      <c r="AG47">
        <v>28081</v>
      </c>
      <c r="AI47">
        <v>38486</v>
      </c>
      <c r="AO47">
        <v>5438</v>
      </c>
      <c r="AP47">
        <v>4899</v>
      </c>
      <c r="AQ47">
        <v>6341</v>
      </c>
    </row>
    <row r="48" spans="2:43">
      <c r="B48" t="s">
        <v>26</v>
      </c>
      <c r="AG48">
        <v>832</v>
      </c>
      <c r="AI48">
        <v>259</v>
      </c>
      <c r="AO48">
        <v>2</v>
      </c>
    </row>
    <row r="49" spans="2:43">
      <c r="B49" t="s">
        <v>27</v>
      </c>
      <c r="AG49">
        <v>19873</v>
      </c>
      <c r="AI49">
        <v>14663</v>
      </c>
      <c r="AO49">
        <v>5320</v>
      </c>
      <c r="AP49">
        <v>1818</v>
      </c>
      <c r="AQ49">
        <v>938</v>
      </c>
    </row>
    <row r="50" spans="2:43">
      <c r="B50" t="s">
        <v>28</v>
      </c>
      <c r="AG50">
        <v>18866</v>
      </c>
      <c r="AI50">
        <v>6787</v>
      </c>
      <c r="AO50">
        <v>3070</v>
      </c>
      <c r="AP50">
        <v>4551</v>
      </c>
      <c r="AQ50">
        <v>2627</v>
      </c>
    </row>
    <row r="51" spans="2:43">
      <c r="B51" t="s">
        <v>29</v>
      </c>
    </row>
    <row r="52" spans="2:43">
      <c r="B52" t="s">
        <v>30</v>
      </c>
      <c r="AG52">
        <v>438</v>
      </c>
      <c r="AI52">
        <v>425</v>
      </c>
    </row>
    <row r="53" spans="2:43">
      <c r="B53" t="s">
        <v>55</v>
      </c>
    </row>
    <row r="54" spans="2:43">
      <c r="B54" t="s">
        <v>68</v>
      </c>
    </row>
    <row r="55" spans="2:43">
      <c r="B55" t="s">
        <v>31</v>
      </c>
      <c r="AG55">
        <v>67811</v>
      </c>
      <c r="AI55">
        <v>54640</v>
      </c>
      <c r="AO55">
        <v>35062</v>
      </c>
      <c r="AP55">
        <v>29779</v>
      </c>
      <c r="AQ55">
        <v>8426</v>
      </c>
    </row>
    <row r="56" spans="2:43">
      <c r="B56" t="s">
        <v>56</v>
      </c>
      <c r="AG56">
        <v>8858</v>
      </c>
      <c r="AI56">
        <v>3496</v>
      </c>
      <c r="AO56">
        <v>3604</v>
      </c>
      <c r="AP56">
        <v>11866</v>
      </c>
      <c r="AQ56">
        <v>4035</v>
      </c>
    </row>
    <row r="57" spans="2:43">
      <c r="B57" t="s">
        <v>32</v>
      </c>
      <c r="AG57">
        <v>846</v>
      </c>
      <c r="AI57">
        <v>834</v>
      </c>
      <c r="AO57">
        <v>956</v>
      </c>
      <c r="AP57">
        <v>640</v>
      </c>
      <c r="AQ57">
        <v>975</v>
      </c>
    </row>
    <row r="58" spans="2:43">
      <c r="B58" t="s">
        <v>69</v>
      </c>
    </row>
    <row r="59" spans="2:43">
      <c r="B59" t="s">
        <v>57</v>
      </c>
    </row>
    <row r="60" spans="2:43">
      <c r="B60" t="s">
        <v>58</v>
      </c>
    </row>
    <row r="61" spans="2:43">
      <c r="B61" t="s">
        <v>76</v>
      </c>
    </row>
    <row r="62" spans="2:43">
      <c r="B62" t="s">
        <v>33</v>
      </c>
      <c r="AO62">
        <v>1436</v>
      </c>
      <c r="AP62">
        <v>217</v>
      </c>
      <c r="AQ62">
        <v>50</v>
      </c>
    </row>
    <row r="63" spans="2:43">
      <c r="B63" t="s">
        <v>34</v>
      </c>
      <c r="AG63">
        <v>110554</v>
      </c>
      <c r="AI63">
        <v>64489</v>
      </c>
      <c r="AO63">
        <v>55574</v>
      </c>
      <c r="AP63">
        <v>52708</v>
      </c>
      <c r="AQ63">
        <v>57204</v>
      </c>
    </row>
    <row r="64" spans="2:43">
      <c r="B64" t="s">
        <v>35</v>
      </c>
      <c r="AG64">
        <v>212</v>
      </c>
      <c r="AI64">
        <v>48</v>
      </c>
    </row>
    <row r="65" spans="2:43">
      <c r="B65" t="s">
        <v>36</v>
      </c>
      <c r="AG65">
        <v>6507</v>
      </c>
      <c r="AI65">
        <v>441</v>
      </c>
      <c r="AO65">
        <v>2514</v>
      </c>
      <c r="AP65">
        <v>1048</v>
      </c>
      <c r="AQ65">
        <v>1594</v>
      </c>
    </row>
    <row r="66" spans="2:43">
      <c r="B66" t="s">
        <v>70</v>
      </c>
    </row>
    <row r="67" spans="2:43">
      <c r="B67" t="s">
        <v>37</v>
      </c>
    </row>
    <row r="68" spans="2:43">
      <c r="B68" t="s">
        <v>59</v>
      </c>
    </row>
    <row r="69" spans="2:43">
      <c r="B69" t="s">
        <v>38</v>
      </c>
      <c r="AQ69">
        <v>672</v>
      </c>
    </row>
    <row r="70" spans="2:43">
      <c r="B70" t="s">
        <v>39</v>
      </c>
      <c r="AG70">
        <v>347</v>
      </c>
      <c r="AI70">
        <v>483</v>
      </c>
      <c r="AO70">
        <v>1011</v>
      </c>
      <c r="AP70">
        <v>742</v>
      </c>
      <c r="AQ70">
        <v>702</v>
      </c>
    </row>
    <row r="71" spans="2:43">
      <c r="B71" t="s">
        <v>60</v>
      </c>
    </row>
    <row r="72" spans="2:43">
      <c r="B72" t="s">
        <v>40</v>
      </c>
      <c r="AG72">
        <v>249</v>
      </c>
      <c r="AI72">
        <v>175</v>
      </c>
      <c r="AO72">
        <v>856</v>
      </c>
      <c r="AP72">
        <v>34</v>
      </c>
      <c r="AQ72">
        <v>641</v>
      </c>
    </row>
    <row r="73" spans="2:43">
      <c r="B73" t="s">
        <v>71</v>
      </c>
    </row>
    <row r="74" spans="2:43">
      <c r="B74" t="s">
        <v>61</v>
      </c>
    </row>
    <row r="75" spans="2:43">
      <c r="B75" t="s">
        <v>41</v>
      </c>
      <c r="AG75">
        <v>255</v>
      </c>
      <c r="AI75">
        <v>277</v>
      </c>
      <c r="AO75">
        <v>880</v>
      </c>
      <c r="AP75">
        <v>573</v>
      </c>
      <c r="AQ75">
        <v>685</v>
      </c>
    </row>
    <row r="76" spans="2:43">
      <c r="B76" t="s">
        <v>42</v>
      </c>
      <c r="AG76">
        <v>670</v>
      </c>
      <c r="AI76">
        <v>412</v>
      </c>
      <c r="AO76">
        <v>57</v>
      </c>
      <c r="AP76">
        <v>97</v>
      </c>
      <c r="AQ76">
        <v>63</v>
      </c>
    </row>
    <row r="77" spans="2:43">
      <c r="B77" t="s">
        <v>43</v>
      </c>
    </row>
    <row r="78" spans="2:43">
      <c r="B78" t="s">
        <v>44</v>
      </c>
      <c r="AG78">
        <v>1464</v>
      </c>
      <c r="AI78">
        <v>1407</v>
      </c>
      <c r="AO78">
        <v>8314</v>
      </c>
      <c r="AP78">
        <v>3927</v>
      </c>
      <c r="AQ78">
        <v>15740</v>
      </c>
    </row>
    <row r="79" spans="2:43">
      <c r="B79" t="s">
        <v>45</v>
      </c>
      <c r="AG79">
        <v>1680</v>
      </c>
      <c r="AI79">
        <v>73</v>
      </c>
      <c r="AO79">
        <v>2653</v>
      </c>
      <c r="AP79">
        <v>1362</v>
      </c>
      <c r="AQ79">
        <v>1388</v>
      </c>
    </row>
    <row r="80" spans="2:43">
      <c r="B80" t="s">
        <v>77</v>
      </c>
    </row>
    <row r="81" spans="2:43">
      <c r="B81" t="s">
        <v>72</v>
      </c>
    </row>
    <row r="82" spans="2:43">
      <c r="B82" t="s">
        <v>46</v>
      </c>
      <c r="AP82">
        <v>285</v>
      </c>
      <c r="AQ82">
        <v>230</v>
      </c>
    </row>
    <row r="83" spans="2:43">
      <c r="B83" t="s">
        <v>47</v>
      </c>
      <c r="AG83">
        <v>704</v>
      </c>
      <c r="AI83">
        <v>1098</v>
      </c>
      <c r="AO83">
        <v>386</v>
      </c>
      <c r="AP83">
        <v>1463</v>
      </c>
      <c r="AQ83">
        <v>108</v>
      </c>
    </row>
    <row r="85" spans="2:43">
      <c r="B85" t="s">
        <v>164</v>
      </c>
      <c r="AG85">
        <f t="shared" ref="AG85:AH85" si="0">SUM(AG3:AG83)</f>
        <v>310743</v>
      </c>
      <c r="AH85">
        <f t="shared" si="0"/>
        <v>0</v>
      </c>
      <c r="AI85">
        <f>SUM(AI3:AI83)</f>
        <v>294648</v>
      </c>
      <c r="AJ85">
        <f t="shared" ref="AJ85:AQ85" si="1">SUM(AJ3:AJ83)</f>
        <v>0</v>
      </c>
      <c r="AK85">
        <f t="shared" si="1"/>
        <v>0</v>
      </c>
      <c r="AL85">
        <f t="shared" si="1"/>
        <v>0</v>
      </c>
      <c r="AM85">
        <f t="shared" si="1"/>
        <v>0</v>
      </c>
      <c r="AN85">
        <f t="shared" si="1"/>
        <v>0</v>
      </c>
      <c r="AO85">
        <f t="shared" si="1"/>
        <v>297913</v>
      </c>
      <c r="AP85">
        <f t="shared" si="1"/>
        <v>311155</v>
      </c>
      <c r="AQ85">
        <f t="shared" si="1"/>
        <v>260023</v>
      </c>
    </row>
    <row r="87" spans="2:43">
      <c r="AG87">
        <f>556908-AG85-48483-3128-194554</f>
        <v>0</v>
      </c>
      <c r="AI87">
        <f>14261+13421+266966-AI85</f>
        <v>0</v>
      </c>
      <c r="AO87">
        <f>72174+10841+214898-AO85</f>
        <v>0</v>
      </c>
      <c r="AP87">
        <f>140033+9157+161965-AP85</f>
        <v>0</v>
      </c>
      <c r="AQ87">
        <f>116841+10371+132811-AQ85</f>
        <v>0</v>
      </c>
    </row>
    <row r="89" spans="2:43">
      <c r="AG89" t="s">
        <v>88</v>
      </c>
      <c r="AI89" t="s">
        <v>78</v>
      </c>
      <c r="AO89" t="s">
        <v>78</v>
      </c>
      <c r="AP89" t="s">
        <v>78</v>
      </c>
      <c r="AQ89" t="s">
        <v>78</v>
      </c>
    </row>
    <row r="91" spans="2:43">
      <c r="AG91" t="s">
        <v>89</v>
      </c>
    </row>
    <row r="93" spans="2:43">
      <c r="AG93" t="s">
        <v>90</v>
      </c>
    </row>
    <row r="95" spans="2:43">
      <c r="AG95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01"/>
  <sheetViews>
    <sheetView workbookViewId="0">
      <pane xSplit="3" ySplit="2" topLeftCell="AE56" activePane="bottomRight" state="frozen"/>
      <selection activeCell="E85" sqref="E85:BB85"/>
      <selection pane="topRight" activeCell="E85" sqref="E85:BB85"/>
      <selection pane="bottomLeft" activeCell="E85" sqref="E85:BB85"/>
      <selection pane="bottomRight" activeCell="AJ97" sqref="AJ97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G2" t="s">
        <v>85</v>
      </c>
      <c r="AI2" t="s">
        <v>85</v>
      </c>
      <c r="AJ2" t="s">
        <v>85</v>
      </c>
      <c r="AM2" t="s">
        <v>85</v>
      </c>
      <c r="AO2" t="s">
        <v>85</v>
      </c>
      <c r="AP2" t="s">
        <v>85</v>
      </c>
      <c r="AQ2" t="s">
        <v>85</v>
      </c>
    </row>
    <row r="3" spans="1:55">
      <c r="A3" t="s">
        <v>2</v>
      </c>
      <c r="B3" t="s">
        <v>3</v>
      </c>
      <c r="Y3">
        <v>53011</v>
      </c>
      <c r="Z3">
        <v>33326</v>
      </c>
      <c r="AA3">
        <v>59331</v>
      </c>
      <c r="AB3">
        <v>47830</v>
      </c>
      <c r="AC3">
        <v>73532</v>
      </c>
      <c r="AD3">
        <v>31631</v>
      </c>
      <c r="AE3">
        <v>26588</v>
      </c>
      <c r="AH3">
        <v>7465</v>
      </c>
      <c r="AJ3">
        <v>10140</v>
      </c>
      <c r="AM3">
        <v>21977</v>
      </c>
    </row>
    <row r="4" spans="1:55">
      <c r="B4" t="s">
        <v>79</v>
      </c>
      <c r="Y4">
        <v>62</v>
      </c>
      <c r="Z4">
        <v>42</v>
      </c>
      <c r="AM4">
        <v>1062</v>
      </c>
    </row>
    <row r="5" spans="1:55">
      <c r="B5" t="s">
        <v>49</v>
      </c>
    </row>
    <row r="6" spans="1:55">
      <c r="B6" t="s">
        <v>4</v>
      </c>
      <c r="Y6">
        <v>1372</v>
      </c>
      <c r="Z6">
        <v>177</v>
      </c>
      <c r="AA6">
        <v>161</v>
      </c>
      <c r="AC6">
        <v>5</v>
      </c>
      <c r="AD6">
        <v>25</v>
      </c>
      <c r="AM6">
        <v>343</v>
      </c>
    </row>
    <row r="7" spans="1:55">
      <c r="B7" t="s">
        <v>83</v>
      </c>
      <c r="AH7">
        <v>153</v>
      </c>
      <c r="AJ7">
        <v>30</v>
      </c>
    </row>
    <row r="8" spans="1:55">
      <c r="B8" t="s">
        <v>130</v>
      </c>
      <c r="Y8">
        <v>552</v>
      </c>
      <c r="Z8">
        <v>42</v>
      </c>
      <c r="AA8">
        <v>58</v>
      </c>
      <c r="AB8">
        <v>26</v>
      </c>
      <c r="AC8">
        <v>13</v>
      </c>
      <c r="AE8">
        <v>84</v>
      </c>
    </row>
    <row r="9" spans="1:55">
      <c r="B9" t="s">
        <v>5</v>
      </c>
      <c r="Y9">
        <v>1684</v>
      </c>
      <c r="Z9">
        <v>640</v>
      </c>
      <c r="AA9">
        <v>154</v>
      </c>
      <c r="AB9">
        <v>123</v>
      </c>
      <c r="AC9">
        <v>175</v>
      </c>
      <c r="AD9">
        <v>252</v>
      </c>
      <c r="AE9">
        <v>874</v>
      </c>
      <c r="AH9">
        <v>157</v>
      </c>
      <c r="AJ9">
        <v>51</v>
      </c>
      <c r="AM9">
        <v>1334</v>
      </c>
    </row>
    <row r="10" spans="1:55">
      <c r="B10" t="s">
        <v>62</v>
      </c>
      <c r="Y10">
        <v>201</v>
      </c>
    </row>
    <row r="11" spans="1:55">
      <c r="B11" t="s">
        <v>81</v>
      </c>
    </row>
    <row r="12" spans="1:55">
      <c r="B12" t="s">
        <v>74</v>
      </c>
    </row>
    <row r="13" spans="1:55">
      <c r="B13" t="s">
        <v>6</v>
      </c>
      <c r="Y13">
        <v>224</v>
      </c>
      <c r="Z13">
        <v>161</v>
      </c>
      <c r="AA13">
        <v>26</v>
      </c>
      <c r="AB13">
        <v>32</v>
      </c>
      <c r="AC13">
        <v>18</v>
      </c>
      <c r="AD13">
        <v>14</v>
      </c>
      <c r="AE13">
        <v>143</v>
      </c>
      <c r="AH13">
        <v>81</v>
      </c>
      <c r="AJ13">
        <v>29</v>
      </c>
    </row>
    <row r="14" spans="1:55">
      <c r="B14" t="s">
        <v>7</v>
      </c>
      <c r="Y14">
        <v>74</v>
      </c>
      <c r="AE14">
        <v>40</v>
      </c>
      <c r="AH14">
        <v>6527</v>
      </c>
      <c r="AJ14">
        <v>13353</v>
      </c>
      <c r="AM14">
        <v>3420</v>
      </c>
    </row>
    <row r="15" spans="1:55">
      <c r="B15" t="s">
        <v>10</v>
      </c>
      <c r="Y15">
        <v>508</v>
      </c>
      <c r="Z15">
        <v>323</v>
      </c>
      <c r="AA15">
        <v>63</v>
      </c>
      <c r="AB15">
        <v>107</v>
      </c>
      <c r="AC15">
        <v>152</v>
      </c>
      <c r="AD15">
        <v>301</v>
      </c>
      <c r="AE15">
        <v>182</v>
      </c>
      <c r="AH15">
        <v>34</v>
      </c>
      <c r="AJ15">
        <v>70</v>
      </c>
      <c r="AM15">
        <v>378</v>
      </c>
    </row>
    <row r="16" spans="1:55">
      <c r="B16" t="s">
        <v>8</v>
      </c>
      <c r="Y16">
        <v>1515</v>
      </c>
      <c r="Z16">
        <v>949</v>
      </c>
      <c r="AA16">
        <v>1522</v>
      </c>
      <c r="AB16">
        <v>1200</v>
      </c>
      <c r="AC16">
        <v>1248</v>
      </c>
      <c r="AD16">
        <v>726</v>
      </c>
      <c r="AE16">
        <v>392</v>
      </c>
      <c r="AH16">
        <v>392</v>
      </c>
      <c r="AJ16">
        <v>176</v>
      </c>
      <c r="AM16">
        <v>260</v>
      </c>
    </row>
    <row r="17" spans="2:39">
      <c r="B17" t="s">
        <v>9</v>
      </c>
      <c r="Y17">
        <v>62</v>
      </c>
      <c r="Z17">
        <v>17</v>
      </c>
    </row>
    <row r="18" spans="2:39">
      <c r="B18" t="s">
        <v>50</v>
      </c>
    </row>
    <row r="19" spans="2:39">
      <c r="B19" t="s">
        <v>51</v>
      </c>
      <c r="Y19">
        <v>204</v>
      </c>
      <c r="AC19">
        <v>110</v>
      </c>
      <c r="AD19">
        <v>56</v>
      </c>
      <c r="AE19">
        <v>30</v>
      </c>
    </row>
    <row r="20" spans="2:39">
      <c r="B20" t="s">
        <v>52</v>
      </c>
      <c r="Y20">
        <v>135</v>
      </c>
      <c r="Z20">
        <v>318</v>
      </c>
      <c r="AA20">
        <v>128</v>
      </c>
      <c r="AC20">
        <v>20</v>
      </c>
    </row>
    <row r="21" spans="2:39">
      <c r="B21" t="s">
        <v>11</v>
      </c>
      <c r="Z21">
        <v>59</v>
      </c>
      <c r="AA21">
        <v>190</v>
      </c>
      <c r="AM21">
        <v>1259</v>
      </c>
    </row>
    <row r="22" spans="2:39">
      <c r="B22" t="s">
        <v>63</v>
      </c>
    </row>
    <row r="23" spans="2:39">
      <c r="B23" t="s">
        <v>150</v>
      </c>
      <c r="AD23">
        <v>10</v>
      </c>
    </row>
    <row r="24" spans="2:39">
      <c r="B24" t="s">
        <v>64</v>
      </c>
    </row>
    <row r="25" spans="2:39">
      <c r="B25" t="s">
        <v>143</v>
      </c>
      <c r="Z25">
        <v>209</v>
      </c>
      <c r="AA25">
        <v>22</v>
      </c>
    </row>
    <row r="26" spans="2:39">
      <c r="B26" t="s">
        <v>84</v>
      </c>
      <c r="AH26">
        <v>277</v>
      </c>
      <c r="AJ26">
        <v>91</v>
      </c>
    </row>
    <row r="27" spans="2:39">
      <c r="B27" t="s">
        <v>65</v>
      </c>
      <c r="Y27">
        <v>2658</v>
      </c>
      <c r="Z27">
        <v>665</v>
      </c>
      <c r="AA27">
        <v>9</v>
      </c>
      <c r="AB27">
        <v>23</v>
      </c>
      <c r="AD27">
        <v>440</v>
      </c>
    </row>
    <row r="28" spans="2:39">
      <c r="B28" t="s">
        <v>12</v>
      </c>
      <c r="Y28">
        <v>597</v>
      </c>
      <c r="Z28">
        <v>1651</v>
      </c>
      <c r="AA28">
        <v>1506</v>
      </c>
      <c r="AB28">
        <v>512</v>
      </c>
      <c r="AC28">
        <v>1462</v>
      </c>
      <c r="AD28">
        <v>520</v>
      </c>
      <c r="AE28">
        <v>290</v>
      </c>
      <c r="AH28">
        <v>328</v>
      </c>
      <c r="AJ28">
        <v>174</v>
      </c>
      <c r="AM28">
        <v>319</v>
      </c>
    </row>
    <row r="30" spans="2:39">
      <c r="B30" t="s">
        <v>13</v>
      </c>
      <c r="Y30">
        <v>80</v>
      </c>
      <c r="AD30">
        <v>252</v>
      </c>
      <c r="AE30">
        <v>88</v>
      </c>
      <c r="AM30">
        <v>54</v>
      </c>
    </row>
    <row r="31" spans="2:39">
      <c r="B31" t="s">
        <v>14</v>
      </c>
      <c r="Y31">
        <v>227</v>
      </c>
      <c r="Z31">
        <v>812</v>
      </c>
      <c r="AA31">
        <v>47</v>
      </c>
      <c r="AB31">
        <v>181</v>
      </c>
      <c r="AC31">
        <v>1011</v>
      </c>
      <c r="AD31">
        <v>3</v>
      </c>
      <c r="AE31">
        <v>90</v>
      </c>
      <c r="AJ31">
        <v>761</v>
      </c>
      <c r="AM31">
        <v>477</v>
      </c>
    </row>
    <row r="32" spans="2:39">
      <c r="B32" t="s">
        <v>15</v>
      </c>
      <c r="Z32">
        <v>12</v>
      </c>
      <c r="AC32">
        <v>10</v>
      </c>
      <c r="AD32">
        <v>250</v>
      </c>
      <c r="AE32">
        <v>1728</v>
      </c>
      <c r="AH32">
        <v>1221</v>
      </c>
      <c r="AM32">
        <v>30</v>
      </c>
    </row>
    <row r="33" spans="2:39">
      <c r="B33" t="s">
        <v>16</v>
      </c>
      <c r="Y33">
        <v>1940</v>
      </c>
      <c r="Z33">
        <v>107</v>
      </c>
      <c r="AA33">
        <v>2735</v>
      </c>
      <c r="AB33">
        <v>93</v>
      </c>
      <c r="AC33">
        <v>1732</v>
      </c>
      <c r="AD33">
        <v>820</v>
      </c>
      <c r="AE33">
        <v>1003</v>
      </c>
      <c r="AH33">
        <v>5004</v>
      </c>
      <c r="AJ33">
        <v>2073</v>
      </c>
      <c r="AM33">
        <v>10724</v>
      </c>
    </row>
    <row r="34" spans="2:39">
      <c r="B34" t="s">
        <v>131</v>
      </c>
      <c r="Y34">
        <v>11</v>
      </c>
    </row>
    <row r="35" spans="2:39">
      <c r="B35" t="s">
        <v>17</v>
      </c>
      <c r="Y35">
        <v>164</v>
      </c>
      <c r="Z35">
        <v>24</v>
      </c>
      <c r="AC35">
        <v>947</v>
      </c>
      <c r="AD35">
        <v>455</v>
      </c>
      <c r="AE35">
        <v>1128</v>
      </c>
      <c r="AH35">
        <v>2150</v>
      </c>
      <c r="AM35">
        <v>1766</v>
      </c>
    </row>
    <row r="36" spans="2:39">
      <c r="B36" t="s">
        <v>18</v>
      </c>
      <c r="AH36">
        <v>9</v>
      </c>
    </row>
    <row r="37" spans="2:39">
      <c r="B37" t="s">
        <v>75</v>
      </c>
      <c r="AH37">
        <v>881</v>
      </c>
      <c r="AJ37">
        <v>431</v>
      </c>
      <c r="AM37">
        <v>1661</v>
      </c>
    </row>
    <row r="38" spans="2:39">
      <c r="B38" t="s">
        <v>19</v>
      </c>
      <c r="Y38">
        <v>260</v>
      </c>
      <c r="Z38">
        <v>90</v>
      </c>
      <c r="AM38">
        <v>14</v>
      </c>
    </row>
    <row r="39" spans="2:39">
      <c r="B39" t="s">
        <v>80</v>
      </c>
    </row>
    <row r="40" spans="2:39">
      <c r="B40" t="s">
        <v>82</v>
      </c>
    </row>
    <row r="41" spans="2:39">
      <c r="B41" t="s">
        <v>20</v>
      </c>
    </row>
    <row r="42" spans="2:39">
      <c r="B42" t="s">
        <v>21</v>
      </c>
      <c r="Y42">
        <v>969</v>
      </c>
      <c r="Z42">
        <v>534</v>
      </c>
      <c r="AA42">
        <v>72</v>
      </c>
      <c r="AB42">
        <v>10</v>
      </c>
      <c r="AC42">
        <v>90</v>
      </c>
      <c r="AD42">
        <v>35</v>
      </c>
      <c r="AE42">
        <v>239</v>
      </c>
      <c r="AH42">
        <v>448</v>
      </c>
      <c r="AJ42">
        <v>198</v>
      </c>
    </row>
    <row r="43" spans="2:39">
      <c r="B43" t="s">
        <v>66</v>
      </c>
    </row>
    <row r="44" spans="2:39">
      <c r="B44" t="s">
        <v>22</v>
      </c>
      <c r="Y44">
        <v>34806</v>
      </c>
      <c r="Z44">
        <v>11686</v>
      </c>
      <c r="AA44">
        <v>9824</v>
      </c>
      <c r="AB44">
        <v>4603</v>
      </c>
      <c r="AC44">
        <v>7782</v>
      </c>
      <c r="AD44">
        <v>9707</v>
      </c>
      <c r="AE44">
        <v>5770</v>
      </c>
      <c r="AH44">
        <v>4846</v>
      </c>
      <c r="AJ44">
        <v>1884</v>
      </c>
      <c r="AM44">
        <v>998</v>
      </c>
    </row>
    <row r="45" spans="2:39">
      <c r="B45" t="s">
        <v>53</v>
      </c>
    </row>
    <row r="46" spans="2:39">
      <c r="B46" t="s">
        <v>54</v>
      </c>
    </row>
    <row r="47" spans="2:39">
      <c r="B47" t="s">
        <v>23</v>
      </c>
      <c r="Y47">
        <v>1597</v>
      </c>
      <c r="Z47">
        <v>1162</v>
      </c>
      <c r="AA47">
        <v>3708</v>
      </c>
      <c r="AB47">
        <v>14686</v>
      </c>
      <c r="AC47">
        <v>34620</v>
      </c>
      <c r="AD47">
        <v>9885</v>
      </c>
      <c r="AE47">
        <v>6769</v>
      </c>
      <c r="AH47">
        <v>5030</v>
      </c>
      <c r="AJ47">
        <v>2018</v>
      </c>
      <c r="AM47">
        <v>935</v>
      </c>
    </row>
    <row r="48" spans="2:39">
      <c r="B48" t="s">
        <v>24</v>
      </c>
      <c r="Y48">
        <v>97</v>
      </c>
      <c r="AA48">
        <v>553</v>
      </c>
      <c r="AB48">
        <v>54</v>
      </c>
      <c r="AC48">
        <v>448</v>
      </c>
      <c r="AD48">
        <v>261</v>
      </c>
      <c r="AE48">
        <v>924</v>
      </c>
      <c r="AH48">
        <v>175</v>
      </c>
      <c r="AJ48">
        <v>41</v>
      </c>
    </row>
    <row r="49" spans="2:39">
      <c r="B49" t="s">
        <v>67</v>
      </c>
    </row>
    <row r="50" spans="2:39">
      <c r="B50" t="s">
        <v>25</v>
      </c>
      <c r="Y50">
        <v>11361</v>
      </c>
      <c r="Z50">
        <v>9239</v>
      </c>
      <c r="AA50">
        <v>7745</v>
      </c>
      <c r="AB50">
        <v>3693</v>
      </c>
      <c r="AC50">
        <v>7208</v>
      </c>
      <c r="AD50">
        <v>3110</v>
      </c>
      <c r="AE50">
        <v>5308</v>
      </c>
      <c r="AH50">
        <v>17249</v>
      </c>
      <c r="AJ50">
        <v>9430</v>
      </c>
      <c r="AM50">
        <v>5597</v>
      </c>
    </row>
    <row r="51" spans="2:39">
      <c r="B51" t="s">
        <v>26</v>
      </c>
      <c r="Y51">
        <v>759</v>
      </c>
      <c r="Z51">
        <v>328</v>
      </c>
      <c r="AA51">
        <v>464</v>
      </c>
      <c r="AB51">
        <v>1227</v>
      </c>
      <c r="AC51">
        <v>201</v>
      </c>
      <c r="AD51">
        <v>263</v>
      </c>
      <c r="AH51">
        <v>373</v>
      </c>
      <c r="AJ51">
        <v>30</v>
      </c>
      <c r="AM51">
        <v>162</v>
      </c>
    </row>
    <row r="52" spans="2:39">
      <c r="B52" t="s">
        <v>27</v>
      </c>
      <c r="Y52">
        <v>44</v>
      </c>
      <c r="Z52">
        <v>3291</v>
      </c>
      <c r="AA52">
        <v>11116</v>
      </c>
      <c r="AB52">
        <v>19689</v>
      </c>
      <c r="AC52">
        <v>19657</v>
      </c>
      <c r="AD52">
        <v>31253</v>
      </c>
      <c r="AE52">
        <v>22291</v>
      </c>
      <c r="AH52">
        <v>38434</v>
      </c>
      <c r="AJ52">
        <v>11182</v>
      </c>
      <c r="AM52">
        <v>5237</v>
      </c>
    </row>
    <row r="53" spans="2:39">
      <c r="B53" t="s">
        <v>28</v>
      </c>
      <c r="Y53">
        <v>27789</v>
      </c>
      <c r="Z53">
        <v>15691</v>
      </c>
      <c r="AA53">
        <v>12314</v>
      </c>
      <c r="AB53">
        <v>16023</v>
      </c>
      <c r="AC53">
        <v>11347</v>
      </c>
      <c r="AD53">
        <v>8672</v>
      </c>
      <c r="AE53">
        <v>5427</v>
      </c>
      <c r="AH53">
        <v>7725</v>
      </c>
      <c r="AJ53">
        <v>5271</v>
      </c>
      <c r="AM53">
        <v>6178</v>
      </c>
    </row>
    <row r="54" spans="2:39">
      <c r="B54" t="s">
        <v>29</v>
      </c>
      <c r="Y54">
        <v>57</v>
      </c>
      <c r="Z54">
        <v>1365</v>
      </c>
      <c r="AA54">
        <v>34</v>
      </c>
    </row>
    <row r="55" spans="2:39">
      <c r="B55" t="s">
        <v>30</v>
      </c>
      <c r="AH55">
        <v>970</v>
      </c>
    </row>
    <row r="56" spans="2:39">
      <c r="B56" t="s">
        <v>55</v>
      </c>
    </row>
    <row r="57" spans="2:39">
      <c r="B57" t="s">
        <v>68</v>
      </c>
    </row>
    <row r="58" spans="2:39">
      <c r="B58" t="s">
        <v>31</v>
      </c>
      <c r="Y58">
        <v>67127</v>
      </c>
      <c r="Z58">
        <v>20368</v>
      </c>
      <c r="AA58">
        <v>36118</v>
      </c>
      <c r="AB58">
        <v>66326</v>
      </c>
      <c r="AC58">
        <v>61294</v>
      </c>
      <c r="AD58">
        <v>60539</v>
      </c>
      <c r="AE58">
        <v>58482</v>
      </c>
      <c r="AH58">
        <v>47912</v>
      </c>
      <c r="AJ58">
        <v>30253</v>
      </c>
      <c r="AM58">
        <v>23046</v>
      </c>
    </row>
    <row r="59" spans="2:39">
      <c r="B59" t="s">
        <v>56</v>
      </c>
      <c r="Y59">
        <v>2486</v>
      </c>
      <c r="Z59">
        <v>4834</v>
      </c>
      <c r="AA59">
        <v>3932</v>
      </c>
      <c r="AB59">
        <v>2325</v>
      </c>
      <c r="AC59">
        <v>2557</v>
      </c>
      <c r="AD59">
        <v>2549</v>
      </c>
      <c r="AE59">
        <v>1497</v>
      </c>
      <c r="AH59">
        <v>2718</v>
      </c>
      <c r="AJ59">
        <v>1220</v>
      </c>
      <c r="AM59">
        <v>1606</v>
      </c>
    </row>
    <row r="60" spans="2:39">
      <c r="B60" t="s">
        <v>32</v>
      </c>
      <c r="Y60">
        <v>6508</v>
      </c>
      <c r="Z60">
        <v>7114</v>
      </c>
      <c r="AA60">
        <v>7388</v>
      </c>
      <c r="AB60">
        <v>2798</v>
      </c>
      <c r="AC60">
        <v>5123</v>
      </c>
      <c r="AD60">
        <v>7420</v>
      </c>
      <c r="AE60">
        <v>990</v>
      </c>
      <c r="AH60">
        <v>720</v>
      </c>
      <c r="AJ60">
        <v>341</v>
      </c>
      <c r="AM60">
        <v>330</v>
      </c>
    </row>
    <row r="61" spans="2:39">
      <c r="B61" t="s">
        <v>69</v>
      </c>
    </row>
    <row r="62" spans="2:39">
      <c r="B62" t="s">
        <v>57</v>
      </c>
    </row>
    <row r="63" spans="2:39">
      <c r="B63" t="s">
        <v>58</v>
      </c>
    </row>
    <row r="64" spans="2:39">
      <c r="B64" t="s">
        <v>76</v>
      </c>
    </row>
    <row r="65" spans="2:39">
      <c r="B65" t="s">
        <v>33</v>
      </c>
      <c r="Y65">
        <v>450</v>
      </c>
      <c r="AA65">
        <v>23</v>
      </c>
      <c r="AB65">
        <v>146</v>
      </c>
      <c r="AM65">
        <v>76</v>
      </c>
    </row>
    <row r="66" spans="2:39">
      <c r="B66" t="s">
        <v>34</v>
      </c>
      <c r="Y66">
        <v>19792</v>
      </c>
      <c r="Z66">
        <v>73933</v>
      </c>
      <c r="AA66">
        <v>114058</v>
      </c>
      <c r="AB66">
        <v>95982</v>
      </c>
      <c r="AC66">
        <v>90967</v>
      </c>
      <c r="AD66">
        <v>86326</v>
      </c>
      <c r="AE66">
        <v>82456</v>
      </c>
      <c r="AH66">
        <v>75441</v>
      </c>
      <c r="AJ66">
        <v>87321</v>
      </c>
      <c r="AM66">
        <v>77846</v>
      </c>
    </row>
    <row r="67" spans="2:39">
      <c r="B67" t="s">
        <v>132</v>
      </c>
      <c r="Y67">
        <v>512</v>
      </c>
      <c r="Z67">
        <v>123</v>
      </c>
    </row>
    <row r="68" spans="2:39">
      <c r="B68" t="s">
        <v>35</v>
      </c>
      <c r="Y68">
        <v>4071</v>
      </c>
      <c r="Z68">
        <v>1307</v>
      </c>
      <c r="AA68">
        <v>388</v>
      </c>
      <c r="AC68">
        <v>9</v>
      </c>
      <c r="AD68">
        <v>32</v>
      </c>
      <c r="AE68">
        <v>127</v>
      </c>
      <c r="AH68">
        <v>36</v>
      </c>
    </row>
    <row r="69" spans="2:39">
      <c r="B69" t="s">
        <v>36</v>
      </c>
      <c r="Y69">
        <v>2815</v>
      </c>
      <c r="Z69">
        <v>912</v>
      </c>
      <c r="AA69">
        <v>514</v>
      </c>
      <c r="AB69">
        <v>438</v>
      </c>
      <c r="AC69">
        <v>450</v>
      </c>
      <c r="AD69">
        <v>408</v>
      </c>
      <c r="AE69">
        <v>181</v>
      </c>
      <c r="AH69">
        <v>251</v>
      </c>
      <c r="AJ69">
        <v>295</v>
      </c>
      <c r="AM69">
        <v>571</v>
      </c>
    </row>
    <row r="70" spans="2:39">
      <c r="B70" t="s">
        <v>70</v>
      </c>
    </row>
    <row r="71" spans="2:39">
      <c r="B71" t="s">
        <v>37</v>
      </c>
    </row>
    <row r="72" spans="2:39">
      <c r="B72" t="s">
        <v>59</v>
      </c>
    </row>
    <row r="73" spans="2:39">
      <c r="B73" t="s">
        <v>38</v>
      </c>
      <c r="Y73">
        <v>523</v>
      </c>
      <c r="AA73">
        <v>40</v>
      </c>
      <c r="AC73">
        <v>10</v>
      </c>
      <c r="AD73">
        <v>280</v>
      </c>
      <c r="AE73">
        <v>320</v>
      </c>
    </row>
    <row r="74" spans="2:39">
      <c r="B74" t="s">
        <v>133</v>
      </c>
      <c r="Y74">
        <v>17</v>
      </c>
      <c r="Z74">
        <v>15</v>
      </c>
    </row>
    <row r="75" spans="2:39">
      <c r="B75" t="s">
        <v>39</v>
      </c>
      <c r="AA75">
        <v>550</v>
      </c>
      <c r="AB75">
        <v>722</v>
      </c>
      <c r="AC75">
        <v>117</v>
      </c>
      <c r="AD75">
        <v>40</v>
      </c>
      <c r="AH75">
        <v>99</v>
      </c>
      <c r="AJ75">
        <v>320</v>
      </c>
      <c r="AM75">
        <v>304</v>
      </c>
    </row>
    <row r="76" spans="2:39">
      <c r="B76" t="s">
        <v>60</v>
      </c>
    </row>
    <row r="77" spans="2:39">
      <c r="B77" t="s">
        <v>128</v>
      </c>
      <c r="Y77">
        <v>1640</v>
      </c>
      <c r="Z77">
        <v>1223</v>
      </c>
      <c r="AA77">
        <v>170</v>
      </c>
      <c r="AC77">
        <v>54</v>
      </c>
      <c r="AD77">
        <v>191</v>
      </c>
    </row>
    <row r="78" spans="2:39">
      <c r="B78" t="s">
        <v>40</v>
      </c>
      <c r="Y78">
        <v>1350</v>
      </c>
      <c r="Z78">
        <v>780</v>
      </c>
      <c r="AA78">
        <v>74</v>
      </c>
      <c r="AB78">
        <v>325</v>
      </c>
      <c r="AC78">
        <v>842</v>
      </c>
      <c r="AD78">
        <v>1080</v>
      </c>
      <c r="AE78">
        <v>150</v>
      </c>
      <c r="AH78">
        <v>88</v>
      </c>
      <c r="AJ78">
        <v>200</v>
      </c>
    </row>
    <row r="79" spans="2:39">
      <c r="B79" t="s">
        <v>71</v>
      </c>
    </row>
    <row r="80" spans="2:39">
      <c r="B80" t="s">
        <v>61</v>
      </c>
      <c r="Y80">
        <v>208</v>
      </c>
      <c r="Z80">
        <v>236</v>
      </c>
    </row>
    <row r="81" spans="2:55">
      <c r="B81" t="s">
        <v>41</v>
      </c>
      <c r="Y81">
        <v>285</v>
      </c>
      <c r="Z81">
        <v>229</v>
      </c>
      <c r="AD81">
        <v>102</v>
      </c>
      <c r="AE81">
        <v>512</v>
      </c>
      <c r="AH81">
        <v>165</v>
      </c>
      <c r="AJ81">
        <v>78</v>
      </c>
      <c r="AM81">
        <v>784</v>
      </c>
    </row>
    <row r="82" spans="2:55">
      <c r="B82" t="s">
        <v>42</v>
      </c>
      <c r="Y82">
        <v>846</v>
      </c>
      <c r="Z82">
        <v>4</v>
      </c>
      <c r="AA82">
        <v>78</v>
      </c>
      <c r="AC82">
        <v>14</v>
      </c>
      <c r="AH82">
        <v>390</v>
      </c>
      <c r="AJ82">
        <v>364</v>
      </c>
      <c r="AM82">
        <v>42</v>
      </c>
    </row>
    <row r="83" spans="2:55">
      <c r="B83" t="s">
        <v>43</v>
      </c>
    </row>
    <row r="84" spans="2:55">
      <c r="B84" t="s">
        <v>44</v>
      </c>
      <c r="Y84">
        <v>48500</v>
      </c>
      <c r="Z84">
        <v>9007</v>
      </c>
      <c r="AA84">
        <v>4775</v>
      </c>
      <c r="AB84">
        <v>2079</v>
      </c>
      <c r="AC84">
        <v>1054</v>
      </c>
      <c r="AD84">
        <v>2873</v>
      </c>
      <c r="AE84">
        <v>867</v>
      </c>
      <c r="AH84">
        <v>621</v>
      </c>
      <c r="AJ84">
        <v>1279</v>
      </c>
      <c r="AM84">
        <v>400</v>
      </c>
    </row>
    <row r="85" spans="2:55">
      <c r="B85" t="s">
        <v>45</v>
      </c>
      <c r="Y85">
        <v>785</v>
      </c>
      <c r="Z85">
        <v>35876</v>
      </c>
      <c r="AA85">
        <v>2400</v>
      </c>
      <c r="AB85">
        <v>3291</v>
      </c>
      <c r="AC85">
        <v>17134</v>
      </c>
      <c r="AD85">
        <v>4612</v>
      </c>
      <c r="AE85">
        <v>4128</v>
      </c>
      <c r="AH85">
        <v>917</v>
      </c>
      <c r="AJ85">
        <v>290</v>
      </c>
      <c r="AM85">
        <v>1050</v>
      </c>
    </row>
    <row r="86" spans="2:55">
      <c r="B86" t="s">
        <v>134</v>
      </c>
      <c r="Y86">
        <v>100</v>
      </c>
    </row>
    <row r="87" spans="2:55">
      <c r="B87" t="s">
        <v>77</v>
      </c>
    </row>
    <row r="88" spans="2:55">
      <c r="B88" t="s">
        <v>72</v>
      </c>
    </row>
    <row r="89" spans="2:55">
      <c r="B89" t="s">
        <v>46</v>
      </c>
    </row>
    <row r="90" spans="2:55">
      <c r="B90" t="s">
        <v>47</v>
      </c>
      <c r="Y90">
        <v>522</v>
      </c>
      <c r="Z90">
        <v>731</v>
      </c>
      <c r="AA90">
        <v>305</v>
      </c>
      <c r="AB90">
        <v>55</v>
      </c>
      <c r="AC90">
        <v>1991</v>
      </c>
      <c r="AD90">
        <v>2840</v>
      </c>
      <c r="AE90">
        <v>2462</v>
      </c>
      <c r="AH90">
        <v>361</v>
      </c>
      <c r="AJ90">
        <v>321</v>
      </c>
      <c r="AM90">
        <f>337+313+10</f>
        <v>660</v>
      </c>
    </row>
    <row r="91" spans="2:55">
      <c r="B91" t="s">
        <v>142</v>
      </c>
      <c r="Z91">
        <v>5</v>
      </c>
      <c r="AA91">
        <v>3655</v>
      </c>
      <c r="AB91">
        <v>5059</v>
      </c>
      <c r="AC91">
        <v>6941</v>
      </c>
      <c r="AD91">
        <v>13582</v>
      </c>
      <c r="AE91">
        <v>7265</v>
      </c>
      <c r="AH91">
        <v>23813</v>
      </c>
      <c r="AJ91">
        <v>12000</v>
      </c>
      <c r="AM91">
        <v>3381</v>
      </c>
    </row>
    <row r="92" spans="2:55">
      <c r="B92" t="s">
        <v>147</v>
      </c>
      <c r="AA92">
        <v>1645</v>
      </c>
      <c r="AB92">
        <v>81</v>
      </c>
      <c r="AC92">
        <v>323</v>
      </c>
      <c r="AD92">
        <v>239</v>
      </c>
      <c r="AE92">
        <v>615</v>
      </c>
      <c r="AH92">
        <v>968</v>
      </c>
      <c r="AJ92">
        <v>158</v>
      </c>
      <c r="AM92">
        <v>957</v>
      </c>
    </row>
    <row r="94" spans="2:55">
      <c r="E94">
        <f>SUM(E3:E93)</f>
        <v>0</v>
      </c>
      <c r="F94">
        <f t="shared" ref="F94:BB94" si="0">SUM(F3:F93)</f>
        <v>0</v>
      </c>
      <c r="G94">
        <f t="shared" si="0"/>
        <v>0</v>
      </c>
      <c r="H94">
        <f t="shared" si="0"/>
        <v>0</v>
      </c>
      <c r="I94">
        <f t="shared" si="0"/>
        <v>0</v>
      </c>
      <c r="J94">
        <f t="shared" si="0"/>
        <v>0</v>
      </c>
      <c r="K94">
        <f t="shared" si="0"/>
        <v>0</v>
      </c>
      <c r="L94">
        <f t="shared" si="0"/>
        <v>0</v>
      </c>
      <c r="M94">
        <f t="shared" si="0"/>
        <v>0</v>
      </c>
      <c r="N94">
        <f t="shared" si="0"/>
        <v>0</v>
      </c>
      <c r="O94">
        <f t="shared" si="0"/>
        <v>0</v>
      </c>
      <c r="P94">
        <f t="shared" si="0"/>
        <v>0</v>
      </c>
      <c r="Q94">
        <f t="shared" si="0"/>
        <v>0</v>
      </c>
      <c r="R94">
        <f t="shared" si="0"/>
        <v>0</v>
      </c>
      <c r="S94">
        <f t="shared" si="0"/>
        <v>0</v>
      </c>
      <c r="T94">
        <f t="shared" si="0"/>
        <v>0</v>
      </c>
      <c r="U94">
        <f t="shared" si="0"/>
        <v>0</v>
      </c>
      <c r="V94">
        <f t="shared" si="0"/>
        <v>0</v>
      </c>
      <c r="W94">
        <f t="shared" si="0"/>
        <v>0</v>
      </c>
      <c r="X94">
        <f t="shared" si="0"/>
        <v>0</v>
      </c>
      <c r="Y94">
        <f t="shared" si="0"/>
        <v>301557</v>
      </c>
      <c r="Z94">
        <f t="shared" si="0"/>
        <v>239617</v>
      </c>
      <c r="AA94">
        <f t="shared" si="0"/>
        <v>287895</v>
      </c>
      <c r="AB94">
        <f t="shared" si="0"/>
        <v>289739</v>
      </c>
      <c r="AC94">
        <f t="shared" si="0"/>
        <v>350668</v>
      </c>
      <c r="AD94">
        <f t="shared" si="0"/>
        <v>282054</v>
      </c>
      <c r="AE94">
        <f t="shared" si="0"/>
        <v>239440</v>
      </c>
      <c r="AF94">
        <f t="shared" si="0"/>
        <v>0</v>
      </c>
      <c r="AG94">
        <f t="shared" si="0"/>
        <v>0</v>
      </c>
      <c r="AH94">
        <f t="shared" si="0"/>
        <v>254429</v>
      </c>
      <c r="AI94">
        <f t="shared" si="0"/>
        <v>0</v>
      </c>
      <c r="AJ94">
        <f t="shared" si="0"/>
        <v>191873</v>
      </c>
      <c r="AK94">
        <f t="shared" si="0"/>
        <v>0</v>
      </c>
      <c r="AL94">
        <f t="shared" si="0"/>
        <v>0</v>
      </c>
      <c r="AM94">
        <f t="shared" si="0"/>
        <v>175238</v>
      </c>
      <c r="AN94">
        <f t="shared" si="0"/>
        <v>0</v>
      </c>
      <c r="AO94">
        <f t="shared" si="0"/>
        <v>0</v>
      </c>
      <c r="AP94">
        <f t="shared" si="0"/>
        <v>0</v>
      </c>
      <c r="AQ94">
        <f t="shared" si="0"/>
        <v>0</v>
      </c>
      <c r="AR94">
        <f t="shared" si="0"/>
        <v>0</v>
      </c>
      <c r="AS94">
        <f t="shared" si="0"/>
        <v>0</v>
      </c>
      <c r="AT94">
        <f t="shared" si="0"/>
        <v>0</v>
      </c>
      <c r="AU94">
        <f t="shared" si="0"/>
        <v>0</v>
      </c>
      <c r="AV94">
        <f t="shared" si="0"/>
        <v>0</v>
      </c>
      <c r="AW94">
        <f t="shared" si="0"/>
        <v>0</v>
      </c>
      <c r="AX94">
        <f t="shared" si="0"/>
        <v>0</v>
      </c>
      <c r="AY94">
        <f t="shared" si="0"/>
        <v>0</v>
      </c>
      <c r="AZ94">
        <f t="shared" si="0"/>
        <v>0</v>
      </c>
      <c r="BA94">
        <f t="shared" si="0"/>
        <v>0</v>
      </c>
      <c r="BB94">
        <f t="shared" si="0"/>
        <v>0</v>
      </c>
    </row>
    <row r="96" spans="2:55">
      <c r="Y96">
        <f>301557-Y94</f>
        <v>0</v>
      </c>
      <c r="Z96">
        <f>239617-Z94</f>
        <v>0</v>
      </c>
      <c r="AA96">
        <f>287895-AA94</f>
        <v>0</v>
      </c>
      <c r="AB96">
        <f>289739-AB94</f>
        <v>0</v>
      </c>
      <c r="AC96">
        <f>350668-AC94</f>
        <v>0</v>
      </c>
      <c r="AD96">
        <f>282054-AD94</f>
        <v>0</v>
      </c>
      <c r="AE96">
        <f>239440-AE94</f>
        <v>0</v>
      </c>
      <c r="AH96">
        <f>254429-AH94</f>
        <v>0</v>
      </c>
      <c r="AI96">
        <f>179797-AI94</f>
        <v>179797</v>
      </c>
      <c r="AJ96">
        <f>191873-AJ94</f>
        <v>0</v>
      </c>
      <c r="AK96">
        <f>182250-AK94</f>
        <v>182250</v>
      </c>
      <c r="AL96">
        <f>143445-AL94</f>
        <v>143445</v>
      </c>
      <c r="AM96">
        <f>175238-AM94</f>
        <v>0</v>
      </c>
      <c r="AN96">
        <f>197330-AN94</f>
        <v>197330</v>
      </c>
      <c r="AO96">
        <f>195110-AO94</f>
        <v>195110</v>
      </c>
      <c r="AP96">
        <f>250566-AP94</f>
        <v>250566</v>
      </c>
      <c r="AQ96">
        <f>219114-AQ94</f>
        <v>219114</v>
      </c>
      <c r="AR96">
        <f>226056-AR94</f>
        <v>226056</v>
      </c>
      <c r="AS96">
        <f>170719-AS94</f>
        <v>170719</v>
      </c>
      <c r="AV96">
        <f>22091-AV94</f>
        <v>22091</v>
      </c>
      <c r="AW96">
        <f>5252-AW94</f>
        <v>5252</v>
      </c>
      <c r="AX96">
        <f>67155-AX94</f>
        <v>67155</v>
      </c>
      <c r="AY96">
        <f>115341-AY94</f>
        <v>115341</v>
      </c>
      <c r="AZ96">
        <f>238780-AZ94</f>
        <v>238780</v>
      </c>
      <c r="BA96">
        <f>242331-BA94</f>
        <v>242331</v>
      </c>
      <c r="BB96">
        <f>325728-BB94</f>
        <v>325728</v>
      </c>
      <c r="BC96">
        <f>819026-BC94</f>
        <v>819026</v>
      </c>
    </row>
    <row r="98" spans="25:51">
      <c r="Y98" t="s">
        <v>129</v>
      </c>
      <c r="Z98" t="s">
        <v>129</v>
      </c>
      <c r="AA98" t="s">
        <v>129</v>
      </c>
      <c r="AB98" t="s">
        <v>129</v>
      </c>
      <c r="AC98" t="s">
        <v>129</v>
      </c>
      <c r="AD98" t="s">
        <v>129</v>
      </c>
      <c r="AE98" t="s">
        <v>129</v>
      </c>
      <c r="AH98" t="s">
        <v>129</v>
      </c>
      <c r="AJ98" t="s">
        <v>129</v>
      </c>
    </row>
    <row r="100" spans="25:51">
      <c r="Y100" t="s">
        <v>90</v>
      </c>
      <c r="Z100" t="s">
        <v>90</v>
      </c>
      <c r="AA100" t="s">
        <v>90</v>
      </c>
      <c r="AB100" t="s">
        <v>90</v>
      </c>
      <c r="AC100" t="s">
        <v>90</v>
      </c>
      <c r="AD100" t="s">
        <v>90</v>
      </c>
      <c r="AE100" t="s">
        <v>90</v>
      </c>
      <c r="AH100" t="s">
        <v>90</v>
      </c>
      <c r="AJ100" t="s">
        <v>90</v>
      </c>
    </row>
    <row r="101" spans="25:51">
      <c r="AY10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03"/>
  <sheetViews>
    <sheetView workbookViewId="0">
      <pane xSplit="3" ySplit="2" topLeftCell="AA72" activePane="bottomRight" state="frozen"/>
      <selection activeCell="E85" sqref="E85:BB85"/>
      <selection pane="topRight" activeCell="E85" sqref="E85:BB85"/>
      <selection pane="bottomLeft" activeCell="E85" sqref="E85:BB85"/>
      <selection pane="bottomRight" activeCell="B95" sqref="B95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G2" t="s">
        <v>85</v>
      </c>
      <c r="AH2" t="s">
        <v>85</v>
      </c>
      <c r="AI2" t="s">
        <v>85</v>
      </c>
      <c r="AJ2" t="s">
        <v>85</v>
      </c>
      <c r="AM2" t="s">
        <v>85</v>
      </c>
      <c r="AO2" t="s">
        <v>85</v>
      </c>
      <c r="AP2" t="s">
        <v>85</v>
      </c>
      <c r="AQ2" t="s">
        <v>85</v>
      </c>
    </row>
    <row r="3" spans="1:55">
      <c r="A3" t="s">
        <v>2</v>
      </c>
      <c r="B3" t="s">
        <v>3</v>
      </c>
      <c r="Y3">
        <v>25880</v>
      </c>
      <c r="Z3">
        <v>57111</v>
      </c>
      <c r="AA3">
        <v>55265</v>
      </c>
      <c r="AB3">
        <v>25718</v>
      </c>
      <c r="AC3">
        <v>6947</v>
      </c>
      <c r="AD3">
        <v>35911</v>
      </c>
      <c r="AE3">
        <v>5004</v>
      </c>
      <c r="AH3">
        <v>9933</v>
      </c>
      <c r="AJ3">
        <v>13959</v>
      </c>
      <c r="AM3">
        <v>17855</v>
      </c>
    </row>
    <row r="4" spans="1:55">
      <c r="B4" t="s">
        <v>79</v>
      </c>
      <c r="Y4">
        <v>90</v>
      </c>
      <c r="Z4">
        <v>119</v>
      </c>
      <c r="AM4">
        <v>33</v>
      </c>
    </row>
    <row r="5" spans="1:55">
      <c r="B5" t="s">
        <v>49</v>
      </c>
    </row>
    <row r="6" spans="1:55">
      <c r="B6" t="s">
        <v>4</v>
      </c>
      <c r="Y6">
        <v>1279</v>
      </c>
      <c r="AC6">
        <v>88</v>
      </c>
      <c r="AM6">
        <v>10</v>
      </c>
    </row>
    <row r="7" spans="1:55">
      <c r="B7" t="s">
        <v>83</v>
      </c>
    </row>
    <row r="8" spans="1:55">
      <c r="B8" t="s">
        <v>130</v>
      </c>
      <c r="AE8">
        <v>120</v>
      </c>
    </row>
    <row r="9" spans="1:55">
      <c r="B9" t="s">
        <v>5</v>
      </c>
      <c r="Y9">
        <v>53892</v>
      </c>
      <c r="Z9">
        <v>64785</v>
      </c>
      <c r="AA9">
        <v>59400</v>
      </c>
      <c r="AB9">
        <v>355</v>
      </c>
      <c r="AC9">
        <v>275</v>
      </c>
      <c r="AD9">
        <v>136</v>
      </c>
      <c r="AE9">
        <v>55</v>
      </c>
      <c r="AJ9">
        <v>68</v>
      </c>
      <c r="AM9">
        <v>97</v>
      </c>
    </row>
    <row r="10" spans="1:55">
      <c r="B10" t="s">
        <v>62</v>
      </c>
    </row>
    <row r="11" spans="1:55">
      <c r="B11" t="s">
        <v>81</v>
      </c>
    </row>
    <row r="12" spans="1:55">
      <c r="B12" t="s">
        <v>74</v>
      </c>
    </row>
    <row r="13" spans="1:55">
      <c r="B13" t="s">
        <v>6</v>
      </c>
      <c r="Y13">
        <v>43</v>
      </c>
      <c r="AH13">
        <v>18</v>
      </c>
    </row>
    <row r="14" spans="1:55">
      <c r="B14" t="s">
        <v>7</v>
      </c>
      <c r="Y14">
        <v>15</v>
      </c>
      <c r="AA14">
        <v>86</v>
      </c>
      <c r="AH14">
        <v>95</v>
      </c>
      <c r="AJ14">
        <v>127</v>
      </c>
    </row>
    <row r="15" spans="1:55">
      <c r="B15" t="s">
        <v>10</v>
      </c>
      <c r="Y15">
        <v>358</v>
      </c>
      <c r="Z15">
        <v>93</v>
      </c>
      <c r="AH15">
        <v>12</v>
      </c>
      <c r="AM15">
        <v>5</v>
      </c>
    </row>
    <row r="16" spans="1:55">
      <c r="B16" t="s">
        <v>8</v>
      </c>
      <c r="Y16">
        <v>9797</v>
      </c>
      <c r="Z16">
        <v>1421</v>
      </c>
      <c r="AA16">
        <v>3806</v>
      </c>
      <c r="AB16">
        <v>43</v>
      </c>
      <c r="AC16">
        <v>675</v>
      </c>
      <c r="AE16">
        <v>305</v>
      </c>
      <c r="AH16">
        <v>112</v>
      </c>
      <c r="AJ16">
        <v>5</v>
      </c>
      <c r="AM16">
        <v>110</v>
      </c>
    </row>
    <row r="17" spans="2:39">
      <c r="B17" t="s">
        <v>9</v>
      </c>
      <c r="Y17">
        <v>12961</v>
      </c>
      <c r="Z17">
        <v>134</v>
      </c>
      <c r="AA17">
        <v>204</v>
      </c>
    </row>
    <row r="18" spans="2:39">
      <c r="B18" t="s">
        <v>10</v>
      </c>
    </row>
    <row r="19" spans="2:39">
      <c r="B19" t="s">
        <v>50</v>
      </c>
    </row>
    <row r="20" spans="2:39">
      <c r="B20" t="s">
        <v>51</v>
      </c>
    </row>
    <row r="21" spans="2:39">
      <c r="B21" t="s">
        <v>52</v>
      </c>
      <c r="Z21">
        <v>12</v>
      </c>
    </row>
    <row r="22" spans="2:39">
      <c r="B22" t="s">
        <v>11</v>
      </c>
      <c r="Y22">
        <v>2043</v>
      </c>
      <c r="Z22">
        <v>17</v>
      </c>
      <c r="AA22">
        <v>7</v>
      </c>
      <c r="AC22">
        <v>110</v>
      </c>
      <c r="AM22">
        <v>65</v>
      </c>
    </row>
    <row r="23" spans="2:39">
      <c r="B23" t="s">
        <v>63</v>
      </c>
    </row>
    <row r="24" spans="2:39">
      <c r="B24" t="s">
        <v>150</v>
      </c>
      <c r="AC24">
        <v>17</v>
      </c>
    </row>
    <row r="25" spans="2:39">
      <c r="B25" t="s">
        <v>64</v>
      </c>
    </row>
    <row r="26" spans="2:39">
      <c r="B26" t="s">
        <v>84</v>
      </c>
    </row>
    <row r="27" spans="2:39">
      <c r="B27" t="s">
        <v>65</v>
      </c>
      <c r="Y27">
        <v>33</v>
      </c>
    </row>
    <row r="28" spans="2:39">
      <c r="B28" t="s">
        <v>12</v>
      </c>
      <c r="Z28">
        <v>113</v>
      </c>
      <c r="AM28">
        <v>751</v>
      </c>
    </row>
    <row r="30" spans="2:39">
      <c r="B30" t="s">
        <v>13</v>
      </c>
      <c r="AC30">
        <v>9</v>
      </c>
      <c r="AD30">
        <v>49</v>
      </c>
      <c r="AH30">
        <v>50</v>
      </c>
      <c r="AJ30">
        <v>237</v>
      </c>
      <c r="AM30">
        <v>225</v>
      </c>
    </row>
    <row r="31" spans="2:39">
      <c r="B31" t="s">
        <v>14</v>
      </c>
      <c r="Z31">
        <v>22</v>
      </c>
      <c r="AM31">
        <v>121</v>
      </c>
    </row>
    <row r="32" spans="2:39">
      <c r="B32" t="s">
        <v>15</v>
      </c>
      <c r="AA32">
        <v>444</v>
      </c>
      <c r="AH32">
        <v>86</v>
      </c>
      <c r="AJ32">
        <v>16</v>
      </c>
      <c r="AM32">
        <v>41</v>
      </c>
    </row>
    <row r="33" spans="2:39">
      <c r="B33" t="s">
        <v>16</v>
      </c>
      <c r="Y33">
        <v>35123</v>
      </c>
      <c r="Z33">
        <v>4370</v>
      </c>
      <c r="AA33">
        <v>47</v>
      </c>
      <c r="AB33">
        <v>45</v>
      </c>
      <c r="AC33">
        <v>582</v>
      </c>
      <c r="AD33">
        <v>95</v>
      </c>
      <c r="AE33">
        <v>480</v>
      </c>
      <c r="AH33">
        <v>438</v>
      </c>
      <c r="AJ33">
        <v>106</v>
      </c>
      <c r="AM33">
        <v>94</v>
      </c>
    </row>
    <row r="34" spans="2:39">
      <c r="B34" t="s">
        <v>17</v>
      </c>
      <c r="Y34">
        <v>10</v>
      </c>
    </row>
    <row r="35" spans="2:39">
      <c r="B35" t="s">
        <v>18</v>
      </c>
      <c r="AH35">
        <v>118</v>
      </c>
      <c r="AJ35">
        <v>187</v>
      </c>
      <c r="AM35">
        <v>104</v>
      </c>
    </row>
    <row r="36" spans="2:39">
      <c r="B36" t="s">
        <v>75</v>
      </c>
    </row>
    <row r="37" spans="2:39">
      <c r="B37" t="s">
        <v>19</v>
      </c>
      <c r="Y37">
        <v>10888</v>
      </c>
      <c r="AC37">
        <v>96</v>
      </c>
    </row>
    <row r="38" spans="2:39">
      <c r="B38" t="s">
        <v>80</v>
      </c>
    </row>
    <row r="39" spans="2:39">
      <c r="B39" t="s">
        <v>82</v>
      </c>
    </row>
    <row r="40" spans="2:39">
      <c r="B40" t="s">
        <v>20</v>
      </c>
      <c r="Y40">
        <v>330</v>
      </c>
      <c r="AM40">
        <v>38</v>
      </c>
    </row>
    <row r="41" spans="2:39">
      <c r="B41" t="s">
        <v>21</v>
      </c>
      <c r="AC41">
        <v>425</v>
      </c>
      <c r="AE41">
        <v>7</v>
      </c>
      <c r="AM41">
        <v>82</v>
      </c>
    </row>
    <row r="42" spans="2:39">
      <c r="B42" t="s">
        <v>66</v>
      </c>
    </row>
    <row r="43" spans="2:39">
      <c r="B43" t="s">
        <v>22</v>
      </c>
      <c r="Y43">
        <v>14908</v>
      </c>
      <c r="Z43">
        <v>8330</v>
      </c>
      <c r="AA43">
        <v>9223</v>
      </c>
      <c r="AB43">
        <v>3109</v>
      </c>
      <c r="AC43">
        <v>28964</v>
      </c>
      <c r="AD43">
        <v>3171</v>
      </c>
      <c r="AE43">
        <v>1226</v>
      </c>
      <c r="AH43">
        <v>542</v>
      </c>
      <c r="AJ43">
        <v>99905</v>
      </c>
      <c r="AM43">
        <v>43325</v>
      </c>
    </row>
    <row r="44" spans="2:39">
      <c r="B44" t="s">
        <v>53</v>
      </c>
    </row>
    <row r="45" spans="2:39">
      <c r="B45" t="s">
        <v>54</v>
      </c>
    </row>
    <row r="46" spans="2:39">
      <c r="B46" t="s">
        <v>23</v>
      </c>
      <c r="Y46">
        <v>1308</v>
      </c>
      <c r="Z46">
        <v>1054</v>
      </c>
      <c r="AA46">
        <v>472</v>
      </c>
      <c r="AB46">
        <v>729</v>
      </c>
      <c r="AC46">
        <v>732</v>
      </c>
      <c r="AD46">
        <v>448</v>
      </c>
      <c r="AE46">
        <v>355</v>
      </c>
      <c r="AH46">
        <v>32</v>
      </c>
      <c r="AJ46">
        <v>410</v>
      </c>
      <c r="AM46">
        <v>231</v>
      </c>
    </row>
    <row r="47" spans="2:39">
      <c r="B47" t="s">
        <v>24</v>
      </c>
      <c r="Y47">
        <v>1981</v>
      </c>
      <c r="Z47">
        <v>247</v>
      </c>
      <c r="AA47">
        <v>390</v>
      </c>
      <c r="AB47">
        <v>658</v>
      </c>
      <c r="AC47">
        <v>14</v>
      </c>
    </row>
    <row r="48" spans="2:39">
      <c r="B48" t="s">
        <v>67</v>
      </c>
    </row>
    <row r="49" spans="2:39">
      <c r="B49" t="s">
        <v>25</v>
      </c>
      <c r="Y49">
        <v>7538</v>
      </c>
      <c r="Z49">
        <v>10279</v>
      </c>
      <c r="AA49">
        <v>32918</v>
      </c>
      <c r="AB49">
        <v>80729</v>
      </c>
      <c r="AC49">
        <v>22424</v>
      </c>
      <c r="AD49">
        <v>26163</v>
      </c>
      <c r="AE49">
        <v>1971</v>
      </c>
      <c r="AH49">
        <v>44428</v>
      </c>
      <c r="AJ49">
        <v>1588</v>
      </c>
      <c r="AM49">
        <v>8285</v>
      </c>
    </row>
    <row r="50" spans="2:39">
      <c r="B50" t="s">
        <v>26</v>
      </c>
      <c r="Y50">
        <v>261</v>
      </c>
      <c r="AA50">
        <v>2393</v>
      </c>
    </row>
    <row r="51" spans="2:39">
      <c r="B51" t="s">
        <v>27</v>
      </c>
      <c r="Y51">
        <v>6930</v>
      </c>
      <c r="Z51">
        <v>20</v>
      </c>
      <c r="AA51">
        <v>1875</v>
      </c>
      <c r="AB51">
        <v>246</v>
      </c>
      <c r="AC51">
        <v>332</v>
      </c>
      <c r="AD51">
        <v>882</v>
      </c>
      <c r="AE51">
        <v>113</v>
      </c>
      <c r="AH51">
        <v>542</v>
      </c>
      <c r="AJ51">
        <v>225</v>
      </c>
      <c r="AM51">
        <v>111</v>
      </c>
    </row>
    <row r="52" spans="2:39">
      <c r="B52" t="s">
        <v>28</v>
      </c>
      <c r="Y52">
        <v>17390</v>
      </c>
      <c r="Z52">
        <v>1746</v>
      </c>
      <c r="AA52">
        <v>1183</v>
      </c>
      <c r="AB52">
        <v>2167</v>
      </c>
      <c r="AC52">
        <v>6478</v>
      </c>
      <c r="AD52">
        <v>2101</v>
      </c>
      <c r="AE52">
        <v>1559</v>
      </c>
      <c r="AH52">
        <v>1291</v>
      </c>
      <c r="AJ52">
        <v>1759</v>
      </c>
      <c r="AM52">
        <v>315</v>
      </c>
    </row>
    <row r="53" spans="2:39">
      <c r="B53" t="s">
        <v>29</v>
      </c>
      <c r="Y53">
        <v>4</v>
      </c>
      <c r="Z53">
        <v>1395</v>
      </c>
      <c r="AA53">
        <v>1271</v>
      </c>
    </row>
    <row r="54" spans="2:39">
      <c r="B54" t="s">
        <v>30</v>
      </c>
      <c r="AM54">
        <v>78</v>
      </c>
    </row>
    <row r="55" spans="2:39">
      <c r="B55" t="s">
        <v>55</v>
      </c>
    </row>
    <row r="56" spans="2:39">
      <c r="B56" t="s">
        <v>68</v>
      </c>
      <c r="Y56">
        <v>1776</v>
      </c>
    </row>
    <row r="57" spans="2:39">
      <c r="B57" t="s">
        <v>31</v>
      </c>
      <c r="Y57">
        <v>18529</v>
      </c>
      <c r="Z57">
        <v>45370</v>
      </c>
      <c r="AA57">
        <v>13911</v>
      </c>
      <c r="AB57">
        <v>24666</v>
      </c>
      <c r="AC57">
        <v>11133</v>
      </c>
      <c r="AD57">
        <v>14898</v>
      </c>
      <c r="AE57">
        <v>39388</v>
      </c>
      <c r="AH57">
        <v>20961</v>
      </c>
      <c r="AJ57">
        <v>49496</v>
      </c>
      <c r="AM57">
        <v>56506</v>
      </c>
    </row>
    <row r="58" spans="2:39">
      <c r="B58" t="s">
        <v>56</v>
      </c>
      <c r="Y58">
        <v>19667</v>
      </c>
      <c r="Z58">
        <v>12009</v>
      </c>
      <c r="AA58">
        <v>16256</v>
      </c>
      <c r="AB58">
        <v>13129</v>
      </c>
      <c r="AC58">
        <v>7299</v>
      </c>
      <c r="AD58">
        <v>6278</v>
      </c>
      <c r="AE58">
        <v>7281</v>
      </c>
      <c r="AH58">
        <v>2702</v>
      </c>
      <c r="AJ58">
        <v>1273</v>
      </c>
      <c r="AM58">
        <v>3968</v>
      </c>
    </row>
    <row r="59" spans="2:39">
      <c r="B59" t="s">
        <v>32</v>
      </c>
      <c r="Z59">
        <v>205</v>
      </c>
      <c r="AA59">
        <v>88</v>
      </c>
      <c r="AM59">
        <v>86</v>
      </c>
    </row>
    <row r="60" spans="2:39">
      <c r="B60" t="s">
        <v>69</v>
      </c>
    </row>
    <row r="61" spans="2:39">
      <c r="B61" t="s">
        <v>57</v>
      </c>
    </row>
    <row r="62" spans="2:39">
      <c r="B62" t="s">
        <v>58</v>
      </c>
    </row>
    <row r="63" spans="2:39">
      <c r="B63" t="s">
        <v>76</v>
      </c>
    </row>
    <row r="64" spans="2:39">
      <c r="B64" t="s">
        <v>33</v>
      </c>
    </row>
    <row r="65" spans="2:39">
      <c r="B65" t="s">
        <v>34</v>
      </c>
      <c r="Y65">
        <v>3150</v>
      </c>
      <c r="Z65">
        <v>12192</v>
      </c>
      <c r="AA65">
        <v>1579</v>
      </c>
      <c r="AB65">
        <v>94</v>
      </c>
      <c r="AC65">
        <v>894</v>
      </c>
      <c r="AD65">
        <v>820</v>
      </c>
      <c r="AE65">
        <v>934</v>
      </c>
      <c r="AH65">
        <v>235</v>
      </c>
      <c r="AJ65">
        <v>403</v>
      </c>
      <c r="AM65">
        <v>78</v>
      </c>
    </row>
    <row r="66" spans="2:39">
      <c r="B66" t="s">
        <v>132</v>
      </c>
      <c r="Y66">
        <v>167</v>
      </c>
    </row>
    <row r="67" spans="2:39">
      <c r="B67" t="s">
        <v>35</v>
      </c>
      <c r="Y67">
        <v>5</v>
      </c>
      <c r="Z67">
        <v>186</v>
      </c>
    </row>
    <row r="68" spans="2:39">
      <c r="B68" t="s">
        <v>36</v>
      </c>
      <c r="Y68">
        <v>25</v>
      </c>
      <c r="Z68">
        <v>48</v>
      </c>
      <c r="AH68">
        <v>12</v>
      </c>
    </row>
    <row r="69" spans="2:39">
      <c r="B69" t="s">
        <v>145</v>
      </c>
      <c r="Z69">
        <v>719</v>
      </c>
    </row>
    <row r="70" spans="2:39">
      <c r="B70" t="s">
        <v>70</v>
      </c>
    </row>
    <row r="71" spans="2:39">
      <c r="B71" t="s">
        <v>37</v>
      </c>
    </row>
    <row r="72" spans="2:39">
      <c r="B72" t="s">
        <v>59</v>
      </c>
    </row>
    <row r="73" spans="2:39">
      <c r="B73" t="s">
        <v>38</v>
      </c>
    </row>
    <row r="74" spans="2:39">
      <c r="B74" t="s">
        <v>39</v>
      </c>
      <c r="Z74">
        <v>400</v>
      </c>
      <c r="AC74">
        <v>141</v>
      </c>
      <c r="AD74">
        <v>61</v>
      </c>
      <c r="AH74">
        <v>53</v>
      </c>
      <c r="AJ74">
        <v>130</v>
      </c>
      <c r="AM74">
        <v>313</v>
      </c>
    </row>
    <row r="75" spans="2:39">
      <c r="B75" t="s">
        <v>60</v>
      </c>
    </row>
    <row r="76" spans="2:39">
      <c r="B76" t="s">
        <v>128</v>
      </c>
      <c r="Y76">
        <v>520</v>
      </c>
      <c r="Z76">
        <v>3318</v>
      </c>
      <c r="AA76">
        <v>9</v>
      </c>
      <c r="AB76">
        <v>169</v>
      </c>
    </row>
    <row r="77" spans="2:39">
      <c r="B77" t="s">
        <v>40</v>
      </c>
      <c r="Y77">
        <v>182</v>
      </c>
      <c r="Z77">
        <v>180</v>
      </c>
      <c r="AA77">
        <v>60</v>
      </c>
      <c r="AB77">
        <v>273530</v>
      </c>
      <c r="AC77">
        <v>554293</v>
      </c>
      <c r="AD77">
        <v>462825</v>
      </c>
      <c r="AE77">
        <v>671225</v>
      </c>
      <c r="AJ77">
        <v>19</v>
      </c>
    </row>
    <row r="78" spans="2:39">
      <c r="B78" t="s">
        <v>71</v>
      </c>
    </row>
    <row r="79" spans="2:39">
      <c r="B79" t="s">
        <v>61</v>
      </c>
    </row>
    <row r="80" spans="2:39">
      <c r="B80" t="s">
        <v>41</v>
      </c>
      <c r="Y80">
        <v>19</v>
      </c>
    </row>
    <row r="81" spans="2:54">
      <c r="B81" t="s">
        <v>42</v>
      </c>
      <c r="Y81">
        <v>1227</v>
      </c>
      <c r="Z81">
        <v>231</v>
      </c>
      <c r="AA81">
        <v>454</v>
      </c>
      <c r="AM81">
        <v>15</v>
      </c>
    </row>
    <row r="82" spans="2:54">
      <c r="B82" t="s">
        <v>43</v>
      </c>
    </row>
    <row r="83" spans="2:54">
      <c r="B83" t="s">
        <v>44</v>
      </c>
      <c r="Y83">
        <v>3674</v>
      </c>
      <c r="Z83">
        <v>3632</v>
      </c>
      <c r="AA83">
        <v>9696</v>
      </c>
      <c r="AB83">
        <v>2393</v>
      </c>
      <c r="AC83">
        <v>296</v>
      </c>
      <c r="AD83">
        <v>445</v>
      </c>
      <c r="AE83">
        <v>721</v>
      </c>
      <c r="AH83">
        <v>998</v>
      </c>
      <c r="AJ83">
        <v>1004</v>
      </c>
      <c r="AM83">
        <v>1855</v>
      </c>
    </row>
    <row r="84" spans="2:54">
      <c r="B84" t="s">
        <v>45</v>
      </c>
      <c r="Y84">
        <v>2305</v>
      </c>
      <c r="Z84">
        <v>127610</v>
      </c>
      <c r="AA84">
        <v>995</v>
      </c>
      <c r="AB84">
        <v>125</v>
      </c>
      <c r="AC84">
        <v>173</v>
      </c>
      <c r="AE84">
        <v>5</v>
      </c>
      <c r="AH84">
        <v>150</v>
      </c>
      <c r="AJ84">
        <v>75</v>
      </c>
      <c r="AM84">
        <v>58</v>
      </c>
    </row>
    <row r="85" spans="2:54">
      <c r="B85" t="s">
        <v>77</v>
      </c>
    </row>
    <row r="86" spans="2:54">
      <c r="B86" t="s">
        <v>72</v>
      </c>
    </row>
    <row r="87" spans="2:54">
      <c r="B87" t="s">
        <v>46</v>
      </c>
    </row>
    <row r="88" spans="2:54">
      <c r="B88" t="s">
        <v>47</v>
      </c>
      <c r="Y88">
        <v>3521</v>
      </c>
      <c r="Z88">
        <v>159</v>
      </c>
      <c r="AA88">
        <v>32</v>
      </c>
      <c r="AB88">
        <v>31</v>
      </c>
      <c r="AC88">
        <v>27</v>
      </c>
      <c r="AD88">
        <v>87</v>
      </c>
      <c r="AE88">
        <v>275</v>
      </c>
      <c r="AH88">
        <v>22</v>
      </c>
      <c r="AJ88">
        <v>70</v>
      </c>
      <c r="AM88">
        <v>329</v>
      </c>
    </row>
    <row r="89" spans="2:54">
      <c r="B89" t="s">
        <v>136</v>
      </c>
      <c r="Y89">
        <v>766</v>
      </c>
    </row>
    <row r="90" spans="2:54">
      <c r="B90" t="s">
        <v>137</v>
      </c>
      <c r="Y90">
        <v>32939</v>
      </c>
      <c r="Z90">
        <v>22917</v>
      </c>
      <c r="AA90">
        <v>20156</v>
      </c>
      <c r="AB90">
        <v>21023</v>
      </c>
      <c r="AC90">
        <v>13027</v>
      </c>
      <c r="AD90">
        <v>28432</v>
      </c>
      <c r="AE90">
        <v>27002</v>
      </c>
      <c r="AH90">
        <v>30952</v>
      </c>
      <c r="AJ90">
        <v>31068</v>
      </c>
      <c r="AM90">
        <v>168324</v>
      </c>
    </row>
    <row r="91" spans="2:54">
      <c r="B91" t="s">
        <v>138</v>
      </c>
      <c r="Y91">
        <v>8774</v>
      </c>
      <c r="Z91">
        <v>4228</v>
      </c>
      <c r="AA91">
        <v>7304</v>
      </c>
      <c r="AB91">
        <v>6621</v>
      </c>
      <c r="AC91">
        <v>1849</v>
      </c>
      <c r="AD91">
        <v>1509</v>
      </c>
      <c r="AE91">
        <v>2729</v>
      </c>
      <c r="AH91">
        <v>3484</v>
      </c>
      <c r="AJ91">
        <v>2423</v>
      </c>
      <c r="AM91">
        <v>7003</v>
      </c>
    </row>
    <row r="92" spans="2:54">
      <c r="B92" t="s">
        <v>139</v>
      </c>
      <c r="Y92">
        <v>1052945</v>
      </c>
      <c r="Z92">
        <v>423121</v>
      </c>
      <c r="AA92">
        <v>331115</v>
      </c>
      <c r="AB92">
        <v>411425</v>
      </c>
      <c r="AC92">
        <v>443798</v>
      </c>
      <c r="AD92">
        <v>319788</v>
      </c>
      <c r="AE92">
        <v>357153</v>
      </c>
      <c r="AH92">
        <v>214175</v>
      </c>
      <c r="AJ92">
        <v>102629</v>
      </c>
      <c r="AM92">
        <v>88460</v>
      </c>
    </row>
    <row r="93" spans="2:54">
      <c r="B93" t="s">
        <v>159</v>
      </c>
      <c r="AM93">
        <v>880</v>
      </c>
    </row>
    <row r="95" spans="2:54">
      <c r="E95">
        <f>SUM(E3:E94)</f>
        <v>0</v>
      </c>
      <c r="F95">
        <f t="shared" ref="F95:BB95" si="0">SUM(F3:F94)</f>
        <v>0</v>
      </c>
      <c r="G95">
        <f t="shared" si="0"/>
        <v>0</v>
      </c>
      <c r="H95">
        <f t="shared" si="0"/>
        <v>0</v>
      </c>
      <c r="I95">
        <f t="shared" si="0"/>
        <v>0</v>
      </c>
      <c r="J95">
        <f t="shared" si="0"/>
        <v>0</v>
      </c>
      <c r="K95">
        <f t="shared" si="0"/>
        <v>0</v>
      </c>
      <c r="L95">
        <f t="shared" si="0"/>
        <v>0</v>
      </c>
      <c r="M95">
        <f t="shared" si="0"/>
        <v>0</v>
      </c>
      <c r="N95">
        <f t="shared" si="0"/>
        <v>0</v>
      </c>
      <c r="O95">
        <f t="shared" si="0"/>
        <v>0</v>
      </c>
      <c r="P95">
        <f t="shared" si="0"/>
        <v>0</v>
      </c>
      <c r="Q95">
        <f t="shared" si="0"/>
        <v>0</v>
      </c>
      <c r="R95">
        <f t="shared" si="0"/>
        <v>0</v>
      </c>
      <c r="S95">
        <f t="shared" si="0"/>
        <v>0</v>
      </c>
      <c r="T95">
        <f t="shared" si="0"/>
        <v>0</v>
      </c>
      <c r="U95">
        <f t="shared" si="0"/>
        <v>0</v>
      </c>
      <c r="V95">
        <f t="shared" si="0"/>
        <v>0</v>
      </c>
      <c r="W95">
        <f t="shared" si="0"/>
        <v>0</v>
      </c>
      <c r="X95">
        <f t="shared" si="0"/>
        <v>0</v>
      </c>
      <c r="Y95">
        <f t="shared" si="0"/>
        <v>1353253</v>
      </c>
      <c r="Z95">
        <f t="shared" si="0"/>
        <v>807793</v>
      </c>
      <c r="AA95">
        <f t="shared" si="0"/>
        <v>570639</v>
      </c>
      <c r="AB95">
        <f t="shared" si="0"/>
        <v>867005</v>
      </c>
      <c r="AC95">
        <f t="shared" si="0"/>
        <v>1101098</v>
      </c>
      <c r="AD95">
        <f t="shared" si="0"/>
        <v>904099</v>
      </c>
      <c r="AE95">
        <f t="shared" si="0"/>
        <v>1117908</v>
      </c>
      <c r="AF95">
        <f t="shared" si="0"/>
        <v>0</v>
      </c>
      <c r="AG95">
        <f t="shared" si="0"/>
        <v>0</v>
      </c>
      <c r="AH95">
        <f t="shared" si="0"/>
        <v>331441</v>
      </c>
      <c r="AI95">
        <f t="shared" si="0"/>
        <v>0</v>
      </c>
      <c r="AJ95">
        <f t="shared" si="0"/>
        <v>307182</v>
      </c>
      <c r="AK95">
        <f t="shared" si="0"/>
        <v>0</v>
      </c>
      <c r="AL95">
        <f t="shared" si="0"/>
        <v>0</v>
      </c>
      <c r="AM95">
        <f t="shared" si="0"/>
        <v>399851</v>
      </c>
      <c r="AN95">
        <f t="shared" si="0"/>
        <v>0</v>
      </c>
      <c r="AO95">
        <f t="shared" si="0"/>
        <v>0</v>
      </c>
      <c r="AP95">
        <f t="shared" si="0"/>
        <v>0</v>
      </c>
      <c r="AQ95">
        <f t="shared" si="0"/>
        <v>0</v>
      </c>
      <c r="AR95">
        <f t="shared" si="0"/>
        <v>0</v>
      </c>
      <c r="AS95">
        <f t="shared" si="0"/>
        <v>0</v>
      </c>
      <c r="AT95">
        <f t="shared" si="0"/>
        <v>0</v>
      </c>
      <c r="AU95">
        <f t="shared" si="0"/>
        <v>0</v>
      </c>
      <c r="AV95">
        <f t="shared" si="0"/>
        <v>0</v>
      </c>
      <c r="AW95">
        <f t="shared" si="0"/>
        <v>0</v>
      </c>
      <c r="AX95">
        <f t="shared" si="0"/>
        <v>0</v>
      </c>
      <c r="AY95">
        <f t="shared" si="0"/>
        <v>0</v>
      </c>
      <c r="AZ95">
        <f t="shared" si="0"/>
        <v>0</v>
      </c>
      <c r="BA95">
        <f t="shared" si="0"/>
        <v>0</v>
      </c>
      <c r="BB95">
        <f t="shared" si="0"/>
        <v>0</v>
      </c>
    </row>
    <row r="97" spans="25:55">
      <c r="Y97">
        <f>1353253-Y95</f>
        <v>0</v>
      </c>
      <c r="Z97">
        <f>572583+235210-Z95</f>
        <v>0</v>
      </c>
      <c r="AA97">
        <f>570639-AA95</f>
        <v>0</v>
      </c>
      <c r="AB97">
        <f>867005-AB95</f>
        <v>0</v>
      </c>
      <c r="AC97">
        <f>1101098-AC95</f>
        <v>0</v>
      </c>
      <c r="AD97">
        <f>904099-AD95</f>
        <v>0</v>
      </c>
      <c r="AE97">
        <f>1117908-AE95</f>
        <v>0</v>
      </c>
      <c r="AH97">
        <f>331441-AH95</f>
        <v>0</v>
      </c>
      <c r="AI97">
        <f>303135-AI95</f>
        <v>303135</v>
      </c>
      <c r="AJ97">
        <f>307182-AJ95</f>
        <v>0</v>
      </c>
      <c r="AK97">
        <f>207426-AK95</f>
        <v>207426</v>
      </c>
      <c r="AL97">
        <f>197450-AL95</f>
        <v>197450</v>
      </c>
      <c r="AM97">
        <f>399851-AM95</f>
        <v>0</v>
      </c>
      <c r="AN97">
        <f>350994-AN95</f>
        <v>350994</v>
      </c>
      <c r="AO97">
        <f>452545-AO95</f>
        <v>452545</v>
      </c>
      <c r="AP97">
        <f>449331-AP95</f>
        <v>449331</v>
      </c>
      <c r="AQ97">
        <f>471077-AQ95</f>
        <v>471077</v>
      </c>
      <c r="AR97">
        <f>433756-AR95</f>
        <v>433756</v>
      </c>
      <c r="AS97">
        <f>295152-AS95</f>
        <v>295152</v>
      </c>
      <c r="AV97">
        <f>10071-AV95</f>
        <v>10071</v>
      </c>
      <c r="AW97">
        <f>303555-AW95</f>
        <v>303555</v>
      </c>
      <c r="AX97">
        <f>533419-AX95</f>
        <v>533419</v>
      </c>
      <c r="AY97">
        <f>592117-AY95</f>
        <v>592117</v>
      </c>
      <c r="AZ97">
        <f>767940-AZ95</f>
        <v>767940</v>
      </c>
      <c r="BA97">
        <f>1014487-BA95</f>
        <v>1014487</v>
      </c>
      <c r="BB97">
        <f>711773-BB95</f>
        <v>711773</v>
      </c>
      <c r="BC97">
        <f>842184-BC95</f>
        <v>842184</v>
      </c>
    </row>
    <row r="99" spans="25:55">
      <c r="Y99" t="s">
        <v>90</v>
      </c>
      <c r="Z99" t="s">
        <v>90</v>
      </c>
      <c r="AA99" t="s">
        <v>90</v>
      </c>
      <c r="AB99" t="s">
        <v>90</v>
      </c>
      <c r="AC99" t="s">
        <v>90</v>
      </c>
      <c r="AD99" t="s">
        <v>90</v>
      </c>
      <c r="AE99" t="s">
        <v>90</v>
      </c>
      <c r="AH99" t="s">
        <v>90</v>
      </c>
      <c r="AJ99" t="s">
        <v>90</v>
      </c>
      <c r="AM99" t="s">
        <v>90</v>
      </c>
    </row>
    <row r="101" spans="25:55">
      <c r="Y101" t="s">
        <v>135</v>
      </c>
      <c r="Z101" t="s">
        <v>144</v>
      </c>
      <c r="AA101" t="s">
        <v>148</v>
      </c>
      <c r="AB101" t="s">
        <v>153</v>
      </c>
      <c r="AC101" t="s">
        <v>154</v>
      </c>
      <c r="AD101" t="s">
        <v>155</v>
      </c>
      <c r="AE101" t="s">
        <v>158</v>
      </c>
      <c r="AH101" t="s">
        <v>163</v>
      </c>
      <c r="AJ101" t="s">
        <v>158</v>
      </c>
      <c r="AM101" t="s">
        <v>158</v>
      </c>
    </row>
    <row r="103" spans="25:55">
      <c r="AK103" t="s">
        <v>97</v>
      </c>
      <c r="AL103" t="s">
        <v>98</v>
      </c>
      <c r="AN103" t="s">
        <v>99</v>
      </c>
      <c r="AO103" t="s">
        <v>101</v>
      </c>
      <c r="AP103" t="s">
        <v>100</v>
      </c>
      <c r="AQ103" t="s">
        <v>102</v>
      </c>
      <c r="AR103" t="s">
        <v>109</v>
      </c>
      <c r="AX103" t="s">
        <v>110</v>
      </c>
      <c r="BA103" t="s">
        <v>111</v>
      </c>
      <c r="BC10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2009-03-24T14:54:18Z</dcterms:created>
  <dcterms:modified xsi:type="dcterms:W3CDTF">2011-10-03T14:56:39Z</dcterms:modified>
</cp:coreProperties>
</file>