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255" windowHeight="9120" activeTab="1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X209" i="2"/>
  <c r="Y209"/>
  <c r="X200"/>
  <c r="Y200"/>
  <c r="X198"/>
  <c r="Y198"/>
  <c r="X6"/>
  <c r="Y6"/>
  <c r="X7"/>
  <c r="Y7"/>
  <c r="Y8"/>
  <c r="X9"/>
  <c r="Y9"/>
  <c r="X11"/>
  <c r="Y11"/>
  <c r="X12"/>
  <c r="Y12"/>
  <c r="X14"/>
  <c r="Y14"/>
  <c r="X15"/>
  <c r="Y15"/>
  <c r="X16"/>
  <c r="Y16"/>
  <c r="X20"/>
  <c r="Y20"/>
  <c r="X21"/>
  <c r="Y21"/>
  <c r="X22"/>
  <c r="Y22"/>
  <c r="X24"/>
  <c r="Y24"/>
  <c r="X26"/>
  <c r="Y26"/>
  <c r="X27"/>
  <c r="Y27"/>
  <c r="X29"/>
  <c r="Y29"/>
  <c r="X31"/>
  <c r="Y31"/>
  <c r="X32"/>
  <c r="Y32"/>
  <c r="X34"/>
  <c r="X36"/>
  <c r="Y36"/>
  <c r="X37"/>
  <c r="Y37"/>
  <c r="X41"/>
  <c r="X42"/>
  <c r="Y44"/>
  <c r="X45"/>
  <c r="Y45"/>
  <c r="X46"/>
  <c r="Y46"/>
  <c r="X48"/>
  <c r="X49"/>
  <c r="Y49"/>
  <c r="X50"/>
  <c r="Y50"/>
  <c r="X51"/>
  <c r="Y51"/>
  <c r="X52"/>
  <c r="Y52"/>
  <c r="X55"/>
  <c r="Y55"/>
  <c r="X58"/>
  <c r="Y58"/>
  <c r="X60"/>
  <c r="Y60"/>
  <c r="X61"/>
  <c r="Y61"/>
  <c r="X62"/>
  <c r="Y62"/>
  <c r="X63"/>
  <c r="Y63"/>
  <c r="X64"/>
  <c r="Y64"/>
  <c r="X67"/>
  <c r="Y67"/>
  <c r="X72"/>
  <c r="Y72"/>
  <c r="X75"/>
  <c r="Y75"/>
  <c r="Y76"/>
  <c r="Y77"/>
  <c r="Y78"/>
  <c r="X81"/>
  <c r="Y81"/>
  <c r="X86"/>
  <c r="Y86"/>
  <c r="X87"/>
  <c r="Y87"/>
  <c r="Y89"/>
  <c r="Y90"/>
  <c r="Y91"/>
  <c r="X93"/>
  <c r="Y93"/>
  <c r="X94"/>
  <c r="Y94"/>
  <c r="X95"/>
  <c r="Y95"/>
  <c r="X99"/>
  <c r="Y99"/>
  <c r="X102"/>
  <c r="Y102"/>
  <c r="X103"/>
  <c r="Y103"/>
  <c r="X111"/>
  <c r="Y111"/>
  <c r="X112"/>
  <c r="Y112"/>
  <c r="X121"/>
  <c r="Y122"/>
  <c r="X125"/>
  <c r="Y125"/>
  <c r="X127"/>
  <c r="Y127"/>
  <c r="X130"/>
  <c r="Y130"/>
  <c r="X133"/>
  <c r="Y133"/>
  <c r="X141"/>
  <c r="Y146"/>
  <c r="Y151"/>
  <c r="X152"/>
  <c r="Y152"/>
  <c r="X153"/>
  <c r="X156"/>
  <c r="Y156"/>
  <c r="X157"/>
  <c r="Y157"/>
  <c r="Y158"/>
  <c r="Y164"/>
  <c r="X174"/>
  <c r="Y176"/>
  <c r="X177"/>
  <c r="Y177"/>
  <c r="X181"/>
  <c r="Y181"/>
  <c r="X182"/>
  <c r="Y182"/>
  <c r="X185"/>
  <c r="X186"/>
  <c r="Y186"/>
  <c r="X189"/>
  <c r="Y189"/>
  <c r="X190"/>
  <c r="Y190"/>
  <c r="X191"/>
  <c r="Y191"/>
  <c r="X192"/>
  <c r="Y192"/>
  <c r="X193"/>
  <c r="Y193"/>
  <c r="Y4"/>
  <c r="X4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4"/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4"/>
  <c r="Z209"/>
  <c r="AX209"/>
  <c r="AY209"/>
  <c r="AZ209"/>
  <c r="BA209"/>
  <c r="BB209"/>
  <c r="Y202" i="1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X202"/>
  <c r="AC209" i="2" l="1"/>
  <c r="AD209"/>
  <c r="AE209"/>
  <c r="AF209"/>
  <c r="AH209"/>
  <c r="AJ209"/>
  <c r="AK209"/>
  <c r="AL209"/>
  <c r="AM209"/>
  <c r="AO209"/>
  <c r="AQ209"/>
  <c r="AR209"/>
  <c r="AS209"/>
  <c r="AT209"/>
  <c r="AU209"/>
  <c r="AA209"/>
  <c r="AD200" l="1"/>
  <c r="Y181" i="4"/>
  <c r="X181"/>
  <c r="X198"/>
  <c r="X200" s="1"/>
  <c r="Y198"/>
  <c r="Y200" s="1"/>
  <c r="Z198" i="3"/>
  <c r="X198"/>
  <c r="X200" s="1"/>
  <c r="Y181"/>
  <c r="Y198" s="1"/>
  <c r="Y200" s="1"/>
  <c r="X181"/>
  <c r="AL198" i="4"/>
  <c r="AL200"/>
  <c r="AK200"/>
  <c r="AL181"/>
  <c r="AK181"/>
  <c r="AL181" i="3"/>
  <c r="AK181"/>
  <c r="AK198" i="2"/>
  <c r="AK200"/>
  <c r="AK181"/>
  <c r="AK46"/>
  <c r="AL46" i="3"/>
  <c r="AK46"/>
  <c r="AL46" i="4"/>
  <c r="AK46"/>
  <c r="BB181" i="3"/>
  <c r="BB46"/>
  <c r="BB198" s="1"/>
  <c r="BB200" s="1"/>
  <c r="BB200" i="4"/>
  <c r="BB181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K198"/>
  <c r="AJ198"/>
  <c r="AI198"/>
  <c r="AH198"/>
  <c r="AG198"/>
  <c r="AF198"/>
  <c r="AE198"/>
  <c r="AD198"/>
  <c r="AC198"/>
  <c r="AB198"/>
  <c r="AA198"/>
  <c r="Z198"/>
  <c r="BA198" i="3"/>
  <c r="AZ198"/>
  <c r="AY198"/>
  <c r="AX198"/>
  <c r="AW198"/>
  <c r="AV198"/>
  <c r="AU198"/>
  <c r="AT198"/>
  <c r="AS198"/>
  <c r="AR198"/>
  <c r="AQ198"/>
  <c r="AP198"/>
  <c r="AO198"/>
  <c r="AN198"/>
  <c r="AM198"/>
  <c r="AL198"/>
  <c r="AL200" s="1"/>
  <c r="AK198"/>
  <c r="AK200" s="1"/>
  <c r="AJ198"/>
  <c r="AH198"/>
  <c r="AG198"/>
  <c r="AF198"/>
  <c r="AE198"/>
  <c r="AD198"/>
  <c r="AC198"/>
  <c r="AA198"/>
  <c r="BC198"/>
  <c r="AI198"/>
  <c r="AB198"/>
  <c r="BB181" i="2"/>
  <c r="BB46"/>
  <c r="BB198"/>
  <c r="BB200"/>
  <c r="X192" i="1"/>
  <c r="X194"/>
  <c r="Y192"/>
  <c r="Y194"/>
  <c r="AM181" i="2"/>
  <c r="AM46"/>
  <c r="AJ181"/>
  <c r="AJ46"/>
  <c r="AF181"/>
  <c r="AF46"/>
  <c r="BA46"/>
  <c r="AZ46"/>
  <c r="BA181"/>
  <c r="AZ181"/>
  <c r="AY200"/>
  <c r="AY181"/>
  <c r="AX181"/>
  <c r="AY46"/>
  <c r="AX46"/>
  <c r="AA200"/>
  <c r="AU46"/>
  <c r="AU198"/>
  <c r="AU200"/>
  <c r="AU181"/>
  <c r="AT46"/>
  <c r="AT200"/>
  <c r="AT181"/>
  <c r="AT198"/>
  <c r="AP198"/>
  <c r="AC50"/>
  <c r="AC49"/>
  <c r="AC15"/>
  <c r="BA198"/>
  <c r="BA200"/>
  <c r="AZ198"/>
  <c r="AZ200"/>
  <c r="AY198"/>
  <c r="AX198"/>
  <c r="AX200"/>
  <c r="AW198"/>
  <c r="AV198"/>
  <c r="AS198"/>
  <c r="AS200"/>
  <c r="AR198"/>
  <c r="AR200"/>
  <c r="AQ198"/>
  <c r="AQ200"/>
  <c r="AO198"/>
  <c r="AO200"/>
  <c r="AN198"/>
  <c r="AL198"/>
  <c r="AL200"/>
  <c r="AH198"/>
  <c r="AH200"/>
  <c r="AG198"/>
  <c r="AE198"/>
  <c r="AE200"/>
  <c r="AD198"/>
  <c r="AB198"/>
  <c r="AA198"/>
  <c r="Z198"/>
  <c r="Z200" s="1"/>
  <c r="BC198"/>
  <c r="AM198"/>
  <c r="AM200"/>
  <c r="AJ198"/>
  <c r="AJ200"/>
  <c r="AI198"/>
  <c r="AF198"/>
  <c r="AF200"/>
  <c r="AX192" i="1"/>
  <c r="AX194"/>
  <c r="AU194"/>
  <c r="AR194"/>
  <c r="AP194"/>
  <c r="AF192"/>
  <c r="AF194"/>
  <c r="AG192"/>
  <c r="AG194"/>
  <c r="AH192"/>
  <c r="AH194"/>
  <c r="AI192"/>
  <c r="AI194"/>
  <c r="AJ192"/>
  <c r="AJ194"/>
  <c r="AK192"/>
  <c r="AK194"/>
  <c r="AL192"/>
  <c r="AL194"/>
  <c r="AM192"/>
  <c r="AM194"/>
  <c r="AN192"/>
  <c r="AN194"/>
  <c r="AO192"/>
  <c r="AO194"/>
  <c r="AP192"/>
  <c r="AQ192"/>
  <c r="AQ194"/>
  <c r="AR192"/>
  <c r="AS192"/>
  <c r="AS194"/>
  <c r="AT192"/>
  <c r="AT194"/>
  <c r="AU192"/>
  <c r="AV192"/>
  <c r="AV194"/>
  <c r="AW192"/>
  <c r="AW194"/>
  <c r="AY192"/>
  <c r="AY194"/>
  <c r="AZ192"/>
  <c r="AZ194"/>
  <c r="BA192"/>
  <c r="BA194"/>
  <c r="BB192"/>
  <c r="BB194"/>
  <c r="BC192"/>
  <c r="AE192"/>
  <c r="AE194"/>
  <c r="AD192"/>
  <c r="AD194"/>
  <c r="AC194"/>
  <c r="AB194"/>
  <c r="AC192"/>
  <c r="AB192"/>
  <c r="AA192"/>
  <c r="AA194"/>
  <c r="Z192"/>
  <c r="Z194"/>
  <c r="AC198" i="2"/>
  <c r="AC200"/>
  <c r="AI200" l="1"/>
  <c r="AI209"/>
  <c r="AG200"/>
  <c r="AG209"/>
  <c r="AW209"/>
  <c r="AW200"/>
  <c r="AV200"/>
  <c r="AV209"/>
  <c r="AP209"/>
  <c r="AP200"/>
  <c r="AN200"/>
  <c r="AN209"/>
  <c r="AB200"/>
  <c r="AB209"/>
</calcChain>
</file>

<file path=xl/sharedStrings.xml><?xml version="1.0" encoding="utf-8"?>
<sst xmlns="http://schemas.openxmlformats.org/spreadsheetml/2006/main" count="1154" uniqueCount="242">
  <si>
    <t>notes</t>
  </si>
  <si>
    <t>units</t>
  </si>
  <si>
    <t>New Zealand</t>
  </si>
  <si>
    <t>UK</t>
  </si>
  <si>
    <t>Gibraltar</t>
  </si>
  <si>
    <t>Malta</t>
  </si>
  <si>
    <t>Aden</t>
  </si>
  <si>
    <t>British North Borneo</t>
  </si>
  <si>
    <t>Burma</t>
  </si>
  <si>
    <t>Ceylon</t>
  </si>
  <si>
    <t>Cyprus</t>
  </si>
  <si>
    <t>Hong Kong</t>
  </si>
  <si>
    <t>India</t>
  </si>
  <si>
    <t>Malay States</t>
  </si>
  <si>
    <t>Sarawak and Brunei</t>
  </si>
  <si>
    <t>Straits Settlements</t>
  </si>
  <si>
    <t>Weihaiwei</t>
  </si>
  <si>
    <t>Anglo-Egyptian Sudan</t>
  </si>
  <si>
    <t>British East Africa Protectorate</t>
  </si>
  <si>
    <t>British West Africa</t>
  </si>
  <si>
    <t xml:space="preserve">Egypt </t>
  </si>
  <si>
    <t>Mauritius</t>
  </si>
  <si>
    <t>Northern Rhodesia</t>
  </si>
  <si>
    <t>Nyasaland Protectorate</t>
  </si>
  <si>
    <t>Seychelles</t>
  </si>
  <si>
    <t>South African Union</t>
  </si>
  <si>
    <t>Southern Rhodesia</t>
  </si>
  <si>
    <t>Zanzibar</t>
  </si>
  <si>
    <t>Bermuda</t>
  </si>
  <si>
    <t>British Guiana</t>
  </si>
  <si>
    <t>British West Indies</t>
  </si>
  <si>
    <t>Newfoundland</t>
  </si>
  <si>
    <t>Australia</t>
  </si>
  <si>
    <t>Fanning Island</t>
  </si>
  <si>
    <t>Fiji</t>
  </si>
  <si>
    <t>Gilbert and Ellice Islands</t>
  </si>
  <si>
    <t>Lord Howe Island</t>
  </si>
  <si>
    <t>Malden Island</t>
  </si>
  <si>
    <t>Minor British Pacific Islands</t>
  </si>
  <si>
    <t>Nauru</t>
  </si>
  <si>
    <t>Norfolk Island</t>
  </si>
  <si>
    <t>Ocean Island</t>
  </si>
  <si>
    <t>Papua</t>
  </si>
  <si>
    <t>Pitcairn Island</t>
  </si>
  <si>
    <t>Solomon Islands</t>
  </si>
  <si>
    <t>Tonga</t>
  </si>
  <si>
    <t>Western Samoa</t>
  </si>
  <si>
    <t>Austria</t>
  </si>
  <si>
    <t>Belgium</t>
  </si>
  <si>
    <t>Bulgaria</t>
  </si>
  <si>
    <t>Czecho-Slovakia</t>
  </si>
  <si>
    <t>Danzig</t>
  </si>
  <si>
    <t>Denmark</t>
  </si>
  <si>
    <t>Esthonia</t>
  </si>
  <si>
    <t>Finland</t>
  </si>
  <si>
    <t>France</t>
  </si>
  <si>
    <t>Germany</t>
  </si>
  <si>
    <t>Greece</t>
  </si>
  <si>
    <t>Hungary</t>
  </si>
  <si>
    <t>Italy</t>
  </si>
  <si>
    <t>Jugoslavia</t>
  </si>
  <si>
    <t>Latvia</t>
  </si>
  <si>
    <t>Luxembourg</t>
  </si>
  <si>
    <t>Netherlands</t>
  </si>
  <si>
    <t>Norway</t>
  </si>
  <si>
    <t>Poland</t>
  </si>
  <si>
    <t>Portugal</t>
  </si>
  <si>
    <t>Roumania</t>
  </si>
  <si>
    <t>Russia</t>
  </si>
  <si>
    <t>pounds</t>
  </si>
  <si>
    <t>Canada</t>
  </si>
  <si>
    <t>Servia</t>
  </si>
  <si>
    <t>Spain</t>
  </si>
  <si>
    <t>Sweden</t>
  </si>
  <si>
    <t>Switzerland</t>
  </si>
  <si>
    <t>Turkey</t>
  </si>
  <si>
    <t>Asiatic Turkey</t>
  </si>
  <si>
    <t>China</t>
  </si>
  <si>
    <t>Cochin China</t>
  </si>
  <si>
    <t>Dutch Borneo</t>
  </si>
  <si>
    <t>Formosa</t>
  </si>
  <si>
    <t>French Indo-Chinese Protectorates</t>
  </si>
  <si>
    <t>Japan</t>
  </si>
  <si>
    <t>Java</t>
  </si>
  <si>
    <t>Minor Dutch East Indies</t>
  </si>
  <si>
    <t>Nepal and Bhutan</t>
  </si>
  <si>
    <t>Persia</t>
  </si>
  <si>
    <t>Philippine Islands</t>
  </si>
  <si>
    <t>Siam</t>
  </si>
  <si>
    <t>Siberia</t>
  </si>
  <si>
    <t>Sumatra</t>
  </si>
  <si>
    <t>Abyssinia</t>
  </si>
  <si>
    <t>Algeria</t>
  </si>
  <si>
    <t>Belgian Congo</t>
  </si>
  <si>
    <t>Canary Islands</t>
  </si>
  <si>
    <t>Madagascar</t>
  </si>
  <si>
    <t>Madeira</t>
  </si>
  <si>
    <t>Morocco</t>
  </si>
  <si>
    <t>Portuguese East Africa</t>
  </si>
  <si>
    <t>Tripoli</t>
  </si>
  <si>
    <t>Tunis</t>
  </si>
  <si>
    <t>Alaska</t>
  </si>
  <si>
    <t>Argentina</t>
  </si>
  <si>
    <t>Bolivia</t>
  </si>
  <si>
    <t>Brazil</t>
  </si>
  <si>
    <t>Chile</t>
  </si>
  <si>
    <t>Colombia</t>
  </si>
  <si>
    <t>Costa Rica</t>
  </si>
  <si>
    <t>Cuba</t>
  </si>
  <si>
    <t>Danish West Indies</t>
  </si>
  <si>
    <t>Ecuador</t>
  </si>
  <si>
    <t>Mexico</t>
  </si>
  <si>
    <t>Nicaragua</t>
  </si>
  <si>
    <t>Panama Canal Zone</t>
  </si>
  <si>
    <t>Paraguay</t>
  </si>
  <si>
    <t>Peru</t>
  </si>
  <si>
    <t>Salvador</t>
  </si>
  <si>
    <t>Santo Domingo</t>
  </si>
  <si>
    <t>Surinam</t>
  </si>
  <si>
    <t>US</t>
  </si>
  <si>
    <t>Uruguay</t>
  </si>
  <si>
    <t>Venezuela</t>
  </si>
  <si>
    <t>Hawaii</t>
  </si>
  <si>
    <t>Marquesas Islands</t>
  </si>
  <si>
    <t>New Caledonia</t>
  </si>
  <si>
    <t>New Hebrides</t>
  </si>
  <si>
    <t>Society Islands</t>
  </si>
  <si>
    <t>Tuamotu Archipelago</t>
  </si>
  <si>
    <t>Tutuila</t>
  </si>
  <si>
    <t>TOTAL</t>
  </si>
  <si>
    <t>Irish Free State</t>
  </si>
  <si>
    <t>Included with UK before 1924</t>
  </si>
  <si>
    <t>British Honduras</t>
  </si>
  <si>
    <t>Falkland Islands</t>
  </si>
  <si>
    <t>Iceland</t>
  </si>
  <si>
    <t>Lithuania</t>
  </si>
  <si>
    <t>Caucasia</t>
  </si>
  <si>
    <t>Dutch East Indies</t>
  </si>
  <si>
    <t>Portuguese West Africa</t>
  </si>
  <si>
    <t>Sokotra</t>
  </si>
  <si>
    <t>Cayenne</t>
  </si>
  <si>
    <t>French Guiana</t>
  </si>
  <si>
    <t>Greenland</t>
  </si>
  <si>
    <t>Guatemala</t>
  </si>
  <si>
    <t>Country of origin</t>
  </si>
  <si>
    <t>Palestine</t>
  </si>
  <si>
    <t>Crete</t>
  </si>
  <si>
    <t>French West Africa</t>
  </si>
  <si>
    <t>French West Indies</t>
  </si>
  <si>
    <t>Arabia</t>
  </si>
  <si>
    <t>Juan de Nova</t>
  </si>
  <si>
    <t>Dutch Guiana</t>
  </si>
  <si>
    <t>Dutch West Indies</t>
  </si>
  <si>
    <t>British Somaliland</t>
  </si>
  <si>
    <t>Kenya and Uganda</t>
  </si>
  <si>
    <t>Rhodesia</t>
  </si>
  <si>
    <t>Tanganiyka</t>
  </si>
  <si>
    <t>Albania</t>
  </si>
  <si>
    <t>Afghanistan</t>
  </si>
  <si>
    <t>Iraq</t>
  </si>
  <si>
    <t>Syria</t>
  </si>
  <si>
    <t>Libya</t>
  </si>
  <si>
    <t>Panama</t>
  </si>
  <si>
    <t>Minor French Pacific Islands</t>
  </si>
  <si>
    <t>Bahrein Islands</t>
  </si>
  <si>
    <t>Manchuokuo</t>
  </si>
  <si>
    <t>French Equatorial Africa</t>
  </si>
  <si>
    <t>Curacao</t>
  </si>
  <si>
    <t>Italian Somaliland</t>
  </si>
  <si>
    <t>Honduras</t>
  </si>
  <si>
    <t>St. Helena</t>
  </si>
  <si>
    <t>Manchuria</t>
  </si>
  <si>
    <t>Azores</t>
  </si>
  <si>
    <t>Haiti</t>
  </si>
  <si>
    <t>South West Africa</t>
  </si>
  <si>
    <t>Country of destination</t>
  </si>
  <si>
    <t>British West India</t>
  </si>
  <si>
    <t>Includes bullion and specie: 321950 UK, 103974 Australia, 115 NZ, 10 Sweden, 3 Switz, 422 US</t>
  </si>
  <si>
    <t>Statistics of Trade and Shipping (HF276.N4 A3q)</t>
  </si>
  <si>
    <t>Includes bullion and specie: 1343423 UK, 276692 Australia, 400 Fiji, 32 Pitcairn, 4 Western Samoa, 678 Belgium, 55152 US</t>
  </si>
  <si>
    <t>Antarctica</t>
  </si>
  <si>
    <t>Includes bullion and specie: 55 UK, 82 Australia, 320 US</t>
  </si>
  <si>
    <t>Includes bullion and specie: 68935 UK, 394188 India, 34443 Australia, 350 Fanning 221067 US</t>
  </si>
  <si>
    <t>Includes bullion and specie</t>
  </si>
  <si>
    <t>Includes bullion and specie: 78275 UK, 1199 Australia, 1639 US</t>
  </si>
  <si>
    <t>Includes bullion and specie: 63313 India, 463462 Australia, 500 Fiji, 44559 US</t>
  </si>
  <si>
    <t>Nigeria</t>
  </si>
  <si>
    <t>Whale Fisheries</t>
  </si>
  <si>
    <t>Includes bullion and specie: 540230 UK, 321575 India, 153715 Australia, 9000 Fiji, 144192 US</t>
  </si>
  <si>
    <t>Includes bullion and specie: 65045 UK, 50 Canada, 2736 Australia, 17 Germany, 2800 US</t>
  </si>
  <si>
    <t>Includes uncoined gold and silver: 1409 UK, 1951 Australia, 4 Czechoslovakia, 980 US</t>
  </si>
  <si>
    <t>Includes uncoined gold and silver: 1016264 UK, 323646 Australia, 8 Switzerland</t>
  </si>
  <si>
    <t>Ships' stores</t>
  </si>
  <si>
    <t>Includes uncoined gold and silver: 13180 UK, 1020 Australia, 5 France, 17 Germany, 952 US</t>
  </si>
  <si>
    <t>Includes uncoined gold and silver: 712992 UK, 647123 Australia, 19 Switzerland, 304437 US</t>
  </si>
  <si>
    <t>Malaya</t>
  </si>
  <si>
    <t xml:space="preserve">French India </t>
  </si>
  <si>
    <t>Only includes mercandise goods (but uncoined gold and silver appears included)</t>
  </si>
  <si>
    <t>Includes uncoined gold and silver: 1194386 UK, 265609 Australia, 723 US</t>
  </si>
  <si>
    <t>Includes uncoined gold and silver: 1490 UK, 13 Canada, 916 Australia, 1650 US</t>
  </si>
  <si>
    <t>Canton Island</t>
  </si>
  <si>
    <t>Includes bullion and specie: 188410 UK, 54271 Canada, 2020 Australia, 290 US</t>
  </si>
  <si>
    <t>Includes bullion and specie: 2382 UK, 34614 Ceylon, 168998 India, 11406 Australia, 300 Tonga, 354944 US, 2 Society Islands</t>
  </si>
  <si>
    <t>Only includes mercandise goods (but uncoined gold and silver appears included); specie excluded</t>
  </si>
  <si>
    <t>Portuguese India</t>
  </si>
  <si>
    <t>Eritrea</t>
  </si>
  <si>
    <t>Pakistan</t>
  </si>
  <si>
    <t>Germany - Western Zone</t>
  </si>
  <si>
    <t>Germany - Eastern Zone</t>
  </si>
  <si>
    <t>Indonesia</t>
  </si>
  <si>
    <t>Lebanon</t>
  </si>
  <si>
    <t>Israel</t>
  </si>
  <si>
    <t>Saudi Arabia</t>
  </si>
  <si>
    <t>Yemen</t>
  </si>
  <si>
    <t>Morocco, French</t>
  </si>
  <si>
    <t>Netherland Antilles</t>
  </si>
  <si>
    <t>Statistical Report on the External Trade of NZ (HF276.N4A35q)</t>
  </si>
  <si>
    <t>Korea</t>
  </si>
  <si>
    <t>Uganda</t>
  </si>
  <si>
    <t>Porto Rico</t>
  </si>
  <si>
    <t>Solomon Islands (Mandate)</t>
  </si>
  <si>
    <t>Solomon Islands (Protectorate)</t>
  </si>
  <si>
    <t>French India</t>
  </si>
  <si>
    <t>German East Africa</t>
  </si>
  <si>
    <t>Liberia</t>
  </si>
  <si>
    <t>Country to which exported</t>
  </si>
  <si>
    <t>Germany, Western Zone</t>
  </si>
  <si>
    <t>Jordan</t>
  </si>
  <si>
    <t>Kuwait, Muscat and Oman</t>
  </si>
  <si>
    <t>Morocco, Spanish</t>
  </si>
  <si>
    <t>Netherlands Antilles</t>
  </si>
  <si>
    <t>Guam</t>
  </si>
  <si>
    <t>Domestic Exports + Re-exports</t>
  </si>
  <si>
    <t>Includes bullion and specie: 41056 UK,  3153 Australia, 297 US</t>
  </si>
  <si>
    <t>Includes bullion and specie: 6528 UK, 45115 Ceylon, 337065 India, 68684 Australia, 327740 US</t>
  </si>
  <si>
    <t>Includes bullion and specie: 6407 UK, 106893 India, 395030 Australia, 39895 US</t>
  </si>
  <si>
    <t>Includes bullion and specie: 68935 UK, 394188 India, 34443 Australia, 350 Fanning, 221067 US</t>
  </si>
  <si>
    <t>Includes bullion and specie: 1209068 UK, 266694 Australia, 38495 US</t>
  </si>
  <si>
    <t>Includes uncoined gold and silver: 1148085 UK, 339300 Australia, 1 US</t>
  </si>
  <si>
    <t>Includes bullion and specie: 340940 India, 630536 Australia, 10000 Fiji, 100 Norfolk, 8000 Tonga, 157941 US</t>
  </si>
  <si>
    <t>Includes bullion and specie: 18040 UK, 364577 India, 165172 Australia, 41191 US</t>
  </si>
  <si>
    <t>Includes bullion and specie: 16854 UK, 24614 Ceylon, 17330 India, 137 Canada, 9008 Australia, 50 Fanning Island, 7 Western Samoa, 310 Tonga, 602308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</si>
</sst>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202"/>
  <sheetViews>
    <sheetView workbookViewId="0">
      <pane xSplit="3" ySplit="3" topLeftCell="AO170" activePane="bottomRight" state="frozen"/>
      <selection pane="topRight" activeCell="D1" sqref="D1"/>
      <selection pane="bottomLeft" activeCell="A3" sqref="A3"/>
      <selection pane="bottomRight" activeCell="X202" sqref="X202:BB202"/>
    </sheetView>
  </sheetViews>
  <sheetFormatPr defaultRowHeight="15"/>
  <cols>
    <col min="53" max="53" width="10" customWidth="1"/>
    <col min="54" max="54" width="10" bestFit="1" customWidth="1"/>
  </cols>
  <sheetData>
    <row r="1" spans="1:55" ht="15.75" customHeight="1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ht="15.75" customHeight="1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 ht="15.75" customHeight="1"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</row>
    <row r="4" spans="1:55">
      <c r="A4" t="s">
        <v>2</v>
      </c>
      <c r="B4" t="s">
        <v>3</v>
      </c>
      <c r="X4">
        <v>11523653</v>
      </c>
      <c r="Y4">
        <v>28554587</v>
      </c>
      <c r="Z4">
        <v>20832520</v>
      </c>
      <c r="AA4">
        <v>18296173</v>
      </c>
      <c r="AB4">
        <v>22532205</v>
      </c>
      <c r="AC4">
        <v>23203825</v>
      </c>
      <c r="AD4">
        <v>25572802</v>
      </c>
      <c r="AE4">
        <v>22827406</v>
      </c>
      <c r="AF4">
        <v>21464114</v>
      </c>
      <c r="AG4">
        <v>21289275</v>
      </c>
      <c r="AH4">
        <v>22560143</v>
      </c>
      <c r="AI4">
        <v>20333986</v>
      </c>
      <c r="AJ4">
        <v>12192649</v>
      </c>
      <c r="AK4">
        <v>11496156</v>
      </c>
      <c r="AL4">
        <v>10839803</v>
      </c>
      <c r="AM4">
        <v>15789761</v>
      </c>
      <c r="AN4">
        <v>18283096</v>
      </c>
      <c r="AO4">
        <v>21851524</v>
      </c>
      <c r="AP4">
        <v>27861275</v>
      </c>
      <c r="AQ4">
        <v>26532688</v>
      </c>
      <c r="AR4">
        <v>23133872</v>
      </c>
      <c r="AS4">
        <v>22945386</v>
      </c>
      <c r="AT4">
        <v>21179813</v>
      </c>
      <c r="AU4">
        <v>20156851</v>
      </c>
      <c r="AV4">
        <v>32615873</v>
      </c>
      <c r="AW4">
        <v>34883155</v>
      </c>
      <c r="AX4">
        <v>19842891</v>
      </c>
      <c r="AY4">
        <v>34186982</v>
      </c>
      <c r="AZ4">
        <v>55007200</v>
      </c>
      <c r="BA4">
        <v>67107181</v>
      </c>
      <c r="BB4">
        <v>65973954</v>
      </c>
    </row>
    <row r="5" spans="1:55">
      <c r="B5" t="s">
        <v>130</v>
      </c>
      <c r="C5" t="s">
        <v>131</v>
      </c>
      <c r="AC5">
        <v>4705</v>
      </c>
      <c r="AD5">
        <v>4397</v>
      </c>
      <c r="AE5">
        <v>2620</v>
      </c>
      <c r="AF5">
        <v>2356</v>
      </c>
      <c r="AG5">
        <v>2022</v>
      </c>
      <c r="AH5">
        <v>30310</v>
      </c>
      <c r="AI5">
        <v>60433</v>
      </c>
      <c r="AJ5">
        <v>7805</v>
      </c>
      <c r="AK5">
        <v>2697</v>
      </c>
      <c r="AL5">
        <v>2589</v>
      </c>
      <c r="AM5">
        <v>4785</v>
      </c>
      <c r="AN5">
        <v>3272</v>
      </c>
      <c r="AO5">
        <v>5117</v>
      </c>
      <c r="AP5">
        <v>4870</v>
      </c>
      <c r="AQ5">
        <v>4910</v>
      </c>
      <c r="AR5">
        <v>5195</v>
      </c>
      <c r="AS5">
        <v>4013</v>
      </c>
      <c r="AT5">
        <v>711</v>
      </c>
      <c r="AU5">
        <v>1666</v>
      </c>
      <c r="AV5">
        <v>1128</v>
      </c>
      <c r="AW5">
        <v>1285</v>
      </c>
      <c r="AX5">
        <v>2902</v>
      </c>
      <c r="AY5">
        <v>3986</v>
      </c>
      <c r="AZ5">
        <v>52773</v>
      </c>
      <c r="BA5">
        <v>19210</v>
      </c>
      <c r="BB5">
        <v>8060</v>
      </c>
    </row>
    <row r="6" spans="1:55">
      <c r="B6" t="s">
        <v>4</v>
      </c>
      <c r="X6">
        <v>24</v>
      </c>
      <c r="Y6">
        <v>31</v>
      </c>
      <c r="Z6">
        <v>2</v>
      </c>
      <c r="AA6">
        <v>4</v>
      </c>
      <c r="AE6">
        <v>30</v>
      </c>
      <c r="AQ6">
        <v>27</v>
      </c>
    </row>
    <row r="7" spans="1:55">
      <c r="B7" t="s">
        <v>5</v>
      </c>
      <c r="X7">
        <v>732</v>
      </c>
      <c r="Y7">
        <v>792</v>
      </c>
      <c r="Z7">
        <v>573</v>
      </c>
      <c r="AA7">
        <v>1720</v>
      </c>
      <c r="AB7">
        <v>2043</v>
      </c>
      <c r="AC7">
        <v>972</v>
      </c>
      <c r="AD7">
        <v>219</v>
      </c>
      <c r="AE7">
        <v>146</v>
      </c>
      <c r="AF7">
        <v>58</v>
      </c>
      <c r="AG7">
        <v>34</v>
      </c>
      <c r="AH7">
        <v>51</v>
      </c>
      <c r="AI7">
        <v>14</v>
      </c>
      <c r="AJ7">
        <v>15</v>
      </c>
      <c r="AK7">
        <v>2</v>
      </c>
      <c r="AL7">
        <v>1</v>
      </c>
      <c r="AM7">
        <v>9</v>
      </c>
      <c r="AN7">
        <v>25</v>
      </c>
      <c r="AO7">
        <v>6</v>
      </c>
      <c r="AR7">
        <v>14</v>
      </c>
      <c r="AS7">
        <v>85</v>
      </c>
      <c r="AT7">
        <v>39</v>
      </c>
      <c r="AU7">
        <v>6</v>
      </c>
      <c r="AV7">
        <v>21</v>
      </c>
      <c r="AX7">
        <v>4</v>
      </c>
      <c r="AZ7">
        <v>1554</v>
      </c>
      <c r="BA7">
        <v>846</v>
      </c>
      <c r="BB7">
        <v>493</v>
      </c>
    </row>
    <row r="8" spans="1:55">
      <c r="B8" t="s">
        <v>6</v>
      </c>
      <c r="X8">
        <v>245</v>
      </c>
      <c r="Y8">
        <v>781</v>
      </c>
      <c r="Z8">
        <v>237</v>
      </c>
      <c r="AA8">
        <v>246</v>
      </c>
      <c r="AB8">
        <v>3</v>
      </c>
      <c r="AC8">
        <v>759</v>
      </c>
      <c r="AD8">
        <v>1190</v>
      </c>
      <c r="AE8">
        <v>1243</v>
      </c>
      <c r="AF8">
        <v>530</v>
      </c>
      <c r="AG8">
        <v>602</v>
      </c>
      <c r="AH8">
        <v>134</v>
      </c>
      <c r="AI8">
        <v>461</v>
      </c>
      <c r="AK8">
        <v>3</v>
      </c>
      <c r="AM8">
        <v>10</v>
      </c>
      <c r="AN8">
        <v>28</v>
      </c>
      <c r="AO8">
        <v>25</v>
      </c>
      <c r="AP8">
        <v>147</v>
      </c>
      <c r="AQ8">
        <v>142</v>
      </c>
      <c r="AR8">
        <v>152</v>
      </c>
      <c r="AS8">
        <v>20</v>
      </c>
      <c r="AT8">
        <v>5</v>
      </c>
      <c r="AU8">
        <v>41</v>
      </c>
      <c r="AV8">
        <v>22</v>
      </c>
      <c r="AY8">
        <v>35</v>
      </c>
      <c r="AZ8">
        <v>29</v>
      </c>
      <c r="BB8">
        <v>5</v>
      </c>
    </row>
    <row r="9" spans="1:55">
      <c r="B9" t="s">
        <v>7</v>
      </c>
      <c r="Z9">
        <v>11</v>
      </c>
      <c r="AA9">
        <v>121</v>
      </c>
      <c r="AB9">
        <v>549</v>
      </c>
      <c r="AC9">
        <v>18428</v>
      </c>
      <c r="AD9">
        <v>36349</v>
      </c>
      <c r="AE9">
        <v>30011</v>
      </c>
      <c r="AF9">
        <v>6775</v>
      </c>
      <c r="AG9">
        <v>17542</v>
      </c>
      <c r="AH9">
        <v>854</v>
      </c>
      <c r="AI9">
        <v>3729</v>
      </c>
      <c r="AJ9">
        <v>8425</v>
      </c>
      <c r="AK9">
        <v>14735</v>
      </c>
      <c r="AL9">
        <v>13240</v>
      </c>
      <c r="AM9">
        <v>18868</v>
      </c>
      <c r="AN9">
        <v>12107</v>
      </c>
      <c r="AO9">
        <v>2833</v>
      </c>
      <c r="AP9">
        <v>3836</v>
      </c>
      <c r="AQ9">
        <v>2284</v>
      </c>
      <c r="AR9">
        <v>2055</v>
      </c>
      <c r="AS9">
        <v>382623</v>
      </c>
      <c r="AT9">
        <v>253679</v>
      </c>
      <c r="AU9">
        <v>326</v>
      </c>
      <c r="AV9">
        <v>10</v>
      </c>
      <c r="AW9">
        <v>14</v>
      </c>
      <c r="AY9">
        <v>23820</v>
      </c>
      <c r="AZ9">
        <v>207694</v>
      </c>
      <c r="BA9">
        <v>1189992</v>
      </c>
      <c r="BB9">
        <v>948612</v>
      </c>
    </row>
    <row r="10" spans="1:55">
      <c r="B10" t="s">
        <v>8</v>
      </c>
      <c r="X10">
        <v>49182</v>
      </c>
      <c r="Y10">
        <v>124223</v>
      </c>
      <c r="Z10">
        <v>59069</v>
      </c>
      <c r="AA10">
        <v>38591</v>
      </c>
      <c r="AB10">
        <v>24472</v>
      </c>
      <c r="AC10">
        <v>89141</v>
      </c>
      <c r="AD10">
        <v>42299</v>
      </c>
      <c r="AE10">
        <v>31316</v>
      </c>
      <c r="AF10">
        <v>32896</v>
      </c>
      <c r="AG10">
        <v>32686</v>
      </c>
      <c r="AH10">
        <v>20938</v>
      </c>
      <c r="AI10">
        <v>25443</v>
      </c>
      <c r="AJ10">
        <v>10459</v>
      </c>
      <c r="AK10">
        <v>13437</v>
      </c>
      <c r="AL10">
        <v>13791</v>
      </c>
      <c r="AM10">
        <v>11622</v>
      </c>
      <c r="AN10">
        <v>9677</v>
      </c>
      <c r="AO10">
        <v>11362</v>
      </c>
      <c r="AP10">
        <v>10014</v>
      </c>
      <c r="AQ10">
        <v>8081</v>
      </c>
      <c r="AR10">
        <v>12462</v>
      </c>
      <c r="AS10">
        <v>18077</v>
      </c>
      <c r="AT10">
        <v>16019</v>
      </c>
      <c r="AU10">
        <v>554</v>
      </c>
      <c r="AX10">
        <v>122</v>
      </c>
      <c r="AY10">
        <v>65</v>
      </c>
      <c r="AZ10">
        <v>3774</v>
      </c>
      <c r="BA10">
        <v>11955</v>
      </c>
      <c r="BB10">
        <v>1028</v>
      </c>
    </row>
    <row r="11" spans="1:55">
      <c r="B11" t="s">
        <v>9</v>
      </c>
      <c r="X11">
        <v>388428</v>
      </c>
      <c r="Y11">
        <v>729893</v>
      </c>
      <c r="Z11">
        <v>320188</v>
      </c>
      <c r="AA11">
        <v>501419</v>
      </c>
      <c r="AB11">
        <v>705622</v>
      </c>
      <c r="AC11">
        <v>837506</v>
      </c>
      <c r="AD11">
        <v>844596</v>
      </c>
      <c r="AE11">
        <v>868821</v>
      </c>
      <c r="AF11">
        <v>855048</v>
      </c>
      <c r="AG11">
        <v>860886</v>
      </c>
      <c r="AH11">
        <v>923748</v>
      </c>
      <c r="AI11">
        <v>704759</v>
      </c>
      <c r="AJ11">
        <v>617042</v>
      </c>
      <c r="AK11">
        <v>351598</v>
      </c>
      <c r="AL11">
        <v>442628</v>
      </c>
      <c r="AM11">
        <v>585689</v>
      </c>
      <c r="AN11">
        <v>633594</v>
      </c>
      <c r="AO11">
        <v>750982</v>
      </c>
      <c r="AP11">
        <v>823470</v>
      </c>
      <c r="AQ11">
        <v>818192</v>
      </c>
      <c r="AR11">
        <v>823964</v>
      </c>
      <c r="AS11">
        <v>952386</v>
      </c>
      <c r="AT11">
        <v>1409503</v>
      </c>
      <c r="AU11">
        <v>2276618</v>
      </c>
      <c r="AV11">
        <v>475645</v>
      </c>
      <c r="AW11">
        <v>853129</v>
      </c>
      <c r="AX11">
        <v>868419</v>
      </c>
      <c r="AY11">
        <v>1461699</v>
      </c>
      <c r="AZ11">
        <v>1950089</v>
      </c>
      <c r="BA11">
        <v>2372126</v>
      </c>
      <c r="BB11">
        <v>1690851</v>
      </c>
    </row>
    <row r="12" spans="1:55">
      <c r="B12" t="s">
        <v>10</v>
      </c>
      <c r="X12">
        <v>68</v>
      </c>
      <c r="Y12">
        <v>268</v>
      </c>
      <c r="Z12">
        <v>17</v>
      </c>
      <c r="AA12">
        <v>10</v>
      </c>
      <c r="AB12">
        <v>1</v>
      </c>
      <c r="AC12">
        <v>177</v>
      </c>
      <c r="AD12">
        <v>61</v>
      </c>
      <c r="AE12">
        <v>5</v>
      </c>
      <c r="AF12">
        <v>99</v>
      </c>
      <c r="AG12">
        <v>33</v>
      </c>
      <c r="AH12">
        <v>20</v>
      </c>
      <c r="AI12">
        <v>42</v>
      </c>
      <c r="AJ12">
        <v>125</v>
      </c>
      <c r="AK12">
        <v>437</v>
      </c>
      <c r="AL12">
        <v>317</v>
      </c>
      <c r="AM12">
        <v>133</v>
      </c>
      <c r="AN12">
        <v>80</v>
      </c>
      <c r="AO12">
        <v>196</v>
      </c>
      <c r="AP12">
        <v>555</v>
      </c>
      <c r="AQ12">
        <v>1043</v>
      </c>
      <c r="AR12">
        <v>280</v>
      </c>
      <c r="AS12">
        <v>774</v>
      </c>
      <c r="AT12">
        <v>1047</v>
      </c>
      <c r="AU12">
        <v>770</v>
      </c>
      <c r="AV12">
        <v>807</v>
      </c>
      <c r="AW12">
        <v>1519</v>
      </c>
      <c r="AX12">
        <v>648</v>
      </c>
      <c r="AY12">
        <v>2604</v>
      </c>
      <c r="AZ12">
        <v>7333</v>
      </c>
      <c r="BA12">
        <v>2454</v>
      </c>
      <c r="BB12">
        <v>641</v>
      </c>
    </row>
    <row r="13" spans="1:55">
      <c r="B13" t="s">
        <v>11</v>
      </c>
      <c r="X13">
        <v>8970</v>
      </c>
      <c r="Y13">
        <v>33824</v>
      </c>
      <c r="Z13">
        <v>18591</v>
      </c>
      <c r="AA13">
        <v>15385</v>
      </c>
      <c r="AB13">
        <v>22974</v>
      </c>
      <c r="AC13">
        <v>18440</v>
      </c>
      <c r="AD13">
        <v>17819</v>
      </c>
      <c r="AE13">
        <v>18610</v>
      </c>
      <c r="AF13">
        <v>5006</v>
      </c>
      <c r="AG13">
        <v>7176</v>
      </c>
      <c r="AH13">
        <v>6907</v>
      </c>
      <c r="AI13">
        <v>5678</v>
      </c>
      <c r="AJ13">
        <v>2542</v>
      </c>
      <c r="AK13">
        <v>4832</v>
      </c>
      <c r="AL13">
        <v>5039</v>
      </c>
      <c r="AM13">
        <v>9681</v>
      </c>
      <c r="AN13">
        <v>10356</v>
      </c>
      <c r="AO13">
        <v>17695</v>
      </c>
      <c r="AP13">
        <v>25698</v>
      </c>
      <c r="AQ13">
        <v>30961</v>
      </c>
      <c r="AR13">
        <v>25724</v>
      </c>
      <c r="AS13">
        <v>17775</v>
      </c>
      <c r="AT13">
        <v>28095</v>
      </c>
      <c r="AU13">
        <v>3832</v>
      </c>
      <c r="AV13">
        <v>303</v>
      </c>
      <c r="AX13">
        <v>5</v>
      </c>
      <c r="AY13">
        <v>1672</v>
      </c>
      <c r="AZ13">
        <v>71982</v>
      </c>
      <c r="BA13">
        <v>62538</v>
      </c>
      <c r="BB13">
        <v>71031</v>
      </c>
    </row>
    <row r="14" spans="1:55">
      <c r="B14" t="s">
        <v>12</v>
      </c>
      <c r="X14">
        <v>787669</v>
      </c>
      <c r="Y14">
        <v>940569</v>
      </c>
      <c r="Z14">
        <v>607926</v>
      </c>
      <c r="AA14">
        <v>441581</v>
      </c>
      <c r="AB14">
        <v>742551</v>
      </c>
      <c r="AC14">
        <v>741202</v>
      </c>
      <c r="AD14">
        <v>912741</v>
      </c>
      <c r="AE14">
        <v>861578</v>
      </c>
      <c r="AF14">
        <v>759829</v>
      </c>
      <c r="AG14">
        <v>782144</v>
      </c>
      <c r="AH14">
        <v>766756</v>
      </c>
      <c r="AI14">
        <v>637832</v>
      </c>
      <c r="AJ14">
        <v>392088</v>
      </c>
      <c r="AK14">
        <v>354752</v>
      </c>
      <c r="AL14">
        <v>461532</v>
      </c>
      <c r="AM14">
        <v>667552</v>
      </c>
      <c r="AN14">
        <v>571630</v>
      </c>
      <c r="AO14">
        <v>554100</v>
      </c>
      <c r="AP14">
        <v>579922</v>
      </c>
      <c r="AQ14">
        <v>565285</v>
      </c>
      <c r="AR14">
        <v>705088</v>
      </c>
      <c r="AS14">
        <v>1432431</v>
      </c>
      <c r="AT14">
        <v>1358492</v>
      </c>
      <c r="AU14">
        <v>1821133</v>
      </c>
      <c r="AV14">
        <v>2921283</v>
      </c>
      <c r="AW14">
        <v>3265597</v>
      </c>
      <c r="AX14">
        <v>2641037</v>
      </c>
      <c r="AY14">
        <v>2118992</v>
      </c>
      <c r="AZ14">
        <v>4711731</v>
      </c>
      <c r="BA14">
        <v>3621343</v>
      </c>
      <c r="BB14">
        <v>3054162</v>
      </c>
    </row>
    <row r="15" spans="1:55">
      <c r="B15" t="s">
        <v>13</v>
      </c>
      <c r="Y15">
        <v>1</v>
      </c>
      <c r="Z15">
        <v>17</v>
      </c>
      <c r="AA15">
        <v>15</v>
      </c>
      <c r="AB15">
        <v>8835</v>
      </c>
      <c r="AC15">
        <v>14627</v>
      </c>
      <c r="AD15">
        <v>11283</v>
      </c>
      <c r="AE15">
        <v>12453</v>
      </c>
      <c r="AF15">
        <v>21747</v>
      </c>
      <c r="AG15">
        <v>20094</v>
      </c>
      <c r="AH15">
        <v>18939</v>
      </c>
      <c r="AI15">
        <v>21385</v>
      </c>
      <c r="AJ15">
        <v>56949</v>
      </c>
      <c r="AK15">
        <v>86431</v>
      </c>
      <c r="AL15">
        <v>50545</v>
      </c>
      <c r="AM15">
        <v>64826</v>
      </c>
      <c r="AN15">
        <v>81457</v>
      </c>
      <c r="AO15">
        <v>97260</v>
      </c>
      <c r="AP15">
        <v>108935</v>
      </c>
      <c r="AQ15">
        <v>98590</v>
      </c>
      <c r="AR15">
        <v>426751</v>
      </c>
      <c r="AS15">
        <v>411696</v>
      </c>
      <c r="AT15">
        <v>435569</v>
      </c>
      <c r="AU15">
        <v>55055</v>
      </c>
      <c r="AV15">
        <v>21</v>
      </c>
      <c r="AW15">
        <v>5</v>
      </c>
      <c r="AX15">
        <v>8</v>
      </c>
      <c r="AY15">
        <v>19694</v>
      </c>
      <c r="AZ15">
        <v>502878</v>
      </c>
      <c r="BA15">
        <v>732399</v>
      </c>
      <c r="BB15">
        <v>894198</v>
      </c>
    </row>
    <row r="16" spans="1:55">
      <c r="B16" t="s">
        <v>206</v>
      </c>
      <c r="BB16">
        <v>16873</v>
      </c>
    </row>
    <row r="17" spans="2:54">
      <c r="B17" t="s">
        <v>145</v>
      </c>
      <c r="AD17">
        <v>233</v>
      </c>
      <c r="AE17">
        <v>31</v>
      </c>
      <c r="AF17">
        <v>309</v>
      </c>
      <c r="AG17">
        <v>3552</v>
      </c>
      <c r="AH17">
        <v>1887</v>
      </c>
      <c r="AI17">
        <v>663</v>
      </c>
      <c r="AJ17">
        <v>660</v>
      </c>
      <c r="AK17">
        <v>3209</v>
      </c>
      <c r="AL17">
        <v>2366</v>
      </c>
      <c r="AM17">
        <v>2679</v>
      </c>
      <c r="AN17">
        <v>3866</v>
      </c>
      <c r="AO17">
        <v>4236</v>
      </c>
      <c r="AP17">
        <v>4771</v>
      </c>
      <c r="AQ17">
        <v>5735</v>
      </c>
      <c r="AR17">
        <v>5584</v>
      </c>
      <c r="AS17">
        <v>8307</v>
      </c>
      <c r="AT17">
        <v>3499</v>
      </c>
      <c r="AU17">
        <v>32062</v>
      </c>
      <c r="AV17">
        <v>41942</v>
      </c>
      <c r="AW17">
        <v>13368</v>
      </c>
      <c r="AX17">
        <v>11156</v>
      </c>
      <c r="AY17">
        <v>9684</v>
      </c>
      <c r="AZ17">
        <v>131170</v>
      </c>
      <c r="BA17">
        <v>2397</v>
      </c>
    </row>
    <row r="18" spans="2:54">
      <c r="B18" t="s">
        <v>14</v>
      </c>
      <c r="Y18">
        <v>2461</v>
      </c>
      <c r="Z18">
        <v>2444</v>
      </c>
      <c r="AD18">
        <v>14745</v>
      </c>
      <c r="AE18">
        <v>1362</v>
      </c>
      <c r="AH18">
        <v>14729</v>
      </c>
      <c r="AI18">
        <v>24957</v>
      </c>
    </row>
    <row r="19" spans="2:54">
      <c r="B19" t="s">
        <v>15</v>
      </c>
      <c r="X19">
        <v>19629</v>
      </c>
      <c r="Y19">
        <v>92580</v>
      </c>
      <c r="Z19">
        <v>35524</v>
      </c>
      <c r="AA19">
        <v>68134</v>
      </c>
      <c r="AB19">
        <v>79832</v>
      </c>
      <c r="AC19">
        <v>77270</v>
      </c>
      <c r="AD19">
        <v>75744</v>
      </c>
      <c r="AE19">
        <v>71638</v>
      </c>
      <c r="AF19">
        <v>80931</v>
      </c>
      <c r="AG19">
        <v>88501</v>
      </c>
      <c r="AH19">
        <v>103782</v>
      </c>
      <c r="AI19">
        <v>57997</v>
      </c>
    </row>
    <row r="20" spans="2:54">
      <c r="B20" t="s">
        <v>16</v>
      </c>
      <c r="Z20">
        <v>45</v>
      </c>
      <c r="AA20">
        <v>30</v>
      </c>
      <c r="AD20">
        <v>40</v>
      </c>
      <c r="AE20">
        <v>34</v>
      </c>
      <c r="AF20">
        <v>25</v>
      </c>
      <c r="AG20">
        <v>15</v>
      </c>
    </row>
    <row r="21" spans="2:54">
      <c r="B21" t="s">
        <v>17</v>
      </c>
      <c r="X21">
        <v>85</v>
      </c>
      <c r="Y21">
        <v>109</v>
      </c>
      <c r="Z21">
        <v>907</v>
      </c>
      <c r="AA21">
        <v>1605</v>
      </c>
      <c r="AB21">
        <v>1414</v>
      </c>
      <c r="AC21">
        <v>2126</v>
      </c>
      <c r="AD21">
        <v>2647</v>
      </c>
      <c r="AE21">
        <v>4003</v>
      </c>
      <c r="AF21">
        <v>2127</v>
      </c>
      <c r="AG21">
        <v>2658</v>
      </c>
      <c r="AH21">
        <v>2868</v>
      </c>
      <c r="AI21">
        <v>4135</v>
      </c>
      <c r="AJ21">
        <v>2264</v>
      </c>
      <c r="AK21">
        <v>1885</v>
      </c>
      <c r="AL21">
        <v>1914</v>
      </c>
      <c r="AM21">
        <v>2833</v>
      </c>
      <c r="AN21">
        <v>5764</v>
      </c>
      <c r="AO21">
        <v>1864</v>
      </c>
      <c r="AP21">
        <v>6319</v>
      </c>
      <c r="AQ21">
        <v>3870</v>
      </c>
      <c r="AR21">
        <v>3948</v>
      </c>
      <c r="AS21">
        <v>8244</v>
      </c>
      <c r="AT21">
        <v>6721</v>
      </c>
      <c r="AU21">
        <v>10223</v>
      </c>
      <c r="AV21">
        <v>6795</v>
      </c>
      <c r="AW21">
        <v>4931</v>
      </c>
      <c r="AX21">
        <v>8640</v>
      </c>
      <c r="AY21">
        <v>8716</v>
      </c>
      <c r="AZ21">
        <v>7689</v>
      </c>
      <c r="BA21">
        <v>8478</v>
      </c>
      <c r="BB21">
        <v>5561</v>
      </c>
    </row>
    <row r="22" spans="2:54">
      <c r="B22" t="s">
        <v>18</v>
      </c>
      <c r="X22">
        <v>420</v>
      </c>
      <c r="Y22">
        <v>1365</v>
      </c>
      <c r="Z22">
        <v>813</v>
      </c>
      <c r="AA22">
        <v>1254</v>
      </c>
      <c r="AB22">
        <v>429</v>
      </c>
      <c r="AC22">
        <v>632</v>
      </c>
      <c r="AD22">
        <v>712</v>
      </c>
      <c r="AE22">
        <v>256</v>
      </c>
      <c r="AF22">
        <v>221</v>
      </c>
      <c r="AG22">
        <v>1125</v>
      </c>
      <c r="AH22">
        <v>1143</v>
      </c>
      <c r="AI22">
        <v>3346</v>
      </c>
    </row>
    <row r="23" spans="2:54">
      <c r="B23" t="s">
        <v>153</v>
      </c>
      <c r="AL23">
        <v>17</v>
      </c>
      <c r="AO23">
        <v>20</v>
      </c>
      <c r="AV23">
        <v>25</v>
      </c>
      <c r="AW23">
        <v>19</v>
      </c>
      <c r="AX23">
        <v>46</v>
      </c>
      <c r="AY23">
        <v>38</v>
      </c>
      <c r="AZ23">
        <v>4</v>
      </c>
      <c r="BB23">
        <v>22</v>
      </c>
    </row>
    <row r="24" spans="2:54">
      <c r="B24" t="s">
        <v>19</v>
      </c>
      <c r="X24">
        <v>1721</v>
      </c>
      <c r="Y24">
        <v>2545</v>
      </c>
      <c r="Z24">
        <v>443</v>
      </c>
      <c r="AA24">
        <v>1478</v>
      </c>
      <c r="AB24">
        <v>2873</v>
      </c>
      <c r="AC24">
        <v>2909</v>
      </c>
      <c r="AD24">
        <v>3418</v>
      </c>
      <c r="AE24">
        <v>2263</v>
      </c>
      <c r="AF24">
        <v>2074</v>
      </c>
      <c r="AG24">
        <v>4152</v>
      </c>
      <c r="AH24">
        <v>6782</v>
      </c>
      <c r="AI24">
        <v>13101</v>
      </c>
      <c r="AJ24">
        <v>7314</v>
      </c>
      <c r="AK24">
        <v>9523</v>
      </c>
      <c r="AL24">
        <v>22390</v>
      </c>
      <c r="AM24">
        <v>19574</v>
      </c>
      <c r="AN24">
        <v>26988</v>
      </c>
      <c r="AO24">
        <v>30639</v>
      </c>
      <c r="AP24">
        <v>50728</v>
      </c>
      <c r="AQ24">
        <v>53153</v>
      </c>
      <c r="AR24">
        <v>33060</v>
      </c>
      <c r="AS24">
        <v>69728</v>
      </c>
      <c r="AT24">
        <v>74449</v>
      </c>
      <c r="AU24">
        <v>50106</v>
      </c>
      <c r="AV24">
        <v>135883</v>
      </c>
      <c r="AW24">
        <v>205030</v>
      </c>
      <c r="AX24">
        <v>234930</v>
      </c>
      <c r="AY24">
        <v>137020</v>
      </c>
      <c r="AZ24">
        <v>423203</v>
      </c>
      <c r="BA24">
        <v>628795</v>
      </c>
      <c r="BB24">
        <v>590500</v>
      </c>
    </row>
    <row r="25" spans="2:54">
      <c r="B25" t="s">
        <v>20</v>
      </c>
      <c r="X25">
        <v>55244</v>
      </c>
      <c r="Y25">
        <v>109425</v>
      </c>
      <c r="Z25">
        <v>2210</v>
      </c>
      <c r="AA25">
        <v>6066</v>
      </c>
      <c r="AB25">
        <v>21070</v>
      </c>
      <c r="AC25">
        <v>20210</v>
      </c>
      <c r="AD25">
        <v>41821</v>
      </c>
      <c r="AE25">
        <v>19563</v>
      </c>
      <c r="AF25">
        <v>20946</v>
      </c>
      <c r="AG25">
        <v>20029</v>
      </c>
      <c r="AH25">
        <v>2525</v>
      </c>
      <c r="AI25">
        <v>459</v>
      </c>
      <c r="AJ25">
        <v>303</v>
      </c>
      <c r="AK25">
        <v>1924</v>
      </c>
      <c r="AL25">
        <v>2663</v>
      </c>
      <c r="AM25">
        <v>7428</v>
      </c>
      <c r="AN25">
        <v>5661</v>
      </c>
      <c r="AO25">
        <v>1044</v>
      </c>
      <c r="AP25">
        <v>15556</v>
      </c>
      <c r="AQ25">
        <v>12333</v>
      </c>
      <c r="AR25">
        <v>5638</v>
      </c>
      <c r="AS25">
        <v>43061</v>
      </c>
      <c r="AT25">
        <v>53734</v>
      </c>
      <c r="AU25">
        <v>71544</v>
      </c>
      <c r="AV25">
        <v>15938</v>
      </c>
      <c r="AW25">
        <v>25010</v>
      </c>
      <c r="AX25">
        <v>26678</v>
      </c>
      <c r="AY25">
        <v>62514</v>
      </c>
      <c r="AZ25">
        <v>98386</v>
      </c>
      <c r="BA25">
        <v>105507</v>
      </c>
      <c r="BB25">
        <v>12076</v>
      </c>
    </row>
    <row r="26" spans="2:54">
      <c r="B26" t="s">
        <v>154</v>
      </c>
      <c r="AJ26">
        <v>2599</v>
      </c>
      <c r="AK26">
        <v>2831</v>
      </c>
      <c r="AL26">
        <v>2398</v>
      </c>
      <c r="AM26">
        <v>2355</v>
      </c>
      <c r="AN26">
        <v>4699</v>
      </c>
      <c r="AO26">
        <v>2218</v>
      </c>
      <c r="AP26">
        <v>3268</v>
      </c>
      <c r="AQ26">
        <v>4021</v>
      </c>
      <c r="AR26">
        <v>25003</v>
      </c>
      <c r="AS26">
        <v>17779</v>
      </c>
      <c r="AT26">
        <v>10987</v>
      </c>
      <c r="AU26">
        <v>16120</v>
      </c>
      <c r="AV26">
        <v>46549</v>
      </c>
      <c r="AW26">
        <v>9244</v>
      </c>
      <c r="AX26">
        <v>8319</v>
      </c>
      <c r="AY26">
        <v>29246</v>
      </c>
      <c r="AZ26">
        <v>80514</v>
      </c>
      <c r="BA26">
        <v>128237</v>
      </c>
      <c r="BB26">
        <v>26691</v>
      </c>
    </row>
    <row r="27" spans="2:54">
      <c r="B27" t="s">
        <v>21</v>
      </c>
    </row>
    <row r="28" spans="2:54">
      <c r="B28" t="s">
        <v>186</v>
      </c>
      <c r="AF28">
        <v>883</v>
      </c>
    </row>
    <row r="29" spans="2:54">
      <c r="B29" t="s">
        <v>22</v>
      </c>
      <c r="Z29">
        <v>20</v>
      </c>
      <c r="AA29">
        <v>2</v>
      </c>
    </row>
    <row r="30" spans="2:54">
      <c r="B30" t="s">
        <v>23</v>
      </c>
      <c r="X30">
        <v>6</v>
      </c>
      <c r="Y30">
        <v>350</v>
      </c>
      <c r="Z30">
        <v>4</v>
      </c>
      <c r="AM30">
        <v>19</v>
      </c>
      <c r="AR30">
        <v>144</v>
      </c>
      <c r="BB30">
        <v>4</v>
      </c>
    </row>
    <row r="31" spans="2:54">
      <c r="B31" t="s">
        <v>155</v>
      </c>
      <c r="AK31">
        <v>59</v>
      </c>
      <c r="AL31">
        <v>116</v>
      </c>
      <c r="AM31">
        <v>391</v>
      </c>
      <c r="AN31">
        <v>2400</v>
      </c>
      <c r="AO31">
        <v>36</v>
      </c>
      <c r="AP31">
        <v>352</v>
      </c>
      <c r="AQ31">
        <v>4120</v>
      </c>
      <c r="AR31">
        <v>10798</v>
      </c>
      <c r="AS31">
        <v>19939</v>
      </c>
      <c r="AT31">
        <v>38675</v>
      </c>
      <c r="AU31">
        <v>35005</v>
      </c>
      <c r="AV31">
        <v>1118</v>
      </c>
      <c r="AW31">
        <v>32443</v>
      </c>
      <c r="AX31">
        <v>51444</v>
      </c>
      <c r="AY31">
        <v>49609</v>
      </c>
      <c r="AZ31">
        <v>47751</v>
      </c>
      <c r="BA31">
        <v>46861</v>
      </c>
    </row>
    <row r="32" spans="2:54">
      <c r="B32" t="s">
        <v>170</v>
      </c>
      <c r="AO32">
        <v>3</v>
      </c>
    </row>
    <row r="33" spans="2:54">
      <c r="B33" t="s">
        <v>24</v>
      </c>
      <c r="Z33">
        <v>2</v>
      </c>
      <c r="AA33">
        <v>14107</v>
      </c>
      <c r="AD33">
        <v>6161</v>
      </c>
      <c r="AE33">
        <v>11430</v>
      </c>
      <c r="AF33">
        <v>14667</v>
      </c>
      <c r="AG33">
        <v>12284</v>
      </c>
      <c r="AH33">
        <v>32440</v>
      </c>
      <c r="AI33">
        <v>15406</v>
      </c>
      <c r="AJ33">
        <v>16711</v>
      </c>
      <c r="AK33">
        <v>16889</v>
      </c>
      <c r="AL33">
        <v>32942</v>
      </c>
      <c r="AM33">
        <v>30934</v>
      </c>
      <c r="AN33">
        <v>38087</v>
      </c>
      <c r="AO33">
        <v>22337</v>
      </c>
      <c r="AP33">
        <v>27777</v>
      </c>
      <c r="AQ33">
        <v>36734</v>
      </c>
      <c r="AR33">
        <v>41043</v>
      </c>
      <c r="AS33">
        <v>28999</v>
      </c>
      <c r="AT33">
        <v>12954</v>
      </c>
      <c r="AU33">
        <v>5</v>
      </c>
      <c r="AW33">
        <v>318</v>
      </c>
      <c r="AX33">
        <v>897</v>
      </c>
      <c r="AY33">
        <v>996</v>
      </c>
      <c r="AZ33">
        <v>416</v>
      </c>
      <c r="BA33">
        <v>67422</v>
      </c>
      <c r="BB33">
        <v>38942</v>
      </c>
    </row>
    <row r="34" spans="2:54">
      <c r="B34" t="s">
        <v>25</v>
      </c>
      <c r="X34">
        <v>169222</v>
      </c>
      <c r="Y34">
        <v>263653</v>
      </c>
      <c r="Z34">
        <v>84704</v>
      </c>
      <c r="AA34">
        <v>180672</v>
      </c>
      <c r="AB34">
        <v>110313</v>
      </c>
      <c r="AC34">
        <v>89295</v>
      </c>
      <c r="AD34">
        <v>113950</v>
      </c>
      <c r="AE34">
        <v>140021</v>
      </c>
      <c r="AF34">
        <v>122597</v>
      </c>
      <c r="AG34">
        <v>104043</v>
      </c>
      <c r="AH34">
        <v>100988</v>
      </c>
      <c r="AI34">
        <v>92006</v>
      </c>
      <c r="AJ34">
        <v>69978</v>
      </c>
      <c r="AK34">
        <v>76970</v>
      </c>
      <c r="AL34">
        <v>40517</v>
      </c>
      <c r="AM34">
        <v>56092</v>
      </c>
      <c r="AN34">
        <v>55801</v>
      </c>
      <c r="AO34">
        <v>119405</v>
      </c>
      <c r="AP34">
        <v>131970</v>
      </c>
      <c r="AQ34">
        <v>90682</v>
      </c>
      <c r="AR34">
        <v>79540</v>
      </c>
      <c r="AS34">
        <v>118142</v>
      </c>
      <c r="AT34">
        <v>131161</v>
      </c>
      <c r="AU34">
        <v>210173</v>
      </c>
      <c r="AV34">
        <v>93389</v>
      </c>
      <c r="AW34">
        <v>86881</v>
      </c>
      <c r="AX34">
        <v>247035</v>
      </c>
      <c r="AY34">
        <v>220866</v>
      </c>
      <c r="AZ34">
        <v>494861</v>
      </c>
      <c r="BA34">
        <v>725151</v>
      </c>
      <c r="BB34">
        <v>472805</v>
      </c>
    </row>
    <row r="35" spans="2:54">
      <c r="B35" t="s">
        <v>26</v>
      </c>
      <c r="AI35">
        <v>1251</v>
      </c>
      <c r="BB35">
        <v>31507</v>
      </c>
    </row>
    <row r="36" spans="2:54">
      <c r="B36" t="s">
        <v>174</v>
      </c>
      <c r="AY36">
        <v>14</v>
      </c>
    </row>
    <row r="37" spans="2:54">
      <c r="B37" t="s">
        <v>156</v>
      </c>
      <c r="AK37">
        <v>159</v>
      </c>
      <c r="AL37">
        <v>705</v>
      </c>
      <c r="AM37">
        <v>719</v>
      </c>
      <c r="AN37">
        <v>1344</v>
      </c>
      <c r="AO37">
        <v>2459</v>
      </c>
      <c r="AP37">
        <v>2036</v>
      </c>
      <c r="AQ37">
        <v>1932</v>
      </c>
      <c r="AR37">
        <v>846</v>
      </c>
      <c r="AS37">
        <v>1375</v>
      </c>
      <c r="AT37">
        <v>519</v>
      </c>
      <c r="AU37">
        <v>216</v>
      </c>
      <c r="AV37">
        <v>15913</v>
      </c>
      <c r="AW37">
        <v>4249</v>
      </c>
      <c r="AX37">
        <v>22968</v>
      </c>
      <c r="AY37">
        <v>10931</v>
      </c>
      <c r="AZ37">
        <v>36821</v>
      </c>
      <c r="BA37">
        <v>104857</v>
      </c>
      <c r="BB37">
        <v>33371</v>
      </c>
    </row>
    <row r="38" spans="2:54">
      <c r="B38" t="s">
        <v>27</v>
      </c>
      <c r="X38">
        <v>2536</v>
      </c>
      <c r="Y38">
        <v>1606</v>
      </c>
      <c r="Z38">
        <v>1677</v>
      </c>
      <c r="AA38">
        <v>1459</v>
      </c>
      <c r="AB38">
        <v>2023</v>
      </c>
      <c r="AC38">
        <v>1944</v>
      </c>
      <c r="AD38">
        <v>1635</v>
      </c>
      <c r="AE38">
        <v>1017</v>
      </c>
      <c r="AF38">
        <v>986</v>
      </c>
      <c r="AG38">
        <v>1097</v>
      </c>
      <c r="AH38">
        <v>840</v>
      </c>
      <c r="AJ38">
        <v>1504</v>
      </c>
      <c r="AK38">
        <v>740</v>
      </c>
      <c r="AL38">
        <v>802</v>
      </c>
      <c r="AM38">
        <v>612</v>
      </c>
      <c r="AN38">
        <v>960</v>
      </c>
      <c r="AO38">
        <v>697</v>
      </c>
      <c r="AP38">
        <v>1055</v>
      </c>
      <c r="AQ38">
        <v>1175</v>
      </c>
      <c r="AR38">
        <v>1129</v>
      </c>
      <c r="AS38">
        <v>1818</v>
      </c>
      <c r="AT38">
        <v>1670</v>
      </c>
      <c r="AU38">
        <v>1288</v>
      </c>
      <c r="AV38">
        <v>3023</v>
      </c>
      <c r="AW38">
        <v>1274</v>
      </c>
      <c r="AX38">
        <v>645</v>
      </c>
      <c r="AY38">
        <v>1221</v>
      </c>
      <c r="AZ38">
        <v>890</v>
      </c>
      <c r="BA38">
        <v>1605</v>
      </c>
      <c r="BB38">
        <v>1125</v>
      </c>
    </row>
    <row r="39" spans="2:54">
      <c r="B39" t="s">
        <v>28</v>
      </c>
      <c r="X39">
        <v>6</v>
      </c>
      <c r="Y39">
        <v>11</v>
      </c>
      <c r="AA39">
        <v>2</v>
      </c>
      <c r="AQ39">
        <v>31</v>
      </c>
      <c r="AR39">
        <v>9</v>
      </c>
      <c r="BB39">
        <v>2</v>
      </c>
    </row>
    <row r="40" spans="2:54">
      <c r="B40" t="s">
        <v>29</v>
      </c>
      <c r="Y40">
        <v>68</v>
      </c>
      <c r="Z40">
        <v>977</v>
      </c>
      <c r="AA40">
        <v>99</v>
      </c>
      <c r="AB40">
        <v>816</v>
      </c>
      <c r="AC40">
        <v>229</v>
      </c>
      <c r="AD40">
        <v>1033</v>
      </c>
      <c r="AE40">
        <v>1674</v>
      </c>
      <c r="AF40">
        <v>750</v>
      </c>
      <c r="AG40">
        <v>1551</v>
      </c>
      <c r="AH40">
        <v>661</v>
      </c>
      <c r="AI40">
        <v>1205</v>
      </c>
      <c r="AJ40">
        <v>878</v>
      </c>
      <c r="AK40">
        <v>702</v>
      </c>
      <c r="AL40">
        <v>673</v>
      </c>
      <c r="AM40">
        <v>4131</v>
      </c>
      <c r="AN40">
        <v>5199</v>
      </c>
      <c r="AO40">
        <v>2438</v>
      </c>
      <c r="AP40">
        <v>540</v>
      </c>
      <c r="AQ40">
        <v>420</v>
      </c>
      <c r="AR40">
        <v>439</v>
      </c>
      <c r="AS40">
        <v>468</v>
      </c>
      <c r="AT40">
        <v>28</v>
      </c>
      <c r="AU40">
        <v>690</v>
      </c>
      <c r="AV40">
        <v>610</v>
      </c>
      <c r="AZ40">
        <v>750</v>
      </c>
      <c r="BA40">
        <v>49</v>
      </c>
      <c r="BB40">
        <v>553</v>
      </c>
    </row>
    <row r="41" spans="2:54">
      <c r="B41" t="s">
        <v>132</v>
      </c>
      <c r="X41">
        <v>3</v>
      </c>
      <c r="Y41">
        <v>58</v>
      </c>
      <c r="AB41">
        <v>315</v>
      </c>
      <c r="AC41">
        <v>320</v>
      </c>
      <c r="AD41">
        <v>330</v>
      </c>
      <c r="AE41">
        <v>13</v>
      </c>
      <c r="AF41">
        <v>1039</v>
      </c>
      <c r="AG41">
        <v>664</v>
      </c>
      <c r="AH41">
        <v>1354</v>
      </c>
      <c r="AI41">
        <v>830</v>
      </c>
      <c r="AL41">
        <v>60</v>
      </c>
      <c r="AM41">
        <v>147</v>
      </c>
      <c r="AN41">
        <v>13</v>
      </c>
      <c r="AP41">
        <v>294</v>
      </c>
      <c r="AQ41">
        <v>51</v>
      </c>
      <c r="AR41">
        <v>366</v>
      </c>
      <c r="AS41">
        <v>133</v>
      </c>
      <c r="AT41">
        <v>5</v>
      </c>
      <c r="AU41">
        <v>466</v>
      </c>
      <c r="AW41">
        <v>60</v>
      </c>
      <c r="AZ41">
        <v>6265</v>
      </c>
      <c r="BA41">
        <v>2489</v>
      </c>
    </row>
    <row r="42" spans="2:54">
      <c r="B42" t="s">
        <v>30</v>
      </c>
      <c r="X42">
        <v>13780</v>
      </c>
      <c r="Y42">
        <v>30205</v>
      </c>
      <c r="Z42">
        <v>17068</v>
      </c>
      <c r="AA42">
        <v>17714</v>
      </c>
      <c r="AB42">
        <v>31685</v>
      </c>
      <c r="AC42">
        <v>33424</v>
      </c>
      <c r="AD42">
        <v>24546</v>
      </c>
      <c r="AE42">
        <v>24796</v>
      </c>
      <c r="AF42">
        <v>23437</v>
      </c>
      <c r="AG42">
        <v>31300</v>
      </c>
      <c r="AH42">
        <v>35755</v>
      </c>
      <c r="AI42">
        <v>66832</v>
      </c>
      <c r="AJ42">
        <v>22885</v>
      </c>
      <c r="AK42">
        <v>13045</v>
      </c>
      <c r="AL42">
        <v>12926</v>
      </c>
      <c r="AM42">
        <v>27683</v>
      </c>
      <c r="AN42">
        <v>56007</v>
      </c>
      <c r="AO42">
        <v>44977</v>
      </c>
      <c r="AP42">
        <v>50648</v>
      </c>
      <c r="AQ42">
        <v>42529</v>
      </c>
      <c r="AR42">
        <v>63966</v>
      </c>
      <c r="AS42">
        <v>68339</v>
      </c>
      <c r="AT42">
        <v>37611</v>
      </c>
      <c r="AU42">
        <v>13420</v>
      </c>
      <c r="AV42">
        <v>16847</v>
      </c>
      <c r="AW42">
        <v>33958</v>
      </c>
      <c r="AX42">
        <v>63143</v>
      </c>
      <c r="AY42">
        <v>56145</v>
      </c>
      <c r="AZ42">
        <v>170370</v>
      </c>
      <c r="BA42">
        <v>198763</v>
      </c>
      <c r="BB42">
        <v>233459</v>
      </c>
    </row>
    <row r="43" spans="2:54">
      <c r="B43" t="s">
        <v>70</v>
      </c>
      <c r="X43">
        <v>1649550</v>
      </c>
      <c r="Y43">
        <v>2453379</v>
      </c>
      <c r="Z43">
        <v>1727503</v>
      </c>
      <c r="AA43">
        <v>1556213</v>
      </c>
      <c r="AB43">
        <v>2950984</v>
      </c>
      <c r="AC43">
        <v>3914404</v>
      </c>
      <c r="AD43">
        <v>3916237</v>
      </c>
      <c r="AE43">
        <v>3431533</v>
      </c>
      <c r="AF43">
        <v>2739826</v>
      </c>
      <c r="AG43">
        <v>3258828</v>
      </c>
      <c r="AH43">
        <v>4792820</v>
      </c>
      <c r="AI43">
        <v>3802925</v>
      </c>
      <c r="AJ43">
        <v>1224569</v>
      </c>
      <c r="AK43">
        <v>1007096</v>
      </c>
      <c r="AL43">
        <v>1012213</v>
      </c>
      <c r="AM43">
        <v>2098610</v>
      </c>
      <c r="AN43">
        <v>2450457</v>
      </c>
      <c r="AO43">
        <v>3326878</v>
      </c>
      <c r="AP43">
        <v>4563287</v>
      </c>
      <c r="AQ43">
        <v>4855315</v>
      </c>
      <c r="AR43">
        <v>4376912</v>
      </c>
      <c r="AS43">
        <v>2887300</v>
      </c>
      <c r="AT43">
        <v>3065438</v>
      </c>
      <c r="AU43">
        <v>2351262</v>
      </c>
      <c r="AV43">
        <v>11455147</v>
      </c>
      <c r="AW43">
        <v>5104506</v>
      </c>
      <c r="AX43">
        <v>5094353</v>
      </c>
      <c r="AY43">
        <v>4657075</v>
      </c>
      <c r="AZ43">
        <v>11610254</v>
      </c>
      <c r="BA43">
        <v>6913710</v>
      </c>
      <c r="BB43">
        <v>4639386</v>
      </c>
    </row>
    <row r="44" spans="2:54">
      <c r="B44" t="s">
        <v>133</v>
      </c>
    </row>
    <row r="45" spans="2:54">
      <c r="B45" t="s">
        <v>31</v>
      </c>
      <c r="X45">
        <v>4859</v>
      </c>
      <c r="Y45">
        <v>567</v>
      </c>
      <c r="Z45">
        <v>3</v>
      </c>
      <c r="AA45">
        <v>352</v>
      </c>
      <c r="AB45">
        <v>506</v>
      </c>
      <c r="AC45">
        <v>112</v>
      </c>
      <c r="AD45">
        <v>311</v>
      </c>
      <c r="AE45">
        <v>15421</v>
      </c>
      <c r="AF45">
        <v>39110</v>
      </c>
      <c r="AG45">
        <v>7</v>
      </c>
      <c r="AH45">
        <v>1871</v>
      </c>
      <c r="AI45">
        <v>51</v>
      </c>
      <c r="AJ45">
        <v>172</v>
      </c>
      <c r="AK45">
        <v>78</v>
      </c>
      <c r="AL45">
        <v>59</v>
      </c>
      <c r="AM45">
        <v>239</v>
      </c>
      <c r="AN45">
        <v>92</v>
      </c>
      <c r="AR45">
        <v>12533</v>
      </c>
      <c r="AS45">
        <v>13966</v>
      </c>
      <c r="AT45">
        <v>18352</v>
      </c>
      <c r="AU45">
        <v>16600</v>
      </c>
      <c r="AV45">
        <v>39583</v>
      </c>
      <c r="AW45">
        <v>10856</v>
      </c>
      <c r="AX45">
        <v>18992</v>
      </c>
      <c r="AY45">
        <v>19146</v>
      </c>
      <c r="AZ45">
        <v>23504</v>
      </c>
      <c r="BA45">
        <v>15745</v>
      </c>
    </row>
    <row r="46" spans="2:54">
      <c r="B46" t="s">
        <v>32</v>
      </c>
      <c r="X46">
        <v>3916108</v>
      </c>
      <c r="Y46">
        <v>8624885</v>
      </c>
      <c r="Z46">
        <v>5460381</v>
      </c>
      <c r="AA46">
        <v>3293632</v>
      </c>
      <c r="AB46">
        <v>3653420</v>
      </c>
      <c r="AC46">
        <v>5651027</v>
      </c>
      <c r="AD46">
        <v>5249493</v>
      </c>
      <c r="AE46">
        <v>4625200</v>
      </c>
      <c r="AF46">
        <v>3869246</v>
      </c>
      <c r="AG46">
        <v>3499151</v>
      </c>
      <c r="AH46">
        <v>3258727</v>
      </c>
      <c r="AI46">
        <v>3308915</v>
      </c>
      <c r="AJ46">
        <v>2437955</v>
      </c>
      <c r="AK46">
        <v>2691242</v>
      </c>
      <c r="AL46">
        <v>2674683</v>
      </c>
      <c r="AM46">
        <v>3238124</v>
      </c>
      <c r="AN46">
        <v>3957398</v>
      </c>
      <c r="AO46">
        <v>4941376</v>
      </c>
      <c r="AP46">
        <v>6595605</v>
      </c>
      <c r="AQ46">
        <v>7159428</v>
      </c>
      <c r="AR46">
        <v>6419469</v>
      </c>
      <c r="AS46">
        <v>7817601</v>
      </c>
      <c r="AT46">
        <v>8023698</v>
      </c>
      <c r="AU46">
        <v>8142273</v>
      </c>
      <c r="AV46">
        <v>10160380</v>
      </c>
      <c r="AW46">
        <v>10277373</v>
      </c>
      <c r="AX46">
        <v>8326494</v>
      </c>
      <c r="AY46">
        <v>10423886</v>
      </c>
      <c r="AZ46">
        <v>14940541</v>
      </c>
      <c r="BA46">
        <v>14307853</v>
      </c>
      <c r="BB46">
        <v>15673843</v>
      </c>
    </row>
    <row r="47" spans="2:54">
      <c r="B47" t="s">
        <v>33</v>
      </c>
    </row>
    <row r="48" spans="2:54">
      <c r="B48" t="s">
        <v>34</v>
      </c>
      <c r="X48">
        <v>977319</v>
      </c>
      <c r="Y48">
        <v>1818529</v>
      </c>
      <c r="Z48">
        <v>1906038</v>
      </c>
      <c r="AA48">
        <v>1448998</v>
      </c>
      <c r="AB48">
        <v>853163</v>
      </c>
      <c r="AC48">
        <v>970393</v>
      </c>
      <c r="AD48">
        <v>1239456</v>
      </c>
      <c r="AE48">
        <v>892894</v>
      </c>
      <c r="AF48">
        <v>424785</v>
      </c>
      <c r="AG48">
        <v>571728</v>
      </c>
      <c r="AH48">
        <v>174894</v>
      </c>
      <c r="AI48">
        <v>200877</v>
      </c>
      <c r="AJ48">
        <v>102979</v>
      </c>
      <c r="AK48">
        <v>106041</v>
      </c>
      <c r="AL48">
        <v>84877</v>
      </c>
      <c r="AM48">
        <v>103166</v>
      </c>
      <c r="AN48">
        <v>80090</v>
      </c>
      <c r="AO48">
        <v>95933</v>
      </c>
      <c r="AP48">
        <v>95573</v>
      </c>
      <c r="AQ48">
        <v>112538</v>
      </c>
      <c r="AR48">
        <v>47960</v>
      </c>
      <c r="AS48">
        <v>58827</v>
      </c>
      <c r="AT48">
        <v>131131</v>
      </c>
      <c r="AU48">
        <v>1228687</v>
      </c>
      <c r="AV48">
        <v>602302</v>
      </c>
      <c r="AW48">
        <v>496985</v>
      </c>
      <c r="AX48">
        <v>524399</v>
      </c>
      <c r="AY48">
        <v>1254816</v>
      </c>
      <c r="AZ48">
        <v>2175891</v>
      </c>
      <c r="BA48">
        <v>2208501</v>
      </c>
      <c r="BB48">
        <v>866492</v>
      </c>
    </row>
    <row r="49" spans="2:54">
      <c r="B49" t="s">
        <v>35</v>
      </c>
      <c r="X49">
        <v>33</v>
      </c>
      <c r="Y49">
        <v>27722</v>
      </c>
      <c r="AC49">
        <v>8223</v>
      </c>
      <c r="AD49">
        <v>25374</v>
      </c>
      <c r="AE49">
        <v>53076</v>
      </c>
      <c r="AF49">
        <v>68434</v>
      </c>
      <c r="AG49">
        <v>79586</v>
      </c>
      <c r="AH49">
        <v>78179</v>
      </c>
      <c r="AI49">
        <v>52124</v>
      </c>
      <c r="AJ49">
        <v>71698</v>
      </c>
      <c r="AK49">
        <v>69231</v>
      </c>
      <c r="AL49">
        <v>71378</v>
      </c>
      <c r="AM49">
        <v>100795</v>
      </c>
      <c r="AN49">
        <v>50787</v>
      </c>
      <c r="AO49">
        <v>78480</v>
      </c>
      <c r="AP49">
        <v>74484</v>
      </c>
      <c r="AQ49">
        <v>64694</v>
      </c>
      <c r="AR49">
        <v>57663</v>
      </c>
      <c r="AS49">
        <v>61302</v>
      </c>
      <c r="AT49">
        <v>126135</v>
      </c>
      <c r="AU49">
        <v>97</v>
      </c>
      <c r="AX49">
        <v>1</v>
      </c>
      <c r="AY49">
        <v>4</v>
      </c>
      <c r="AZ49">
        <v>51411</v>
      </c>
      <c r="BA49">
        <v>21605</v>
      </c>
      <c r="BB49">
        <v>61765</v>
      </c>
    </row>
    <row r="50" spans="2:54">
      <c r="B50" t="s">
        <v>36</v>
      </c>
      <c r="Z50">
        <v>23</v>
      </c>
      <c r="AI50">
        <v>9</v>
      </c>
    </row>
    <row r="51" spans="2:54">
      <c r="B51" t="s">
        <v>37</v>
      </c>
      <c r="AA51">
        <v>1557</v>
      </c>
      <c r="AE51">
        <v>2779</v>
      </c>
      <c r="AF51">
        <v>12</v>
      </c>
    </row>
    <row r="52" spans="2:54">
      <c r="B52" t="s">
        <v>38</v>
      </c>
    </row>
    <row r="53" spans="2:54">
      <c r="B53" t="s">
        <v>39</v>
      </c>
      <c r="Z53">
        <v>46122</v>
      </c>
      <c r="AA53">
        <v>62307</v>
      </c>
      <c r="AB53">
        <v>46074</v>
      </c>
      <c r="AC53">
        <v>95828</v>
      </c>
      <c r="AD53">
        <v>105063</v>
      </c>
      <c r="AE53">
        <v>95492</v>
      </c>
      <c r="AF53">
        <v>130444</v>
      </c>
      <c r="AG53">
        <v>78195</v>
      </c>
      <c r="AH53">
        <v>90797</v>
      </c>
      <c r="AI53">
        <v>77021</v>
      </c>
      <c r="AJ53">
        <v>94646</v>
      </c>
      <c r="AK53">
        <v>167329</v>
      </c>
      <c r="AL53">
        <v>140587</v>
      </c>
      <c r="AM53">
        <v>201590</v>
      </c>
      <c r="AN53">
        <v>171094</v>
      </c>
      <c r="AO53">
        <v>136191</v>
      </c>
      <c r="AP53">
        <v>169301</v>
      </c>
      <c r="AQ53">
        <v>140647</v>
      </c>
      <c r="AR53">
        <v>201237</v>
      </c>
      <c r="AS53">
        <v>204797</v>
      </c>
      <c r="AT53">
        <v>72843</v>
      </c>
      <c r="AU53">
        <v>2315</v>
      </c>
      <c r="AY53">
        <v>20676</v>
      </c>
      <c r="AZ53">
        <v>84315</v>
      </c>
      <c r="BA53">
        <v>260798</v>
      </c>
      <c r="BB53">
        <v>260071</v>
      </c>
    </row>
    <row r="54" spans="2:54">
      <c r="B54" t="s">
        <v>2</v>
      </c>
      <c r="X54">
        <v>7297</v>
      </c>
      <c r="Y54">
        <v>28414</v>
      </c>
      <c r="Z54">
        <v>11112</v>
      </c>
      <c r="AA54">
        <v>19315</v>
      </c>
      <c r="AB54">
        <v>28719</v>
      </c>
      <c r="AC54">
        <v>45250</v>
      </c>
      <c r="AD54">
        <v>26994</v>
      </c>
      <c r="AE54">
        <v>38738</v>
      </c>
      <c r="AF54">
        <v>37572</v>
      </c>
      <c r="AG54">
        <v>35107</v>
      </c>
      <c r="AH54">
        <v>35212</v>
      </c>
      <c r="AI54">
        <v>25167</v>
      </c>
      <c r="AJ54">
        <v>24161</v>
      </c>
      <c r="AK54">
        <v>25635</v>
      </c>
      <c r="AL54">
        <v>18926</v>
      </c>
      <c r="AM54">
        <v>24864</v>
      </c>
      <c r="AN54">
        <v>13215</v>
      </c>
      <c r="AO54">
        <v>24944</v>
      </c>
      <c r="AP54">
        <v>15288</v>
      </c>
      <c r="AQ54">
        <v>17544</v>
      </c>
      <c r="AR54">
        <v>18353</v>
      </c>
      <c r="AS54">
        <v>33283</v>
      </c>
      <c r="AT54">
        <v>9441</v>
      </c>
      <c r="AU54">
        <v>10938</v>
      </c>
      <c r="AV54">
        <v>11141</v>
      </c>
      <c r="AW54">
        <v>7545</v>
      </c>
      <c r="AX54">
        <v>7616</v>
      </c>
      <c r="AY54">
        <v>15688</v>
      </c>
      <c r="AZ54">
        <v>21387</v>
      </c>
      <c r="BA54">
        <v>30620</v>
      </c>
      <c r="BB54">
        <v>48644</v>
      </c>
    </row>
    <row r="55" spans="2:54">
      <c r="B55" t="s">
        <v>40</v>
      </c>
      <c r="X55">
        <v>552</v>
      </c>
      <c r="Y55">
        <v>993</v>
      </c>
      <c r="Z55">
        <v>3</v>
      </c>
      <c r="AA55">
        <v>2</v>
      </c>
      <c r="AB55">
        <v>16</v>
      </c>
      <c r="AC55">
        <v>3</v>
      </c>
      <c r="AD55">
        <v>667</v>
      </c>
      <c r="AE55">
        <v>1452</v>
      </c>
      <c r="AF55">
        <v>1736</v>
      </c>
      <c r="AG55">
        <v>4763</v>
      </c>
      <c r="AH55">
        <v>2830</v>
      </c>
      <c r="AI55">
        <v>2121</v>
      </c>
      <c r="AJ55">
        <v>11540</v>
      </c>
      <c r="AK55">
        <v>2831</v>
      </c>
      <c r="AL55">
        <v>1045</v>
      </c>
      <c r="AM55">
        <v>51</v>
      </c>
      <c r="AN55">
        <v>1033</v>
      </c>
      <c r="AO55">
        <v>119</v>
      </c>
      <c r="AP55">
        <v>1125</v>
      </c>
      <c r="AQ55">
        <v>1223</v>
      </c>
      <c r="AR55">
        <v>929</v>
      </c>
      <c r="AS55">
        <v>186</v>
      </c>
      <c r="AT55">
        <v>4</v>
      </c>
      <c r="AU55">
        <v>4</v>
      </c>
      <c r="AV55">
        <v>2</v>
      </c>
      <c r="AX55">
        <v>20</v>
      </c>
      <c r="AY55">
        <v>4</v>
      </c>
      <c r="AZ55">
        <v>41</v>
      </c>
      <c r="BA55">
        <v>157</v>
      </c>
      <c r="BB55">
        <v>260</v>
      </c>
    </row>
    <row r="56" spans="2:54">
      <c r="B56" t="s">
        <v>41</v>
      </c>
      <c r="Z56">
        <v>1271</v>
      </c>
      <c r="AA56">
        <v>23772</v>
      </c>
      <c r="AB56">
        <v>30969</v>
      </c>
    </row>
    <row r="57" spans="2:54">
      <c r="B57" t="s">
        <v>42</v>
      </c>
      <c r="X57">
        <v>140</v>
      </c>
      <c r="Y57">
        <v>119</v>
      </c>
      <c r="Z57">
        <v>460</v>
      </c>
      <c r="AA57">
        <v>56</v>
      </c>
      <c r="AB57">
        <v>31</v>
      </c>
      <c r="AC57">
        <v>22</v>
      </c>
      <c r="AD57">
        <v>196</v>
      </c>
      <c r="AE57">
        <v>37</v>
      </c>
      <c r="AF57">
        <v>7</v>
      </c>
      <c r="AG57">
        <v>52</v>
      </c>
      <c r="AH57">
        <v>59</v>
      </c>
      <c r="AI57">
        <v>41</v>
      </c>
      <c r="AJ57">
        <v>24</v>
      </c>
      <c r="AK57">
        <v>2938</v>
      </c>
      <c r="AL57">
        <v>2495</v>
      </c>
      <c r="AM57">
        <v>185</v>
      </c>
      <c r="AN57">
        <v>1206</v>
      </c>
      <c r="AO57">
        <v>3079</v>
      </c>
      <c r="AP57">
        <v>1590</v>
      </c>
      <c r="AQ57">
        <v>1491</v>
      </c>
      <c r="AR57">
        <v>1093</v>
      </c>
      <c r="AS57">
        <v>187</v>
      </c>
      <c r="AT57">
        <v>1929</v>
      </c>
      <c r="AU57">
        <v>321</v>
      </c>
      <c r="AV57">
        <v>331</v>
      </c>
      <c r="AW57">
        <v>131</v>
      </c>
      <c r="AX57">
        <v>86</v>
      </c>
      <c r="BA57">
        <v>3</v>
      </c>
      <c r="BB57">
        <v>65</v>
      </c>
    </row>
    <row r="58" spans="2:54">
      <c r="B58" t="s">
        <v>43</v>
      </c>
      <c r="Z58">
        <v>1</v>
      </c>
      <c r="AB58">
        <v>3</v>
      </c>
      <c r="AC58">
        <v>7</v>
      </c>
      <c r="AD58">
        <v>4</v>
      </c>
      <c r="AE58">
        <v>8</v>
      </c>
      <c r="AF58">
        <v>8</v>
      </c>
      <c r="AG58">
        <v>8</v>
      </c>
      <c r="AH58">
        <v>21</v>
      </c>
      <c r="AI58">
        <v>75</v>
      </c>
      <c r="AJ58">
        <v>161</v>
      </c>
      <c r="AK58">
        <v>125</v>
      </c>
      <c r="AL58">
        <v>149</v>
      </c>
      <c r="AM58">
        <v>535</v>
      </c>
      <c r="AN58">
        <v>459</v>
      </c>
      <c r="AO58">
        <v>559</v>
      </c>
      <c r="AP58">
        <v>1547</v>
      </c>
      <c r="AQ58">
        <v>185</v>
      </c>
      <c r="AR58">
        <v>543</v>
      </c>
      <c r="AS58">
        <v>231</v>
      </c>
      <c r="AT58">
        <v>56</v>
      </c>
      <c r="AU58">
        <v>5</v>
      </c>
      <c r="AV58">
        <v>90</v>
      </c>
      <c r="AW58">
        <v>6</v>
      </c>
      <c r="AX58">
        <v>98</v>
      </c>
      <c r="AY58">
        <v>76</v>
      </c>
      <c r="AZ58">
        <v>48</v>
      </c>
      <c r="BA58">
        <v>86</v>
      </c>
      <c r="BB58">
        <v>6</v>
      </c>
    </row>
    <row r="59" spans="2:54">
      <c r="B59" t="s">
        <v>44</v>
      </c>
      <c r="Z59">
        <v>2</v>
      </c>
      <c r="AA59">
        <v>1</v>
      </c>
      <c r="AB59">
        <v>2</v>
      </c>
      <c r="AC59">
        <v>80</v>
      </c>
      <c r="AD59">
        <v>1</v>
      </c>
      <c r="AE59">
        <v>116</v>
      </c>
      <c r="AF59">
        <v>6</v>
      </c>
      <c r="AG59">
        <v>23</v>
      </c>
      <c r="AH59">
        <v>13</v>
      </c>
      <c r="AI59">
        <v>1</v>
      </c>
      <c r="AJ59">
        <v>6</v>
      </c>
      <c r="AK59">
        <v>6</v>
      </c>
      <c r="AL59">
        <v>5</v>
      </c>
      <c r="AN59">
        <v>6</v>
      </c>
      <c r="AP59">
        <v>91</v>
      </c>
      <c r="AS59">
        <v>9</v>
      </c>
      <c r="AT59">
        <v>956</v>
      </c>
      <c r="AX59">
        <v>69</v>
      </c>
      <c r="BA59">
        <v>2</v>
      </c>
      <c r="BB59">
        <v>31</v>
      </c>
    </row>
    <row r="60" spans="2:54">
      <c r="B60" t="s">
        <v>220</v>
      </c>
      <c r="X60">
        <v>1</v>
      </c>
      <c r="Y60">
        <v>1</v>
      </c>
    </row>
    <row r="61" spans="2:54">
      <c r="B61" t="s">
        <v>221</v>
      </c>
      <c r="X61">
        <v>3</v>
      </c>
      <c r="Y61">
        <v>31</v>
      </c>
    </row>
    <row r="62" spans="2:54">
      <c r="B62" t="s">
        <v>45</v>
      </c>
      <c r="X62">
        <v>3708</v>
      </c>
      <c r="Y62">
        <v>483</v>
      </c>
      <c r="Z62">
        <v>101</v>
      </c>
      <c r="AA62">
        <v>590</v>
      </c>
      <c r="AB62">
        <v>3690</v>
      </c>
      <c r="AC62">
        <v>1489</v>
      </c>
      <c r="AD62">
        <v>421</v>
      </c>
      <c r="AE62">
        <v>36</v>
      </c>
      <c r="AF62">
        <v>79</v>
      </c>
      <c r="AG62">
        <v>14</v>
      </c>
      <c r="AH62">
        <v>138</v>
      </c>
      <c r="AI62">
        <v>19</v>
      </c>
      <c r="AJ62">
        <v>625</v>
      </c>
      <c r="AK62">
        <v>9412</v>
      </c>
      <c r="AL62">
        <v>8331</v>
      </c>
      <c r="AM62">
        <v>16602</v>
      </c>
      <c r="AN62">
        <v>15201</v>
      </c>
      <c r="AO62">
        <v>11297</v>
      </c>
      <c r="AP62">
        <v>8209</v>
      </c>
      <c r="AQ62">
        <v>6550</v>
      </c>
      <c r="AR62">
        <v>17521</v>
      </c>
      <c r="AS62">
        <v>15293</v>
      </c>
      <c r="AT62">
        <v>26728</v>
      </c>
      <c r="AU62">
        <v>36250</v>
      </c>
      <c r="AV62">
        <v>34360</v>
      </c>
      <c r="AW62">
        <v>25311</v>
      </c>
      <c r="AX62">
        <v>26419</v>
      </c>
      <c r="AY62">
        <v>52223</v>
      </c>
      <c r="AZ62">
        <v>31640</v>
      </c>
      <c r="BA62">
        <v>35928</v>
      </c>
      <c r="BB62">
        <v>21233</v>
      </c>
    </row>
    <row r="63" spans="2:54">
      <c r="B63" t="s">
        <v>46</v>
      </c>
      <c r="X63">
        <v>22998</v>
      </c>
      <c r="Y63">
        <v>21431</v>
      </c>
      <c r="Z63">
        <v>10585</v>
      </c>
      <c r="AA63">
        <v>10670</v>
      </c>
      <c r="AB63">
        <v>9399</v>
      </c>
      <c r="AC63">
        <v>6140</v>
      </c>
      <c r="AD63">
        <v>9109</v>
      </c>
      <c r="AE63">
        <v>4182</v>
      </c>
      <c r="AF63">
        <v>7792</v>
      </c>
      <c r="AG63">
        <v>19291</v>
      </c>
      <c r="AH63">
        <v>27379</v>
      </c>
      <c r="AI63">
        <v>47100</v>
      </c>
      <c r="AJ63">
        <v>50311</v>
      </c>
      <c r="AK63">
        <v>25060</v>
      </c>
      <c r="AL63">
        <v>31435</v>
      </c>
      <c r="AM63">
        <v>53747</v>
      </c>
      <c r="AN63">
        <v>55672</v>
      </c>
      <c r="AO63">
        <v>51329</v>
      </c>
      <c r="AP63">
        <v>66916</v>
      </c>
      <c r="AQ63">
        <v>104814</v>
      </c>
      <c r="AR63">
        <v>90485</v>
      </c>
      <c r="AS63">
        <v>104620</v>
      </c>
      <c r="AT63">
        <v>134896</v>
      </c>
      <c r="AU63">
        <v>187029</v>
      </c>
      <c r="AV63">
        <v>165791</v>
      </c>
      <c r="AW63">
        <v>120161</v>
      </c>
      <c r="AX63">
        <v>152031</v>
      </c>
      <c r="AY63">
        <v>230298</v>
      </c>
      <c r="AZ63">
        <v>332344</v>
      </c>
      <c r="BA63">
        <v>234703</v>
      </c>
      <c r="BB63">
        <v>221673</v>
      </c>
    </row>
    <row r="64" spans="2:54">
      <c r="B64" t="s">
        <v>157</v>
      </c>
      <c r="AL64">
        <v>88</v>
      </c>
    </row>
    <row r="65" spans="2:54">
      <c r="B65" t="s">
        <v>47</v>
      </c>
      <c r="X65">
        <v>86</v>
      </c>
      <c r="Y65">
        <v>185</v>
      </c>
      <c r="Z65">
        <v>129</v>
      </c>
      <c r="AA65">
        <v>128</v>
      </c>
      <c r="AB65">
        <v>590</v>
      </c>
      <c r="AC65">
        <v>14758</v>
      </c>
      <c r="AD65">
        <v>40243</v>
      </c>
      <c r="AE65">
        <v>57552</v>
      </c>
      <c r="AF65">
        <v>54487</v>
      </c>
      <c r="AG65">
        <v>69786</v>
      </c>
      <c r="AH65">
        <v>75118</v>
      </c>
      <c r="AI65">
        <v>59111</v>
      </c>
      <c r="AJ65">
        <v>27059</v>
      </c>
      <c r="AK65">
        <v>14573</v>
      </c>
      <c r="AL65">
        <v>14652</v>
      </c>
      <c r="AM65">
        <v>27018</v>
      </c>
      <c r="AN65">
        <v>29011</v>
      </c>
      <c r="AO65">
        <v>36333</v>
      </c>
      <c r="AP65">
        <v>59968</v>
      </c>
      <c r="AQ65">
        <v>50887</v>
      </c>
      <c r="AZ65">
        <v>2397</v>
      </c>
      <c r="BA65">
        <v>30859</v>
      </c>
      <c r="BB65">
        <v>14020</v>
      </c>
    </row>
    <row r="66" spans="2:54">
      <c r="B66" t="s">
        <v>48</v>
      </c>
      <c r="X66">
        <v>4266</v>
      </c>
      <c r="Y66">
        <v>363581</v>
      </c>
      <c r="Z66">
        <v>482927</v>
      </c>
      <c r="AA66">
        <v>314345</v>
      </c>
      <c r="AB66">
        <v>277046</v>
      </c>
      <c r="AC66">
        <v>273271</v>
      </c>
      <c r="AD66">
        <v>439289</v>
      </c>
      <c r="AE66">
        <v>394069</v>
      </c>
      <c r="AF66">
        <v>399763</v>
      </c>
      <c r="AG66">
        <v>498162</v>
      </c>
      <c r="AH66">
        <v>587463</v>
      </c>
      <c r="AI66">
        <v>448762</v>
      </c>
      <c r="AJ66">
        <v>289478</v>
      </c>
      <c r="AK66">
        <v>179864</v>
      </c>
      <c r="AL66">
        <v>138620</v>
      </c>
      <c r="AM66">
        <v>137139</v>
      </c>
      <c r="AN66">
        <v>217513</v>
      </c>
      <c r="AO66">
        <v>409214</v>
      </c>
      <c r="AP66">
        <v>545534</v>
      </c>
      <c r="AQ66">
        <v>517782</v>
      </c>
      <c r="AR66">
        <v>417488</v>
      </c>
      <c r="AS66">
        <v>404752</v>
      </c>
      <c r="AT66">
        <v>20978</v>
      </c>
      <c r="AU66">
        <v>1450</v>
      </c>
      <c r="AV66">
        <v>67</v>
      </c>
      <c r="AW66">
        <v>4</v>
      </c>
      <c r="AX66">
        <v>20</v>
      </c>
      <c r="AY66">
        <v>241570</v>
      </c>
      <c r="AZ66">
        <v>2440696</v>
      </c>
      <c r="BA66">
        <v>1532084</v>
      </c>
      <c r="BB66">
        <v>1858997</v>
      </c>
    </row>
    <row r="67" spans="2:54">
      <c r="B67" t="s">
        <v>49</v>
      </c>
      <c r="Z67">
        <v>35</v>
      </c>
      <c r="AB67">
        <v>55</v>
      </c>
      <c r="AC67">
        <v>19</v>
      </c>
      <c r="AD67">
        <v>56</v>
      </c>
      <c r="AE67">
        <v>338</v>
      </c>
      <c r="AF67">
        <v>447</v>
      </c>
      <c r="AG67">
        <v>1020</v>
      </c>
      <c r="AH67">
        <v>522</v>
      </c>
      <c r="AI67">
        <v>825</v>
      </c>
      <c r="AJ67">
        <v>206</v>
      </c>
      <c r="AK67">
        <v>57</v>
      </c>
      <c r="AL67">
        <v>14</v>
      </c>
      <c r="AM67">
        <v>452</v>
      </c>
      <c r="AN67">
        <v>887</v>
      </c>
      <c r="AO67">
        <v>671</v>
      </c>
      <c r="AP67">
        <v>503</v>
      </c>
      <c r="AQ67">
        <v>255</v>
      </c>
      <c r="AR67">
        <v>98</v>
      </c>
      <c r="AS67">
        <v>31</v>
      </c>
      <c r="AT67">
        <v>4</v>
      </c>
      <c r="AU67">
        <v>25</v>
      </c>
      <c r="AV67">
        <v>8</v>
      </c>
      <c r="AZ67">
        <v>61</v>
      </c>
      <c r="BA67">
        <v>113</v>
      </c>
      <c r="BB67">
        <v>103</v>
      </c>
    </row>
    <row r="68" spans="2:54">
      <c r="B68" t="s">
        <v>146</v>
      </c>
      <c r="Y68">
        <v>37</v>
      </c>
      <c r="AD68">
        <v>36</v>
      </c>
    </row>
    <row r="69" spans="2:54">
      <c r="B69" t="s">
        <v>50</v>
      </c>
      <c r="Y69">
        <v>14163</v>
      </c>
      <c r="Z69">
        <v>17632</v>
      </c>
      <c r="AA69">
        <v>64679</v>
      </c>
      <c r="AB69">
        <v>95642</v>
      </c>
      <c r="AC69">
        <v>79912</v>
      </c>
      <c r="AD69">
        <v>93763</v>
      </c>
      <c r="AE69">
        <v>86823</v>
      </c>
      <c r="AF69">
        <v>77390</v>
      </c>
      <c r="AG69">
        <v>104017</v>
      </c>
      <c r="AH69">
        <v>131871</v>
      </c>
      <c r="AI69">
        <v>145921</v>
      </c>
      <c r="AJ69">
        <v>79305</v>
      </c>
      <c r="AK69">
        <v>55386</v>
      </c>
      <c r="AL69">
        <v>50341</v>
      </c>
      <c r="AM69">
        <v>79892</v>
      </c>
      <c r="AN69">
        <v>120590</v>
      </c>
      <c r="AO69">
        <v>142218</v>
      </c>
      <c r="AP69">
        <v>194746</v>
      </c>
      <c r="AQ69">
        <v>189911</v>
      </c>
      <c r="AR69">
        <v>31923</v>
      </c>
      <c r="AS69">
        <v>3480</v>
      </c>
      <c r="AT69">
        <v>326</v>
      </c>
      <c r="AU69">
        <v>106</v>
      </c>
      <c r="AV69">
        <v>5</v>
      </c>
      <c r="AY69">
        <v>2410</v>
      </c>
      <c r="AZ69">
        <v>183462</v>
      </c>
      <c r="BA69">
        <v>466425</v>
      </c>
      <c r="BB69">
        <v>120800</v>
      </c>
    </row>
    <row r="70" spans="2:54">
      <c r="B70" t="s">
        <v>51</v>
      </c>
      <c r="AA70">
        <v>15</v>
      </c>
      <c r="AB70">
        <v>287</v>
      </c>
      <c r="AC70">
        <v>88</v>
      </c>
      <c r="AD70">
        <v>33</v>
      </c>
      <c r="AF70">
        <v>16</v>
      </c>
      <c r="AG70">
        <v>7</v>
      </c>
      <c r="AH70">
        <v>1410</v>
      </c>
      <c r="AI70">
        <v>7</v>
      </c>
      <c r="AJ70">
        <v>103</v>
      </c>
      <c r="AK70">
        <v>235</v>
      </c>
      <c r="AL70">
        <v>156</v>
      </c>
      <c r="AM70">
        <v>228</v>
      </c>
      <c r="AN70">
        <v>64</v>
      </c>
      <c r="AO70">
        <v>61</v>
      </c>
      <c r="AP70">
        <v>7</v>
      </c>
      <c r="AQ70">
        <v>3</v>
      </c>
    </row>
    <row r="71" spans="2:54">
      <c r="B71" t="s">
        <v>52</v>
      </c>
      <c r="X71">
        <v>65530</v>
      </c>
      <c r="Y71">
        <v>86960</v>
      </c>
      <c r="Z71">
        <v>86650</v>
      </c>
      <c r="AA71">
        <v>39206</v>
      </c>
      <c r="AB71">
        <v>100617</v>
      </c>
      <c r="AC71">
        <v>104628</v>
      </c>
      <c r="AD71">
        <v>78443</v>
      </c>
      <c r="AE71">
        <v>88973</v>
      </c>
      <c r="AF71">
        <v>62871</v>
      </c>
      <c r="AG71">
        <v>62661</v>
      </c>
      <c r="AH71">
        <v>38955</v>
      </c>
      <c r="AI71">
        <v>44710</v>
      </c>
      <c r="AJ71">
        <v>10200</v>
      </c>
      <c r="AK71">
        <v>8084</v>
      </c>
      <c r="AL71">
        <v>8950</v>
      </c>
      <c r="AM71">
        <v>17427</v>
      </c>
      <c r="AN71">
        <v>16600</v>
      </c>
      <c r="AO71">
        <v>17820</v>
      </c>
      <c r="AP71">
        <v>17593</v>
      </c>
      <c r="AQ71">
        <v>21371</v>
      </c>
      <c r="AR71">
        <v>14006</v>
      </c>
      <c r="AS71">
        <v>8822</v>
      </c>
      <c r="AU71">
        <v>604</v>
      </c>
      <c r="AY71">
        <v>2250</v>
      </c>
      <c r="AZ71">
        <v>28641</v>
      </c>
      <c r="BA71">
        <v>42992</v>
      </c>
      <c r="BB71">
        <v>47650</v>
      </c>
    </row>
    <row r="72" spans="2:54">
      <c r="B72" t="s">
        <v>53</v>
      </c>
      <c r="AA72">
        <v>457</v>
      </c>
      <c r="AB72">
        <v>666</v>
      </c>
      <c r="AC72">
        <v>451</v>
      </c>
      <c r="AD72">
        <v>1221</v>
      </c>
      <c r="AE72">
        <v>1846</v>
      </c>
      <c r="AF72">
        <v>540</v>
      </c>
      <c r="AG72">
        <v>578</v>
      </c>
      <c r="AH72">
        <v>687</v>
      </c>
      <c r="AI72">
        <v>556</v>
      </c>
      <c r="AJ72">
        <v>198</v>
      </c>
      <c r="AK72">
        <v>197</v>
      </c>
      <c r="AL72">
        <v>304</v>
      </c>
      <c r="AM72">
        <v>444</v>
      </c>
      <c r="AN72">
        <v>697</v>
      </c>
      <c r="AO72">
        <v>749</v>
      </c>
      <c r="AP72">
        <v>633</v>
      </c>
      <c r="AQ72">
        <v>708</v>
      </c>
      <c r="AR72">
        <v>847</v>
      </c>
    </row>
    <row r="73" spans="2:54">
      <c r="B73" t="s">
        <v>54</v>
      </c>
      <c r="AA73">
        <v>3497</v>
      </c>
      <c r="AB73">
        <v>4493</v>
      </c>
      <c r="AC73">
        <v>4044</v>
      </c>
      <c r="AD73">
        <v>6305</v>
      </c>
      <c r="AE73">
        <v>6407</v>
      </c>
      <c r="AF73">
        <v>7314</v>
      </c>
      <c r="AG73">
        <v>8535</v>
      </c>
      <c r="AH73">
        <v>8344</v>
      </c>
      <c r="AI73">
        <v>10768</v>
      </c>
      <c r="AJ73">
        <v>9583</v>
      </c>
      <c r="AK73">
        <v>14385</v>
      </c>
      <c r="AL73">
        <v>10638</v>
      </c>
      <c r="AM73">
        <v>21804</v>
      </c>
      <c r="AN73">
        <v>31694</v>
      </c>
      <c r="AO73">
        <v>46607</v>
      </c>
      <c r="AP73">
        <v>109521</v>
      </c>
      <c r="AQ73">
        <v>116065</v>
      </c>
      <c r="AR73">
        <v>80376</v>
      </c>
      <c r="AS73">
        <v>5733</v>
      </c>
      <c r="AU73">
        <v>4</v>
      </c>
      <c r="AY73">
        <v>39547</v>
      </c>
      <c r="AZ73">
        <v>398005</v>
      </c>
      <c r="BA73">
        <v>270210</v>
      </c>
      <c r="BB73">
        <v>42541</v>
      </c>
    </row>
    <row r="74" spans="2:54">
      <c r="B74" t="s">
        <v>55</v>
      </c>
      <c r="X74">
        <v>411362</v>
      </c>
      <c r="Y74">
        <v>1137370</v>
      </c>
      <c r="Z74">
        <v>679515</v>
      </c>
      <c r="AA74">
        <v>687074</v>
      </c>
      <c r="AB74">
        <v>752599</v>
      </c>
      <c r="AC74">
        <v>759076</v>
      </c>
      <c r="AD74">
        <v>918572</v>
      </c>
      <c r="AE74">
        <v>814929</v>
      </c>
      <c r="AF74">
        <v>891277</v>
      </c>
      <c r="AG74">
        <v>820592</v>
      </c>
      <c r="AH74">
        <v>727388</v>
      </c>
      <c r="AI74">
        <v>608076</v>
      </c>
      <c r="AJ74">
        <v>327646</v>
      </c>
      <c r="AK74">
        <v>269737</v>
      </c>
      <c r="AL74">
        <v>198639</v>
      </c>
      <c r="AM74">
        <v>240813</v>
      </c>
      <c r="AN74">
        <v>222049</v>
      </c>
      <c r="AO74">
        <v>215111</v>
      </c>
      <c r="AP74">
        <v>232464</v>
      </c>
      <c r="AQ74">
        <v>235044</v>
      </c>
      <c r="AR74">
        <v>232428</v>
      </c>
      <c r="AS74">
        <v>160765</v>
      </c>
      <c r="AT74">
        <v>12755</v>
      </c>
      <c r="AU74">
        <v>1760</v>
      </c>
      <c r="AV74">
        <v>355</v>
      </c>
      <c r="AW74">
        <v>681</v>
      </c>
      <c r="AX74">
        <v>295</v>
      </c>
      <c r="AY74">
        <v>73304</v>
      </c>
      <c r="AZ74">
        <v>878710</v>
      </c>
      <c r="BA74">
        <v>938022</v>
      </c>
      <c r="BB74">
        <v>407624</v>
      </c>
    </row>
    <row r="75" spans="2:54">
      <c r="B75" t="s">
        <v>56</v>
      </c>
      <c r="X75">
        <v>943</v>
      </c>
      <c r="Y75">
        <v>10189</v>
      </c>
      <c r="Z75">
        <v>25741</v>
      </c>
      <c r="AA75">
        <v>23537</v>
      </c>
      <c r="AB75">
        <v>68915</v>
      </c>
      <c r="AC75">
        <v>291764</v>
      </c>
      <c r="AD75">
        <v>500475</v>
      </c>
      <c r="AE75">
        <v>673472</v>
      </c>
      <c r="AF75">
        <v>837777</v>
      </c>
      <c r="AG75">
        <v>898901</v>
      </c>
      <c r="AH75">
        <v>940863</v>
      </c>
      <c r="AI75">
        <v>975460</v>
      </c>
      <c r="AJ75">
        <v>574500</v>
      </c>
      <c r="AK75">
        <v>459971</v>
      </c>
      <c r="AL75">
        <v>378753</v>
      </c>
      <c r="AM75">
        <v>482644</v>
      </c>
      <c r="AN75">
        <v>534674</v>
      </c>
      <c r="AO75">
        <v>748427</v>
      </c>
      <c r="AP75">
        <v>972760</v>
      </c>
      <c r="AQ75">
        <v>1119013</v>
      </c>
      <c r="AR75">
        <v>872009</v>
      </c>
      <c r="AS75">
        <v>49305</v>
      </c>
      <c r="AT75">
        <v>7787</v>
      </c>
      <c r="AU75">
        <v>4878</v>
      </c>
      <c r="AV75">
        <v>2020</v>
      </c>
      <c r="AW75">
        <v>1561</v>
      </c>
      <c r="AX75">
        <v>295</v>
      </c>
      <c r="AY75">
        <v>1941</v>
      </c>
      <c r="AZ75">
        <v>23275</v>
      </c>
      <c r="BA75">
        <v>93982</v>
      </c>
    </row>
    <row r="76" spans="2:54">
      <c r="B76" t="s">
        <v>207</v>
      </c>
      <c r="BB76">
        <v>336981</v>
      </c>
    </row>
    <row r="77" spans="2:54">
      <c r="B77" t="s">
        <v>208</v>
      </c>
      <c r="BB77">
        <v>2932</v>
      </c>
    </row>
    <row r="78" spans="2:54">
      <c r="B78" t="s">
        <v>57</v>
      </c>
      <c r="X78">
        <v>1084</v>
      </c>
      <c r="Y78">
        <v>2381</v>
      </c>
      <c r="Z78">
        <v>6278</v>
      </c>
      <c r="AA78">
        <v>8999</v>
      </c>
      <c r="AB78">
        <v>9557</v>
      </c>
      <c r="AC78">
        <v>16830</v>
      </c>
      <c r="AD78">
        <v>16783</v>
      </c>
      <c r="AE78">
        <v>6388</v>
      </c>
      <c r="AF78">
        <v>6396</v>
      </c>
      <c r="AG78">
        <v>6148</v>
      </c>
      <c r="AH78">
        <v>7588</v>
      </c>
      <c r="AI78">
        <v>3733</v>
      </c>
      <c r="AJ78">
        <v>1933</v>
      </c>
      <c r="AK78">
        <v>2113</v>
      </c>
      <c r="AL78">
        <v>1421</v>
      </c>
      <c r="AM78">
        <v>2215</v>
      </c>
      <c r="AN78">
        <v>1506</v>
      </c>
      <c r="AO78">
        <v>1976</v>
      </c>
      <c r="AP78">
        <v>10299</v>
      </c>
      <c r="AQ78">
        <v>6531</v>
      </c>
      <c r="AR78">
        <v>4066</v>
      </c>
      <c r="AS78">
        <v>9820</v>
      </c>
      <c r="AT78">
        <v>5794</v>
      </c>
      <c r="AU78">
        <v>205</v>
      </c>
      <c r="AV78">
        <v>50</v>
      </c>
      <c r="AW78">
        <v>296</v>
      </c>
      <c r="AX78">
        <v>1048</v>
      </c>
      <c r="AY78">
        <v>158</v>
      </c>
      <c r="AZ78">
        <v>2359</v>
      </c>
      <c r="BA78">
        <v>6242</v>
      </c>
      <c r="BB78">
        <v>1693</v>
      </c>
    </row>
    <row r="79" spans="2:54">
      <c r="B79" t="s">
        <v>58</v>
      </c>
      <c r="Y79">
        <v>16</v>
      </c>
      <c r="AA79">
        <v>3</v>
      </c>
      <c r="AB79">
        <v>193</v>
      </c>
      <c r="AC79">
        <v>1156</v>
      </c>
      <c r="AD79">
        <v>1288</v>
      </c>
      <c r="AE79">
        <v>1258</v>
      </c>
      <c r="AF79">
        <v>3065</v>
      </c>
      <c r="AG79">
        <v>3715</v>
      </c>
      <c r="AH79">
        <v>5459</v>
      </c>
      <c r="AI79">
        <v>5193</v>
      </c>
      <c r="AJ79">
        <v>3199</v>
      </c>
      <c r="AK79">
        <v>1934</v>
      </c>
      <c r="AL79">
        <v>2592</v>
      </c>
      <c r="AM79">
        <v>7571</v>
      </c>
      <c r="AN79">
        <v>7987</v>
      </c>
      <c r="AO79">
        <v>23063</v>
      </c>
      <c r="AP79">
        <v>38156</v>
      </c>
      <c r="AQ79">
        <v>27003</v>
      </c>
      <c r="AR79">
        <v>17150</v>
      </c>
      <c r="AS79">
        <v>1497</v>
      </c>
      <c r="AT79">
        <v>149</v>
      </c>
      <c r="AU79">
        <v>46</v>
      </c>
      <c r="AZ79">
        <v>2154</v>
      </c>
      <c r="BA79">
        <v>8451</v>
      </c>
      <c r="BB79">
        <v>2924</v>
      </c>
    </row>
    <row r="80" spans="2:54">
      <c r="B80" t="s">
        <v>134</v>
      </c>
      <c r="AB80">
        <v>250</v>
      </c>
      <c r="AD80">
        <v>23</v>
      </c>
      <c r="AE80">
        <v>2</v>
      </c>
      <c r="AG80">
        <v>221</v>
      </c>
      <c r="AI80">
        <v>24</v>
      </c>
      <c r="AJ80">
        <v>5</v>
      </c>
      <c r="AQ80">
        <v>96</v>
      </c>
      <c r="AR80">
        <v>60</v>
      </c>
      <c r="AS80">
        <v>40</v>
      </c>
      <c r="AT80">
        <v>2709</v>
      </c>
      <c r="AW80">
        <v>390</v>
      </c>
      <c r="AZ80">
        <v>316</v>
      </c>
      <c r="BA80">
        <v>90</v>
      </c>
      <c r="BB80">
        <v>16</v>
      </c>
    </row>
    <row r="81" spans="2:54">
      <c r="B81" t="s">
        <v>59</v>
      </c>
      <c r="X81">
        <v>137587</v>
      </c>
      <c r="Y81">
        <v>548472</v>
      </c>
      <c r="Z81">
        <v>188793</v>
      </c>
      <c r="AA81">
        <v>165942</v>
      </c>
      <c r="AB81">
        <v>234527</v>
      </c>
      <c r="AC81">
        <v>236286</v>
      </c>
      <c r="AD81">
        <v>318693</v>
      </c>
      <c r="AE81">
        <v>308491</v>
      </c>
      <c r="AF81">
        <v>271311</v>
      </c>
      <c r="AG81">
        <v>210608</v>
      </c>
      <c r="AH81">
        <v>268106</v>
      </c>
      <c r="AI81">
        <v>264958</v>
      </c>
      <c r="AJ81">
        <v>130345</v>
      </c>
      <c r="AK81">
        <v>119521</v>
      </c>
      <c r="AL81">
        <v>115888</v>
      </c>
      <c r="AM81">
        <v>192432</v>
      </c>
      <c r="AN81">
        <v>225157</v>
      </c>
      <c r="AO81">
        <v>45275</v>
      </c>
      <c r="AP81">
        <v>174917</v>
      </c>
      <c r="AQ81">
        <v>163745</v>
      </c>
      <c r="AR81">
        <v>137835</v>
      </c>
      <c r="AS81">
        <v>97823</v>
      </c>
      <c r="AT81">
        <v>2513</v>
      </c>
      <c r="AU81">
        <v>850</v>
      </c>
      <c r="AV81">
        <v>159</v>
      </c>
      <c r="AW81">
        <v>334</v>
      </c>
      <c r="AX81">
        <v>520</v>
      </c>
      <c r="AY81">
        <v>8988</v>
      </c>
      <c r="AZ81">
        <v>417749</v>
      </c>
      <c r="BA81">
        <v>293257</v>
      </c>
      <c r="BB81">
        <v>170612</v>
      </c>
    </row>
    <row r="82" spans="2:54">
      <c r="B82" t="s">
        <v>60</v>
      </c>
      <c r="AA82">
        <v>40</v>
      </c>
      <c r="AB82">
        <v>2098</v>
      </c>
      <c r="AC82">
        <v>1618</v>
      </c>
      <c r="AD82">
        <v>2093</v>
      </c>
      <c r="AE82">
        <v>2484</v>
      </c>
      <c r="AF82">
        <v>1064</v>
      </c>
      <c r="AG82">
        <v>486</v>
      </c>
      <c r="AH82">
        <v>234</v>
      </c>
      <c r="AI82">
        <v>814</v>
      </c>
      <c r="AJ82">
        <v>358</v>
      </c>
      <c r="AK82">
        <v>322</v>
      </c>
      <c r="AL82">
        <v>160</v>
      </c>
      <c r="AM82">
        <v>118</v>
      </c>
      <c r="AN82">
        <v>732</v>
      </c>
      <c r="AO82">
        <v>1293</v>
      </c>
      <c r="AP82">
        <v>1642</v>
      </c>
      <c r="AQ82">
        <v>3267</v>
      </c>
      <c r="AR82">
        <v>2269</v>
      </c>
      <c r="AS82">
        <v>3166</v>
      </c>
      <c r="AT82">
        <v>32</v>
      </c>
      <c r="AZ82">
        <v>301</v>
      </c>
      <c r="BA82">
        <v>207</v>
      </c>
      <c r="BB82">
        <v>1085</v>
      </c>
    </row>
    <row r="83" spans="2:54">
      <c r="B83" t="s">
        <v>61</v>
      </c>
      <c r="AA83">
        <v>164</v>
      </c>
      <c r="AB83">
        <v>92</v>
      </c>
      <c r="AC83">
        <v>979</v>
      </c>
      <c r="AD83">
        <v>1612</v>
      </c>
      <c r="AE83">
        <v>1809</v>
      </c>
      <c r="AF83">
        <v>1231</v>
      </c>
      <c r="AG83">
        <v>2471</v>
      </c>
      <c r="AH83">
        <v>3704</v>
      </c>
      <c r="AI83">
        <v>1853</v>
      </c>
      <c r="AJ83">
        <v>1017</v>
      </c>
      <c r="AK83">
        <v>616</v>
      </c>
      <c r="AL83">
        <v>1426</v>
      </c>
      <c r="AM83">
        <v>1724</v>
      </c>
      <c r="AN83">
        <v>2663</v>
      </c>
      <c r="AO83">
        <v>2789</v>
      </c>
      <c r="AP83">
        <v>5322</v>
      </c>
      <c r="AQ83">
        <v>3571</v>
      </c>
      <c r="AR83">
        <v>3284</v>
      </c>
      <c r="AS83">
        <v>2280</v>
      </c>
    </row>
    <row r="84" spans="2:54">
      <c r="B84" t="s">
        <v>135</v>
      </c>
      <c r="AB84">
        <v>8</v>
      </c>
      <c r="AC84">
        <v>98</v>
      </c>
      <c r="AD84">
        <v>220</v>
      </c>
      <c r="AE84">
        <v>43</v>
      </c>
      <c r="AF84">
        <v>1</v>
      </c>
      <c r="AK84">
        <v>124</v>
      </c>
      <c r="AL84">
        <v>301</v>
      </c>
      <c r="AM84">
        <v>3655</v>
      </c>
      <c r="AN84">
        <v>2381</v>
      </c>
      <c r="AO84">
        <v>3295</v>
      </c>
      <c r="AP84">
        <v>6410</v>
      </c>
      <c r="AQ84">
        <v>6501</v>
      </c>
      <c r="AR84">
        <v>4731</v>
      </c>
    </row>
    <row r="85" spans="2:54">
      <c r="B85" t="s">
        <v>62</v>
      </c>
      <c r="Y85">
        <v>9104</v>
      </c>
      <c r="Z85">
        <v>35</v>
      </c>
      <c r="AA85">
        <v>1684</v>
      </c>
      <c r="AB85">
        <v>5453</v>
      </c>
      <c r="AC85">
        <v>409</v>
      </c>
      <c r="AD85">
        <v>447</v>
      </c>
      <c r="AE85">
        <v>560</v>
      </c>
      <c r="AF85">
        <v>464</v>
      </c>
      <c r="AG85">
        <v>305</v>
      </c>
      <c r="AH85">
        <v>710</v>
      </c>
      <c r="AI85">
        <v>1368</v>
      </c>
      <c r="AJ85">
        <v>128</v>
      </c>
      <c r="AK85">
        <v>119</v>
      </c>
      <c r="AL85">
        <v>176</v>
      </c>
      <c r="AM85">
        <v>43</v>
      </c>
      <c r="AN85">
        <v>216</v>
      </c>
      <c r="AO85">
        <v>639</v>
      </c>
      <c r="AP85">
        <v>508</v>
      </c>
      <c r="AQ85">
        <v>551</v>
      </c>
      <c r="AR85">
        <v>425</v>
      </c>
      <c r="AS85">
        <v>91</v>
      </c>
      <c r="AY85">
        <v>1922</v>
      </c>
      <c r="AZ85">
        <v>2403</v>
      </c>
      <c r="BA85">
        <v>16851</v>
      </c>
      <c r="BB85">
        <v>112162</v>
      </c>
    </row>
    <row r="86" spans="2:54">
      <c r="B86" t="s">
        <v>63</v>
      </c>
      <c r="X86">
        <v>50080</v>
      </c>
      <c r="Y86">
        <v>194164</v>
      </c>
      <c r="Z86">
        <v>143530</v>
      </c>
      <c r="AA86">
        <v>149661</v>
      </c>
      <c r="AB86">
        <v>211073</v>
      </c>
      <c r="AC86">
        <v>194247</v>
      </c>
      <c r="AD86">
        <v>272786</v>
      </c>
      <c r="AE86">
        <v>314708</v>
      </c>
      <c r="AF86">
        <v>285627</v>
      </c>
      <c r="AG86">
        <v>286211</v>
      </c>
      <c r="AH86">
        <v>302776</v>
      </c>
      <c r="AI86">
        <v>319060</v>
      </c>
      <c r="AJ86">
        <v>130945</v>
      </c>
      <c r="AK86">
        <v>109145</v>
      </c>
      <c r="AL86">
        <v>93437</v>
      </c>
      <c r="AM86">
        <v>139611</v>
      </c>
      <c r="AN86">
        <v>161480</v>
      </c>
      <c r="AO86">
        <v>210401</v>
      </c>
      <c r="AP86">
        <v>268521</v>
      </c>
      <c r="AQ86">
        <v>269798</v>
      </c>
      <c r="AR86">
        <v>307385</v>
      </c>
      <c r="AS86">
        <v>106402</v>
      </c>
      <c r="AT86">
        <v>15741</v>
      </c>
      <c r="AU86">
        <v>198</v>
      </c>
      <c r="AV86">
        <v>191</v>
      </c>
      <c r="AW86">
        <v>106</v>
      </c>
      <c r="AX86">
        <v>4</v>
      </c>
      <c r="AY86">
        <v>56700</v>
      </c>
      <c r="AZ86">
        <v>607964</v>
      </c>
      <c r="BA86">
        <v>353940</v>
      </c>
      <c r="BB86">
        <v>259123</v>
      </c>
    </row>
    <row r="87" spans="2:54">
      <c r="B87" t="s">
        <v>64</v>
      </c>
      <c r="X87">
        <v>12686</v>
      </c>
      <c r="Y87">
        <v>132780</v>
      </c>
      <c r="Z87">
        <v>54056</v>
      </c>
      <c r="AA87">
        <v>34187</v>
      </c>
      <c r="AB87">
        <v>64005</v>
      </c>
      <c r="AC87">
        <v>69366</v>
      </c>
      <c r="AD87">
        <v>58241</v>
      </c>
      <c r="AE87">
        <v>59225</v>
      </c>
      <c r="AF87">
        <v>58118</v>
      </c>
      <c r="AG87">
        <v>58589</v>
      </c>
      <c r="AH87">
        <v>81158</v>
      </c>
      <c r="AI87">
        <v>52732</v>
      </c>
      <c r="AJ87">
        <v>25336</v>
      </c>
      <c r="AK87">
        <v>42177</v>
      </c>
      <c r="AL87">
        <v>36903</v>
      </c>
      <c r="AM87">
        <v>58116</v>
      </c>
      <c r="AN87">
        <v>64918</v>
      </c>
      <c r="AO87">
        <v>72041</v>
      </c>
      <c r="AP87">
        <v>77801</v>
      </c>
      <c r="AQ87">
        <v>71852</v>
      </c>
      <c r="AR87">
        <v>57461</v>
      </c>
      <c r="AS87">
        <v>38073</v>
      </c>
      <c r="AT87">
        <v>651</v>
      </c>
      <c r="AU87">
        <v>4</v>
      </c>
      <c r="AW87">
        <v>10</v>
      </c>
      <c r="AY87">
        <v>85752</v>
      </c>
      <c r="AZ87">
        <v>312953</v>
      </c>
      <c r="BA87">
        <v>477102</v>
      </c>
      <c r="BB87">
        <v>395777</v>
      </c>
    </row>
    <row r="88" spans="2:54">
      <c r="B88" t="s">
        <v>65</v>
      </c>
      <c r="AA88">
        <v>1869</v>
      </c>
      <c r="AB88">
        <v>1643</v>
      </c>
      <c r="AC88">
        <v>1995</v>
      </c>
      <c r="AD88">
        <v>14175</v>
      </c>
      <c r="AE88">
        <v>17097</v>
      </c>
      <c r="AF88">
        <v>6326</v>
      </c>
      <c r="AG88">
        <v>8995</v>
      </c>
      <c r="AH88">
        <v>6481</v>
      </c>
      <c r="AI88">
        <v>3854</v>
      </c>
      <c r="AJ88">
        <v>3814</v>
      </c>
      <c r="AK88">
        <v>5033</v>
      </c>
      <c r="AL88">
        <v>5227</v>
      </c>
      <c r="AM88">
        <v>11905</v>
      </c>
      <c r="AN88">
        <v>5596</v>
      </c>
      <c r="AO88">
        <v>8609</v>
      </c>
      <c r="AP88">
        <v>18201</v>
      </c>
      <c r="AQ88">
        <v>13861</v>
      </c>
      <c r="AR88">
        <v>8951</v>
      </c>
      <c r="AS88">
        <v>224</v>
      </c>
      <c r="AT88">
        <v>19</v>
      </c>
      <c r="AZ88">
        <v>107</v>
      </c>
      <c r="BA88">
        <v>1272</v>
      </c>
      <c r="BB88">
        <v>9745</v>
      </c>
    </row>
    <row r="89" spans="2:54">
      <c r="B89" t="s">
        <v>66</v>
      </c>
      <c r="X89">
        <v>10593</v>
      </c>
      <c r="Y89">
        <v>46372</v>
      </c>
      <c r="Z89">
        <v>9936</v>
      </c>
      <c r="AA89">
        <v>9666</v>
      </c>
      <c r="AB89">
        <v>14093</v>
      </c>
      <c r="AC89">
        <v>16167</v>
      </c>
      <c r="AD89">
        <v>17117</v>
      </c>
      <c r="AE89">
        <v>19314</v>
      </c>
      <c r="AF89">
        <v>19946</v>
      </c>
      <c r="AG89">
        <v>21817</v>
      </c>
      <c r="AH89">
        <v>23775</v>
      </c>
      <c r="AI89">
        <v>24854</v>
      </c>
      <c r="AJ89">
        <v>16901</v>
      </c>
      <c r="AK89">
        <v>14062</v>
      </c>
      <c r="AL89">
        <v>14589</v>
      </c>
      <c r="AM89">
        <v>15177</v>
      </c>
      <c r="AN89">
        <v>17272</v>
      </c>
      <c r="AO89">
        <v>13946</v>
      </c>
      <c r="AP89">
        <v>19847</v>
      </c>
      <c r="AQ89">
        <v>27781</v>
      </c>
      <c r="AR89">
        <v>22899</v>
      </c>
      <c r="AS89">
        <v>21916</v>
      </c>
      <c r="AT89">
        <v>45161</v>
      </c>
      <c r="AU89">
        <v>21430</v>
      </c>
      <c r="AV89">
        <v>69155</v>
      </c>
      <c r="AW89">
        <v>52355</v>
      </c>
      <c r="AX89">
        <v>24912</v>
      </c>
      <c r="AY89">
        <v>49897</v>
      </c>
      <c r="AZ89">
        <v>129312</v>
      </c>
      <c r="BA89">
        <v>82285</v>
      </c>
      <c r="BB89">
        <v>62208</v>
      </c>
    </row>
    <row r="90" spans="2:54">
      <c r="B90" t="s">
        <v>67</v>
      </c>
      <c r="Y90">
        <v>7</v>
      </c>
      <c r="AA90">
        <v>7136</v>
      </c>
      <c r="AB90">
        <v>3393</v>
      </c>
      <c r="AC90">
        <v>132</v>
      </c>
      <c r="AD90">
        <v>3135</v>
      </c>
      <c r="AE90">
        <v>292</v>
      </c>
      <c r="AF90">
        <v>352</v>
      </c>
      <c r="AG90">
        <v>591</v>
      </c>
      <c r="AH90">
        <v>455</v>
      </c>
      <c r="AI90">
        <v>706</v>
      </c>
      <c r="AJ90">
        <v>27</v>
      </c>
      <c r="AK90">
        <v>1</v>
      </c>
      <c r="AN90">
        <v>91</v>
      </c>
      <c r="AO90">
        <v>31</v>
      </c>
      <c r="AQ90">
        <v>2</v>
      </c>
      <c r="AR90">
        <v>1327</v>
      </c>
      <c r="AS90">
        <v>4</v>
      </c>
      <c r="AT90">
        <v>119</v>
      </c>
    </row>
    <row r="91" spans="2:54">
      <c r="B91" t="s">
        <v>68</v>
      </c>
      <c r="X91">
        <v>2576</v>
      </c>
      <c r="Y91">
        <v>15682</v>
      </c>
      <c r="Z91">
        <v>10830</v>
      </c>
      <c r="AA91">
        <v>4838</v>
      </c>
      <c r="AB91">
        <v>7414</v>
      </c>
      <c r="AC91">
        <v>11074</v>
      </c>
      <c r="AD91">
        <v>10818</v>
      </c>
      <c r="AE91">
        <v>17846</v>
      </c>
      <c r="AF91">
        <v>28835</v>
      </c>
      <c r="AG91">
        <v>40676</v>
      </c>
      <c r="AH91">
        <v>21810</v>
      </c>
      <c r="AI91">
        <v>19883</v>
      </c>
      <c r="AJ91">
        <v>15604</v>
      </c>
      <c r="AK91">
        <v>8838</v>
      </c>
      <c r="AL91">
        <v>107410</v>
      </c>
      <c r="AM91">
        <v>70118</v>
      </c>
      <c r="AN91">
        <v>169756</v>
      </c>
      <c r="AO91">
        <v>192805</v>
      </c>
      <c r="AP91">
        <v>42273</v>
      </c>
      <c r="AQ91">
        <v>42030</v>
      </c>
      <c r="AR91">
        <v>25594</v>
      </c>
      <c r="AS91">
        <v>22755</v>
      </c>
      <c r="AT91">
        <v>2639</v>
      </c>
      <c r="AU91">
        <v>1601</v>
      </c>
      <c r="AV91">
        <v>3580</v>
      </c>
      <c r="AW91">
        <v>1337</v>
      </c>
      <c r="AX91">
        <v>221</v>
      </c>
      <c r="AY91">
        <v>980</v>
      </c>
      <c r="AZ91">
        <v>24261</v>
      </c>
      <c r="BA91">
        <v>35634</v>
      </c>
      <c r="BB91">
        <v>63955</v>
      </c>
    </row>
    <row r="92" spans="2:54">
      <c r="B92" t="s">
        <v>71</v>
      </c>
      <c r="X92">
        <v>74</v>
      </c>
      <c r="Y92">
        <v>697</v>
      </c>
      <c r="Z92">
        <v>89</v>
      </c>
      <c r="AA92">
        <v>67</v>
      </c>
    </row>
    <row r="93" spans="2:54">
      <c r="B93" t="s">
        <v>72</v>
      </c>
      <c r="X93">
        <v>24737</v>
      </c>
      <c r="Y93">
        <v>59834</v>
      </c>
      <c r="Z93">
        <v>29215</v>
      </c>
      <c r="AA93">
        <v>24667</v>
      </c>
      <c r="AB93">
        <v>26602</v>
      </c>
      <c r="AC93">
        <v>31193</v>
      </c>
      <c r="AD93">
        <v>40103</v>
      </c>
      <c r="AE93">
        <v>42771</v>
      </c>
      <c r="AF93">
        <v>38099</v>
      </c>
      <c r="AG93">
        <v>37847</v>
      </c>
      <c r="AH93">
        <v>43033</v>
      </c>
      <c r="AI93">
        <v>53789</v>
      </c>
      <c r="AJ93">
        <v>28871</v>
      </c>
      <c r="AK93">
        <v>27417</v>
      </c>
      <c r="AL93">
        <v>42076</v>
      </c>
      <c r="AM93">
        <v>58617</v>
      </c>
      <c r="AN93">
        <v>63054</v>
      </c>
      <c r="AO93">
        <v>70509</v>
      </c>
      <c r="AP93">
        <v>71961</v>
      </c>
      <c r="AQ93">
        <v>71881</v>
      </c>
      <c r="AR93">
        <v>31587</v>
      </c>
      <c r="AS93">
        <v>50801</v>
      </c>
      <c r="AT93">
        <v>37628</v>
      </c>
      <c r="AU93">
        <v>32215</v>
      </c>
      <c r="AV93">
        <v>42187</v>
      </c>
      <c r="AW93">
        <v>39811</v>
      </c>
      <c r="AX93">
        <v>20043</v>
      </c>
      <c r="AY93">
        <v>86003</v>
      </c>
      <c r="AZ93">
        <v>80822</v>
      </c>
      <c r="BA93">
        <v>46979</v>
      </c>
      <c r="BB93">
        <v>26742</v>
      </c>
    </row>
    <row r="94" spans="2:54">
      <c r="B94" t="s">
        <v>73</v>
      </c>
      <c r="X94">
        <v>113672</v>
      </c>
      <c r="Y94">
        <v>191309</v>
      </c>
      <c r="Z94">
        <v>218564</v>
      </c>
      <c r="AA94">
        <v>174591</v>
      </c>
      <c r="AB94">
        <v>223260</v>
      </c>
      <c r="AC94">
        <v>269621</v>
      </c>
      <c r="AD94">
        <v>309770</v>
      </c>
      <c r="AE94">
        <v>329397</v>
      </c>
      <c r="AF94">
        <v>273994</v>
      </c>
      <c r="AG94">
        <v>256836</v>
      </c>
      <c r="AH94">
        <v>269707</v>
      </c>
      <c r="AI94">
        <v>325325</v>
      </c>
      <c r="AJ94">
        <v>253341</v>
      </c>
      <c r="AK94">
        <v>235551</v>
      </c>
      <c r="AL94">
        <v>199562</v>
      </c>
      <c r="AM94">
        <v>243314</v>
      </c>
      <c r="AN94">
        <v>285792</v>
      </c>
      <c r="AO94">
        <v>343982</v>
      </c>
      <c r="AP94">
        <v>368908</v>
      </c>
      <c r="AQ94">
        <v>404828</v>
      </c>
      <c r="AR94">
        <v>325916</v>
      </c>
      <c r="AS94">
        <v>208064</v>
      </c>
      <c r="AT94">
        <v>21707</v>
      </c>
      <c r="AU94">
        <v>3321</v>
      </c>
      <c r="AV94">
        <v>19273</v>
      </c>
      <c r="AW94">
        <v>531</v>
      </c>
      <c r="AX94">
        <v>128313</v>
      </c>
      <c r="AY94">
        <v>497446</v>
      </c>
      <c r="AZ94">
        <v>1148380</v>
      </c>
      <c r="BA94">
        <v>1528063</v>
      </c>
      <c r="BB94">
        <v>667346</v>
      </c>
    </row>
    <row r="95" spans="2:54">
      <c r="B95" t="s">
        <v>74</v>
      </c>
      <c r="X95">
        <v>207087</v>
      </c>
      <c r="Y95">
        <v>396171</v>
      </c>
      <c r="Z95">
        <v>282326</v>
      </c>
      <c r="AA95">
        <v>380970</v>
      </c>
      <c r="AB95">
        <v>432096</v>
      </c>
      <c r="AC95">
        <v>436898</v>
      </c>
      <c r="AD95">
        <v>441892</v>
      </c>
      <c r="AE95">
        <v>386939</v>
      </c>
      <c r="AF95">
        <v>379015</v>
      </c>
      <c r="AG95">
        <v>356359</v>
      </c>
      <c r="AH95">
        <v>349939</v>
      </c>
      <c r="AI95">
        <v>308471</v>
      </c>
      <c r="AJ95">
        <v>150249</v>
      </c>
      <c r="AK95">
        <v>87256</v>
      </c>
      <c r="AL95">
        <v>87989</v>
      </c>
      <c r="AM95">
        <v>91283</v>
      </c>
      <c r="AN95">
        <v>97208</v>
      </c>
      <c r="AO95">
        <v>140797</v>
      </c>
      <c r="AP95">
        <v>181479</v>
      </c>
      <c r="AQ95">
        <v>260360</v>
      </c>
      <c r="AR95">
        <v>159161</v>
      </c>
      <c r="AS95">
        <v>112525</v>
      </c>
      <c r="AT95">
        <v>91887</v>
      </c>
      <c r="AU95">
        <v>30137</v>
      </c>
      <c r="AV95">
        <v>121804</v>
      </c>
      <c r="AW95">
        <v>283081</v>
      </c>
      <c r="AX95">
        <v>220700</v>
      </c>
      <c r="AY95">
        <v>286805</v>
      </c>
      <c r="AZ95">
        <v>558373</v>
      </c>
      <c r="BA95">
        <v>456600</v>
      </c>
      <c r="BB95">
        <v>367243</v>
      </c>
    </row>
    <row r="96" spans="2:54">
      <c r="B96" t="s">
        <v>75</v>
      </c>
      <c r="X96">
        <v>1</v>
      </c>
      <c r="Y96">
        <v>403</v>
      </c>
      <c r="Z96">
        <v>734</v>
      </c>
      <c r="AA96">
        <v>1682</v>
      </c>
      <c r="AB96">
        <v>3156</v>
      </c>
      <c r="AC96">
        <v>8597</v>
      </c>
      <c r="AD96">
        <v>6566</v>
      </c>
      <c r="AE96">
        <v>7975</v>
      </c>
      <c r="AF96">
        <v>6384</v>
      </c>
      <c r="AG96">
        <v>6550</v>
      </c>
      <c r="AH96">
        <v>5533</v>
      </c>
      <c r="AI96">
        <v>5814</v>
      </c>
      <c r="AK96">
        <v>11248</v>
      </c>
      <c r="AL96">
        <v>8286</v>
      </c>
      <c r="AM96">
        <v>11772</v>
      </c>
      <c r="AN96">
        <v>12394</v>
      </c>
      <c r="AO96">
        <v>17745</v>
      </c>
      <c r="AP96">
        <v>24098</v>
      </c>
      <c r="AQ96">
        <v>22137</v>
      </c>
      <c r="AR96">
        <v>17980</v>
      </c>
      <c r="AS96">
        <v>4734</v>
      </c>
      <c r="AT96">
        <v>806</v>
      </c>
      <c r="AU96">
        <v>451</v>
      </c>
      <c r="AV96">
        <v>621</v>
      </c>
      <c r="AW96">
        <v>325</v>
      </c>
      <c r="AX96">
        <v>280</v>
      </c>
      <c r="AY96">
        <v>2873</v>
      </c>
      <c r="AZ96">
        <v>51961</v>
      </c>
      <c r="BA96">
        <v>48096</v>
      </c>
      <c r="BB96">
        <v>43716</v>
      </c>
    </row>
    <row r="97" spans="2:54">
      <c r="B97" t="s">
        <v>158</v>
      </c>
      <c r="AJ97">
        <v>20</v>
      </c>
      <c r="AK97">
        <v>10</v>
      </c>
      <c r="AM97">
        <v>176</v>
      </c>
    </row>
    <row r="98" spans="2:54">
      <c r="B98" t="s">
        <v>149</v>
      </c>
      <c r="AF98">
        <v>467</v>
      </c>
      <c r="AG98">
        <v>773</v>
      </c>
      <c r="AH98">
        <v>596</v>
      </c>
      <c r="AI98">
        <v>867</v>
      </c>
      <c r="AJ98">
        <v>638</v>
      </c>
      <c r="AK98">
        <v>505</v>
      </c>
      <c r="AL98">
        <v>757</v>
      </c>
      <c r="AM98">
        <v>467</v>
      </c>
      <c r="AN98">
        <v>644</v>
      </c>
      <c r="AO98">
        <v>1337</v>
      </c>
      <c r="AP98">
        <v>1562</v>
      </c>
      <c r="AQ98">
        <v>1123</v>
      </c>
      <c r="AR98">
        <v>1013</v>
      </c>
      <c r="AS98">
        <v>1162</v>
      </c>
      <c r="AT98">
        <v>761</v>
      </c>
      <c r="AU98">
        <v>220</v>
      </c>
      <c r="AY98">
        <v>379</v>
      </c>
      <c r="AZ98">
        <v>664</v>
      </c>
      <c r="BA98">
        <v>96330</v>
      </c>
    </row>
    <row r="99" spans="2:54">
      <c r="B99" t="s">
        <v>76</v>
      </c>
      <c r="X99">
        <v>2538</v>
      </c>
      <c r="Y99">
        <v>105024</v>
      </c>
      <c r="Z99">
        <v>91515</v>
      </c>
      <c r="AA99">
        <v>65568</v>
      </c>
      <c r="AB99">
        <v>62641</v>
      </c>
      <c r="AC99">
        <v>66202</v>
      </c>
      <c r="AD99">
        <v>58911</v>
      </c>
      <c r="AE99">
        <v>51728</v>
      </c>
      <c r="AF99">
        <v>51809</v>
      </c>
      <c r="AG99">
        <v>49577</v>
      </c>
      <c r="AH99">
        <v>54524</v>
      </c>
      <c r="AI99">
        <v>45188</v>
      </c>
      <c r="AJ99">
        <v>13839</v>
      </c>
    </row>
    <row r="100" spans="2:54">
      <c r="B100" t="s">
        <v>164</v>
      </c>
      <c r="AP100">
        <v>53087</v>
      </c>
      <c r="AQ100">
        <v>247815</v>
      </c>
      <c r="AR100">
        <v>278493</v>
      </c>
      <c r="AS100">
        <v>366709</v>
      </c>
      <c r="AY100">
        <v>439349</v>
      </c>
      <c r="AZ100">
        <v>1089039</v>
      </c>
      <c r="BA100">
        <v>1285355</v>
      </c>
      <c r="BB100">
        <v>1455809</v>
      </c>
    </row>
    <row r="101" spans="2:54">
      <c r="B101" t="s">
        <v>136</v>
      </c>
      <c r="AC101">
        <v>45</v>
      </c>
    </row>
    <row r="102" spans="2:54">
      <c r="B102" t="s">
        <v>77</v>
      </c>
      <c r="X102">
        <v>127560</v>
      </c>
      <c r="Y102">
        <v>257901</v>
      </c>
      <c r="Z102">
        <v>149144</v>
      </c>
      <c r="AA102">
        <v>132939</v>
      </c>
      <c r="AB102">
        <v>117264</v>
      </c>
      <c r="AC102">
        <v>117956</v>
      </c>
      <c r="AD102">
        <v>121043</v>
      </c>
      <c r="AE102">
        <v>116822</v>
      </c>
      <c r="AF102">
        <v>107547</v>
      </c>
      <c r="AG102">
        <v>129533</v>
      </c>
      <c r="AH102">
        <v>131031</v>
      </c>
      <c r="AI102">
        <v>120694</v>
      </c>
      <c r="AJ102">
        <v>82257</v>
      </c>
      <c r="AK102">
        <v>77283</v>
      </c>
      <c r="AL102">
        <v>58228</v>
      </c>
      <c r="AM102">
        <v>98454</v>
      </c>
      <c r="AN102">
        <v>97251</v>
      </c>
      <c r="AO102">
        <v>151353</v>
      </c>
      <c r="AP102">
        <v>143644</v>
      </c>
      <c r="AQ102">
        <v>121523</v>
      </c>
      <c r="AR102">
        <v>117389</v>
      </c>
      <c r="AS102">
        <v>131522</v>
      </c>
      <c r="AT102">
        <v>163184</v>
      </c>
      <c r="AU102">
        <v>21383</v>
      </c>
      <c r="AV102">
        <v>899</v>
      </c>
      <c r="AW102">
        <v>39277</v>
      </c>
      <c r="AX102">
        <v>35120</v>
      </c>
      <c r="AY102">
        <v>138801</v>
      </c>
      <c r="AZ102">
        <v>233379</v>
      </c>
      <c r="BA102">
        <v>225858</v>
      </c>
      <c r="BB102">
        <v>223778</v>
      </c>
    </row>
    <row r="103" spans="2:54">
      <c r="B103" t="s">
        <v>78</v>
      </c>
      <c r="X103">
        <v>4684</v>
      </c>
      <c r="Y103">
        <v>1611</v>
      </c>
      <c r="Z103">
        <v>315</v>
      </c>
      <c r="AA103">
        <v>400</v>
      </c>
      <c r="AB103">
        <v>20</v>
      </c>
      <c r="AC103">
        <v>329</v>
      </c>
      <c r="AD103">
        <v>45</v>
      </c>
    </row>
    <row r="104" spans="2:54">
      <c r="B104" t="s">
        <v>79</v>
      </c>
      <c r="X104">
        <v>12551</v>
      </c>
      <c r="Y104">
        <v>29262</v>
      </c>
      <c r="Z104">
        <v>27015</v>
      </c>
      <c r="AA104">
        <v>30681</v>
      </c>
    </row>
    <row r="105" spans="2:54">
      <c r="B105" t="s">
        <v>137</v>
      </c>
      <c r="AB105">
        <v>1126441</v>
      </c>
      <c r="AC105">
        <v>1050155</v>
      </c>
      <c r="AD105">
        <v>610686</v>
      </c>
      <c r="AE105">
        <v>793457</v>
      </c>
      <c r="AF105">
        <v>882590</v>
      </c>
      <c r="AG105">
        <v>999524</v>
      </c>
      <c r="AH105">
        <v>1152705</v>
      </c>
      <c r="AI105">
        <v>811372</v>
      </c>
      <c r="AJ105">
        <v>848216</v>
      </c>
      <c r="AK105">
        <v>793647</v>
      </c>
      <c r="AL105">
        <v>798579</v>
      </c>
      <c r="AM105">
        <v>1381974</v>
      </c>
      <c r="AN105">
        <v>1436964</v>
      </c>
      <c r="AO105">
        <v>1772642</v>
      </c>
      <c r="AP105">
        <v>2238413</v>
      </c>
      <c r="AQ105">
        <v>2160524</v>
      </c>
      <c r="AR105">
        <v>2434826</v>
      </c>
      <c r="AS105">
        <v>2197138</v>
      </c>
      <c r="AT105">
        <v>2068518</v>
      </c>
      <c r="AU105">
        <v>458080</v>
      </c>
      <c r="AV105">
        <v>3841</v>
      </c>
      <c r="AW105">
        <v>305</v>
      </c>
      <c r="AY105">
        <v>5430</v>
      </c>
      <c r="AZ105">
        <v>28179</v>
      </c>
      <c r="BA105">
        <v>1623296</v>
      </c>
    </row>
    <row r="106" spans="2:54">
      <c r="B106" t="s">
        <v>80</v>
      </c>
      <c r="X106">
        <v>232</v>
      </c>
      <c r="Y106">
        <v>46</v>
      </c>
      <c r="Z106">
        <v>60</v>
      </c>
      <c r="AA106">
        <v>89</v>
      </c>
      <c r="AB106">
        <v>128</v>
      </c>
      <c r="AF106">
        <v>197</v>
      </c>
      <c r="AH106">
        <v>15</v>
      </c>
      <c r="AI106">
        <v>56</v>
      </c>
      <c r="AL106">
        <v>66</v>
      </c>
      <c r="AM106">
        <v>171</v>
      </c>
      <c r="AO106">
        <v>66</v>
      </c>
      <c r="AP106">
        <v>128</v>
      </c>
      <c r="AQ106">
        <v>30</v>
      </c>
      <c r="AZ106">
        <v>283</v>
      </c>
      <c r="BB106">
        <v>151</v>
      </c>
    </row>
    <row r="107" spans="2:54">
      <c r="B107" t="s">
        <v>222</v>
      </c>
      <c r="X107">
        <v>10</v>
      </c>
    </row>
    <row r="108" spans="2:54">
      <c r="B108" t="s">
        <v>81</v>
      </c>
      <c r="X108">
        <v>425</v>
      </c>
      <c r="Y108">
        <v>100</v>
      </c>
      <c r="Z108">
        <v>95</v>
      </c>
      <c r="AA108">
        <v>102</v>
      </c>
      <c r="AB108">
        <v>242</v>
      </c>
      <c r="AC108">
        <v>14</v>
      </c>
      <c r="AD108">
        <v>94</v>
      </c>
      <c r="AE108">
        <v>19</v>
      </c>
      <c r="AF108">
        <v>247</v>
      </c>
      <c r="AG108">
        <v>79</v>
      </c>
      <c r="AH108">
        <v>6</v>
      </c>
      <c r="AJ108">
        <v>89</v>
      </c>
      <c r="AL108">
        <v>96</v>
      </c>
      <c r="AM108">
        <v>41</v>
      </c>
      <c r="AN108">
        <v>15</v>
      </c>
      <c r="AP108">
        <v>5</v>
      </c>
      <c r="AQ108">
        <v>334</v>
      </c>
      <c r="AT108">
        <v>2</v>
      </c>
      <c r="AZ108">
        <v>620</v>
      </c>
      <c r="BA108">
        <v>5</v>
      </c>
    </row>
    <row r="109" spans="2:54">
      <c r="B109" t="s">
        <v>209</v>
      </c>
      <c r="BB109">
        <v>2340402</v>
      </c>
    </row>
    <row r="110" spans="2:54">
      <c r="B110" t="s">
        <v>159</v>
      </c>
      <c r="AJ110">
        <v>29139</v>
      </c>
      <c r="AK110">
        <v>33236</v>
      </c>
      <c r="AL110">
        <v>24579</v>
      </c>
      <c r="AM110">
        <v>45596</v>
      </c>
      <c r="AN110">
        <v>30534</v>
      </c>
      <c r="AO110">
        <v>21358</v>
      </c>
      <c r="AP110">
        <v>48931</v>
      </c>
      <c r="AQ110">
        <v>39053</v>
      </c>
      <c r="AR110">
        <v>35317</v>
      </c>
      <c r="AS110">
        <v>56422</v>
      </c>
      <c r="AT110">
        <v>30551</v>
      </c>
      <c r="AU110">
        <v>93493</v>
      </c>
      <c r="AV110">
        <v>279</v>
      </c>
      <c r="AX110">
        <v>61351</v>
      </c>
      <c r="AY110">
        <v>67946</v>
      </c>
      <c r="AZ110">
        <v>68696</v>
      </c>
      <c r="BA110">
        <v>92487</v>
      </c>
      <c r="BB110">
        <v>99613</v>
      </c>
    </row>
    <row r="111" spans="2:54">
      <c r="B111" t="s">
        <v>211</v>
      </c>
      <c r="BB111">
        <v>88</v>
      </c>
    </row>
    <row r="112" spans="2:54">
      <c r="B112" t="s">
        <v>82</v>
      </c>
      <c r="X112">
        <v>1313205</v>
      </c>
      <c r="Y112">
        <v>1522675</v>
      </c>
      <c r="Z112">
        <v>603275</v>
      </c>
      <c r="AA112">
        <v>504955</v>
      </c>
      <c r="AB112">
        <v>560064</v>
      </c>
      <c r="AC112">
        <v>496835</v>
      </c>
      <c r="AD112">
        <v>693632</v>
      </c>
      <c r="AE112">
        <v>582352</v>
      </c>
      <c r="AF112">
        <v>591963</v>
      </c>
      <c r="AG112">
        <v>576495</v>
      </c>
      <c r="AH112">
        <v>625714</v>
      </c>
      <c r="AI112">
        <v>565264</v>
      </c>
      <c r="AJ112">
        <v>304532</v>
      </c>
      <c r="AK112">
        <v>434746</v>
      </c>
      <c r="AL112">
        <v>541342</v>
      </c>
      <c r="AM112">
        <v>836595</v>
      </c>
      <c r="AN112">
        <v>1100150</v>
      </c>
      <c r="AO112">
        <v>1328195</v>
      </c>
      <c r="AP112">
        <v>1629191</v>
      </c>
      <c r="AQ112">
        <v>1208594</v>
      </c>
      <c r="AR112">
        <v>1038584</v>
      </c>
      <c r="AS112">
        <v>809165</v>
      </c>
      <c r="AT112">
        <v>215728</v>
      </c>
      <c r="AU112">
        <v>10832</v>
      </c>
      <c r="AV112">
        <v>1553</v>
      </c>
      <c r="AW112">
        <v>72</v>
      </c>
      <c r="AX112">
        <v>604</v>
      </c>
      <c r="AY112">
        <v>510</v>
      </c>
      <c r="AZ112">
        <v>6105</v>
      </c>
      <c r="BA112">
        <v>59157</v>
      </c>
      <c r="BB112">
        <v>353530</v>
      </c>
    </row>
    <row r="113" spans="2:54">
      <c r="B113" t="s">
        <v>83</v>
      </c>
      <c r="X113">
        <v>248165</v>
      </c>
      <c r="Y113">
        <v>427403</v>
      </c>
      <c r="Z113">
        <v>160859</v>
      </c>
      <c r="AA113">
        <v>139719</v>
      </c>
    </row>
    <row r="114" spans="2:54">
      <c r="B114" t="s">
        <v>217</v>
      </c>
      <c r="AF114">
        <v>30</v>
      </c>
    </row>
    <row r="115" spans="2:54">
      <c r="B115" t="s">
        <v>210</v>
      </c>
      <c r="BB115">
        <v>100</v>
      </c>
    </row>
    <row r="116" spans="2:54">
      <c r="B116" t="s">
        <v>165</v>
      </c>
      <c r="AP116">
        <v>8271</v>
      </c>
      <c r="AQ116">
        <v>6402</v>
      </c>
      <c r="AR116">
        <v>6393</v>
      </c>
      <c r="AS116">
        <v>6329</v>
      </c>
      <c r="AT116">
        <v>443</v>
      </c>
    </row>
    <row r="117" spans="2:54">
      <c r="B117" t="s">
        <v>171</v>
      </c>
      <c r="AN117">
        <v>2740</v>
      </c>
      <c r="AO117">
        <v>3403</v>
      </c>
    </row>
    <row r="118" spans="2:54">
      <c r="B118" t="s">
        <v>84</v>
      </c>
      <c r="X118">
        <v>463</v>
      </c>
      <c r="Y118">
        <v>1712</v>
      </c>
      <c r="Z118">
        <v>2073</v>
      </c>
      <c r="AA118">
        <v>2178</v>
      </c>
    </row>
    <row r="119" spans="2:54">
      <c r="B119" t="s">
        <v>85</v>
      </c>
      <c r="Y119">
        <v>1137</v>
      </c>
      <c r="Z119">
        <v>2</v>
      </c>
    </row>
    <row r="120" spans="2:54">
      <c r="B120" t="s">
        <v>86</v>
      </c>
      <c r="X120">
        <v>598</v>
      </c>
      <c r="Y120">
        <v>2311</v>
      </c>
      <c r="Z120">
        <v>270</v>
      </c>
      <c r="AA120">
        <v>566</v>
      </c>
      <c r="AB120">
        <v>2295</v>
      </c>
      <c r="AC120">
        <v>3989</v>
      </c>
      <c r="AD120">
        <v>1413</v>
      </c>
      <c r="AE120">
        <v>1754</v>
      </c>
      <c r="AF120">
        <v>1834</v>
      </c>
      <c r="AG120">
        <v>3651</v>
      </c>
      <c r="AH120">
        <v>2526</v>
      </c>
      <c r="AI120">
        <v>2403</v>
      </c>
      <c r="AJ120">
        <v>1737</v>
      </c>
      <c r="AK120">
        <v>609</v>
      </c>
      <c r="AL120">
        <v>837</v>
      </c>
      <c r="AM120">
        <v>3758</v>
      </c>
      <c r="AN120">
        <v>4715</v>
      </c>
      <c r="AO120">
        <v>59825</v>
      </c>
      <c r="AP120">
        <v>17934</v>
      </c>
      <c r="AQ120">
        <v>127811</v>
      </c>
      <c r="AR120">
        <v>29113</v>
      </c>
      <c r="AS120">
        <v>1803</v>
      </c>
      <c r="AT120">
        <v>133148</v>
      </c>
      <c r="AU120">
        <v>28647</v>
      </c>
      <c r="AV120">
        <v>2925</v>
      </c>
      <c r="AW120">
        <v>124665</v>
      </c>
      <c r="AX120">
        <v>273984</v>
      </c>
      <c r="AY120">
        <v>457101</v>
      </c>
      <c r="AZ120">
        <v>1890576</v>
      </c>
      <c r="BA120">
        <v>2180184</v>
      </c>
      <c r="BB120">
        <v>1791028</v>
      </c>
    </row>
    <row r="121" spans="2:54">
      <c r="B121" t="s">
        <v>87</v>
      </c>
      <c r="X121">
        <v>34718</v>
      </c>
      <c r="Y121">
        <v>75628</v>
      </c>
      <c r="Z121">
        <v>23060</v>
      </c>
      <c r="AA121">
        <v>18066</v>
      </c>
      <c r="AB121">
        <v>24494</v>
      </c>
      <c r="AC121">
        <v>31021</v>
      </c>
      <c r="AD121">
        <v>51508</v>
      </c>
      <c r="AE121">
        <v>40992</v>
      </c>
      <c r="AF121">
        <v>37187</v>
      </c>
      <c r="AG121">
        <v>30825</v>
      </c>
      <c r="AH121">
        <v>28929</v>
      </c>
      <c r="AI121">
        <v>22884</v>
      </c>
      <c r="AJ121">
        <v>9367</v>
      </c>
      <c r="AK121">
        <v>5654</v>
      </c>
      <c r="AL121">
        <v>5626</v>
      </c>
      <c r="AM121">
        <v>13268</v>
      </c>
      <c r="AN121">
        <v>10837</v>
      </c>
      <c r="AO121">
        <v>14824</v>
      </c>
      <c r="AP121">
        <v>21644</v>
      </c>
      <c r="AQ121">
        <v>19911</v>
      </c>
      <c r="AR121">
        <v>15857</v>
      </c>
      <c r="AS121">
        <v>17139</v>
      </c>
      <c r="AT121">
        <v>28984</v>
      </c>
      <c r="AU121">
        <v>10741</v>
      </c>
      <c r="AZ121">
        <v>16770</v>
      </c>
      <c r="BA121">
        <v>19934</v>
      </c>
      <c r="BB121">
        <v>23343</v>
      </c>
    </row>
    <row r="122" spans="2:54">
      <c r="B122" t="s">
        <v>212</v>
      </c>
      <c r="BB122">
        <v>119138</v>
      </c>
    </row>
    <row r="123" spans="2:54">
      <c r="B123" t="s">
        <v>88</v>
      </c>
      <c r="X123">
        <v>3386</v>
      </c>
      <c r="Y123">
        <v>1346</v>
      </c>
      <c r="Z123">
        <v>259</v>
      </c>
      <c r="AA123">
        <v>783</v>
      </c>
      <c r="AB123">
        <v>2210</v>
      </c>
      <c r="AC123">
        <v>956</v>
      </c>
      <c r="AD123">
        <v>1898</v>
      </c>
      <c r="AE123">
        <v>2486</v>
      </c>
      <c r="AF123">
        <v>2269</v>
      </c>
      <c r="AG123">
        <v>942</v>
      </c>
      <c r="AH123">
        <v>1103</v>
      </c>
      <c r="AI123">
        <v>1564</v>
      </c>
      <c r="AJ123">
        <v>1360</v>
      </c>
      <c r="AK123">
        <v>1501</v>
      </c>
      <c r="AL123">
        <v>1633</v>
      </c>
      <c r="AM123">
        <v>2119</v>
      </c>
      <c r="AN123">
        <v>2563</v>
      </c>
      <c r="AO123">
        <v>3309</v>
      </c>
      <c r="AP123">
        <v>3998</v>
      </c>
      <c r="AQ123">
        <v>6491</v>
      </c>
      <c r="AR123">
        <v>11419</v>
      </c>
      <c r="AS123">
        <v>6795</v>
      </c>
      <c r="AT123">
        <v>2678</v>
      </c>
      <c r="AW123">
        <v>60</v>
      </c>
      <c r="AY123">
        <v>23</v>
      </c>
      <c r="AZ123">
        <v>19408</v>
      </c>
      <c r="BA123">
        <v>3741</v>
      </c>
      <c r="BB123">
        <v>713</v>
      </c>
    </row>
    <row r="124" spans="2:54">
      <c r="B124" t="s">
        <v>89</v>
      </c>
      <c r="X124">
        <v>125</v>
      </c>
      <c r="Z124">
        <v>277</v>
      </c>
      <c r="AA124">
        <v>1725</v>
      </c>
      <c r="AB124">
        <v>9</v>
      </c>
      <c r="AC124">
        <v>58</v>
      </c>
      <c r="AD124">
        <v>75</v>
      </c>
      <c r="AE124">
        <v>448</v>
      </c>
      <c r="AF124">
        <v>1200</v>
      </c>
      <c r="AG124">
        <v>3283</v>
      </c>
      <c r="AH124">
        <v>5224</v>
      </c>
      <c r="AI124">
        <v>1704</v>
      </c>
    </row>
    <row r="125" spans="2:54">
      <c r="B125" t="s">
        <v>90</v>
      </c>
      <c r="X125">
        <v>97210</v>
      </c>
      <c r="Y125">
        <v>151882</v>
      </c>
      <c r="Z125">
        <v>237027</v>
      </c>
      <c r="AA125">
        <v>570145</v>
      </c>
    </row>
    <row r="126" spans="2:54">
      <c r="B126" t="s">
        <v>160</v>
      </c>
      <c r="AJ126">
        <v>124</v>
      </c>
      <c r="AK126">
        <v>64</v>
      </c>
      <c r="AL126">
        <v>1</v>
      </c>
      <c r="AM126">
        <v>19</v>
      </c>
      <c r="AN126">
        <v>177</v>
      </c>
      <c r="AO126">
        <v>144</v>
      </c>
      <c r="AP126">
        <v>124</v>
      </c>
      <c r="AQ126">
        <v>122</v>
      </c>
      <c r="AR126">
        <v>184</v>
      </c>
      <c r="AS126">
        <v>180</v>
      </c>
      <c r="AT126">
        <v>21</v>
      </c>
      <c r="AU126">
        <v>419</v>
      </c>
      <c r="AV126">
        <v>529</v>
      </c>
      <c r="AW126">
        <v>784</v>
      </c>
      <c r="AY126">
        <v>40</v>
      </c>
      <c r="AZ126">
        <v>7814</v>
      </c>
      <c r="BA126">
        <v>16</v>
      </c>
      <c r="BB126">
        <v>1495</v>
      </c>
    </row>
    <row r="127" spans="2:54">
      <c r="B127" t="s">
        <v>213</v>
      </c>
      <c r="BB127">
        <v>1213</v>
      </c>
    </row>
    <row r="128" spans="2:54">
      <c r="B128" t="s">
        <v>91</v>
      </c>
      <c r="X128">
        <v>155</v>
      </c>
      <c r="Z128">
        <v>83</v>
      </c>
      <c r="AA128">
        <v>150</v>
      </c>
      <c r="AB128">
        <v>878</v>
      </c>
      <c r="AD128">
        <v>628</v>
      </c>
      <c r="AE128">
        <v>70</v>
      </c>
      <c r="AF128">
        <v>564</v>
      </c>
      <c r="AG128">
        <v>133</v>
      </c>
      <c r="AH128">
        <v>34</v>
      </c>
      <c r="AI128">
        <v>150</v>
      </c>
      <c r="AJ128">
        <v>801</v>
      </c>
      <c r="AK128">
        <v>106</v>
      </c>
      <c r="AL128">
        <v>147</v>
      </c>
      <c r="AM128">
        <v>671</v>
      </c>
      <c r="AN128">
        <v>703</v>
      </c>
      <c r="AO128">
        <v>232</v>
      </c>
      <c r="AP128">
        <v>206</v>
      </c>
      <c r="AQ128">
        <v>106</v>
      </c>
      <c r="AS128">
        <v>59</v>
      </c>
      <c r="AW128">
        <v>825</v>
      </c>
      <c r="AY128">
        <v>21</v>
      </c>
      <c r="AZ128">
        <v>10</v>
      </c>
      <c r="BA128">
        <v>34</v>
      </c>
      <c r="BB128">
        <v>11594</v>
      </c>
    </row>
    <row r="129" spans="2:54">
      <c r="B129" t="s">
        <v>92</v>
      </c>
      <c r="X129">
        <v>29</v>
      </c>
      <c r="Y129">
        <v>34</v>
      </c>
      <c r="AA129">
        <v>47</v>
      </c>
      <c r="AB129">
        <v>58</v>
      </c>
      <c r="AC129">
        <v>364</v>
      </c>
      <c r="AD129">
        <v>10</v>
      </c>
      <c r="AE129">
        <v>131</v>
      </c>
      <c r="AF129">
        <v>227</v>
      </c>
      <c r="AG129">
        <v>160</v>
      </c>
      <c r="AH129">
        <v>124</v>
      </c>
      <c r="AI129">
        <v>118</v>
      </c>
      <c r="AJ129">
        <v>65</v>
      </c>
      <c r="AK129">
        <v>6</v>
      </c>
      <c r="AL129">
        <v>5</v>
      </c>
      <c r="AN129">
        <v>9</v>
      </c>
      <c r="AO129">
        <v>48</v>
      </c>
      <c r="AP129">
        <v>26</v>
      </c>
      <c r="AQ129">
        <v>72</v>
      </c>
      <c r="AR129">
        <v>28</v>
      </c>
      <c r="AS129">
        <v>20</v>
      </c>
      <c r="AT129">
        <v>14</v>
      </c>
      <c r="AU129">
        <v>8</v>
      </c>
      <c r="AW129">
        <v>26916</v>
      </c>
      <c r="AX129">
        <v>32466</v>
      </c>
      <c r="AY129">
        <v>29736</v>
      </c>
      <c r="AZ129">
        <v>66523</v>
      </c>
      <c r="BA129">
        <v>5</v>
      </c>
      <c r="BB129">
        <v>1199</v>
      </c>
    </row>
    <row r="130" spans="2:54">
      <c r="B130" t="s">
        <v>172</v>
      </c>
      <c r="AW130">
        <v>47</v>
      </c>
    </row>
    <row r="131" spans="2:54">
      <c r="B131" t="s">
        <v>93</v>
      </c>
      <c r="X131">
        <v>90</v>
      </c>
      <c r="AB131">
        <v>24</v>
      </c>
      <c r="AE131">
        <v>13</v>
      </c>
      <c r="AF131">
        <v>29</v>
      </c>
      <c r="AG131">
        <v>42</v>
      </c>
      <c r="AH131">
        <v>93</v>
      </c>
      <c r="AI131">
        <v>63</v>
      </c>
      <c r="AJ131">
        <v>50</v>
      </c>
      <c r="AK131">
        <v>128</v>
      </c>
      <c r="AL131">
        <v>107</v>
      </c>
      <c r="AM131">
        <v>316</v>
      </c>
      <c r="AN131">
        <v>423</v>
      </c>
      <c r="AO131">
        <v>863</v>
      </c>
      <c r="AP131">
        <v>368</v>
      </c>
      <c r="AQ131">
        <v>509</v>
      </c>
      <c r="AR131">
        <v>482</v>
      </c>
      <c r="AS131">
        <v>972</v>
      </c>
      <c r="AT131">
        <v>2148</v>
      </c>
      <c r="AU131">
        <v>7543</v>
      </c>
      <c r="AV131">
        <v>26926</v>
      </c>
      <c r="AW131">
        <v>17243</v>
      </c>
      <c r="AX131">
        <v>12017</v>
      </c>
      <c r="AY131">
        <v>33295</v>
      </c>
      <c r="AZ131">
        <v>19885</v>
      </c>
      <c r="BA131">
        <v>20812</v>
      </c>
      <c r="BB131">
        <v>4359</v>
      </c>
    </row>
    <row r="132" spans="2:54">
      <c r="B132" t="s">
        <v>94</v>
      </c>
      <c r="X132">
        <v>77</v>
      </c>
      <c r="Y132">
        <v>340</v>
      </c>
      <c r="Z132">
        <v>429</v>
      </c>
      <c r="AA132">
        <v>833</v>
      </c>
      <c r="AB132">
        <v>333</v>
      </c>
      <c r="AC132">
        <v>140</v>
      </c>
      <c r="AD132">
        <v>517</v>
      </c>
      <c r="AE132">
        <v>201</v>
      </c>
      <c r="AF132">
        <v>33</v>
      </c>
      <c r="AG132">
        <v>61</v>
      </c>
      <c r="AH132">
        <v>52</v>
      </c>
      <c r="AI132">
        <v>49</v>
      </c>
      <c r="AJ132">
        <v>22</v>
      </c>
      <c r="AK132">
        <v>24</v>
      </c>
      <c r="AL132">
        <v>25</v>
      </c>
      <c r="AM132">
        <v>92</v>
      </c>
      <c r="AN132">
        <v>12</v>
      </c>
      <c r="AO132">
        <v>10</v>
      </c>
      <c r="AP132">
        <v>23</v>
      </c>
      <c r="AQ132">
        <v>24</v>
      </c>
      <c r="AR132">
        <v>30</v>
      </c>
      <c r="AS132">
        <v>27</v>
      </c>
      <c r="AT132">
        <v>48</v>
      </c>
      <c r="AU132">
        <v>39</v>
      </c>
      <c r="AV132">
        <v>173</v>
      </c>
      <c r="AX132">
        <v>10</v>
      </c>
      <c r="AY132">
        <v>31</v>
      </c>
      <c r="AZ132">
        <v>185</v>
      </c>
      <c r="BA132">
        <v>125</v>
      </c>
      <c r="BB132">
        <v>52</v>
      </c>
    </row>
    <row r="133" spans="2:54">
      <c r="B133" t="s">
        <v>166</v>
      </c>
      <c r="AO133">
        <v>173</v>
      </c>
    </row>
    <row r="134" spans="2:54">
      <c r="B134" t="s">
        <v>147</v>
      </c>
      <c r="X134">
        <v>125</v>
      </c>
      <c r="Y134">
        <v>2</v>
      </c>
      <c r="AD134">
        <v>44</v>
      </c>
      <c r="AI134">
        <v>71</v>
      </c>
      <c r="AJ134">
        <v>66</v>
      </c>
      <c r="AL134">
        <v>143</v>
      </c>
      <c r="AM134">
        <v>22</v>
      </c>
      <c r="AN134">
        <v>127</v>
      </c>
      <c r="AP134">
        <v>27</v>
      </c>
      <c r="AQ134">
        <v>69</v>
      </c>
      <c r="AS134">
        <v>514</v>
      </c>
      <c r="AT134">
        <v>84</v>
      </c>
      <c r="BB134">
        <v>275</v>
      </c>
    </row>
    <row r="135" spans="2:54">
      <c r="B135" t="s">
        <v>223</v>
      </c>
      <c r="X135">
        <v>30</v>
      </c>
    </row>
    <row r="136" spans="2:54">
      <c r="B136" t="s">
        <v>168</v>
      </c>
      <c r="AR136">
        <v>22</v>
      </c>
      <c r="AY136">
        <v>2</v>
      </c>
    </row>
    <row r="137" spans="2:54">
      <c r="B137" t="s">
        <v>150</v>
      </c>
      <c r="AG137">
        <v>4459</v>
      </c>
    </row>
    <row r="138" spans="2:54">
      <c r="B138" t="s">
        <v>224</v>
      </c>
      <c r="Y138">
        <v>149</v>
      </c>
    </row>
    <row r="139" spans="2:54">
      <c r="B139" t="s">
        <v>161</v>
      </c>
      <c r="AK139">
        <v>18</v>
      </c>
      <c r="AL139">
        <v>5</v>
      </c>
      <c r="AM139">
        <v>10</v>
      </c>
      <c r="AN139">
        <v>45</v>
      </c>
      <c r="AO139">
        <v>9</v>
      </c>
      <c r="AP139">
        <v>64</v>
      </c>
      <c r="AQ139">
        <v>16</v>
      </c>
      <c r="AR139">
        <v>17</v>
      </c>
      <c r="AT139">
        <v>115</v>
      </c>
      <c r="BA139">
        <v>49</v>
      </c>
      <c r="BB139">
        <v>1</v>
      </c>
    </row>
    <row r="140" spans="2:54">
      <c r="B140" t="s">
        <v>95</v>
      </c>
      <c r="X140">
        <v>105</v>
      </c>
      <c r="Y140">
        <v>993</v>
      </c>
      <c r="Z140">
        <v>109</v>
      </c>
      <c r="AA140">
        <v>389</v>
      </c>
      <c r="AB140">
        <v>1177</v>
      </c>
      <c r="AC140">
        <v>2354</v>
      </c>
      <c r="AD140">
        <v>1672</v>
      </c>
      <c r="AE140">
        <v>2829</v>
      </c>
      <c r="AF140">
        <v>3508</v>
      </c>
      <c r="AG140">
        <v>3617</v>
      </c>
      <c r="AH140">
        <v>2967</v>
      </c>
      <c r="AI140">
        <v>4483</v>
      </c>
      <c r="AJ140">
        <v>8513</v>
      </c>
      <c r="AK140">
        <v>1877</v>
      </c>
      <c r="AL140">
        <v>8514</v>
      </c>
      <c r="AM140">
        <v>2365</v>
      </c>
      <c r="AN140">
        <v>4193</v>
      </c>
      <c r="AO140">
        <v>4538</v>
      </c>
      <c r="AP140">
        <v>4198</v>
      </c>
      <c r="AQ140">
        <v>4393</v>
      </c>
      <c r="AR140">
        <v>4372</v>
      </c>
      <c r="AS140">
        <v>6333</v>
      </c>
      <c r="AT140">
        <v>115</v>
      </c>
      <c r="AU140">
        <v>29</v>
      </c>
      <c r="AV140">
        <v>1100</v>
      </c>
      <c r="AW140">
        <v>5372</v>
      </c>
      <c r="AY140">
        <v>130</v>
      </c>
      <c r="AZ140">
        <v>894</v>
      </c>
      <c r="BA140">
        <v>650</v>
      </c>
      <c r="BB140">
        <v>3011</v>
      </c>
    </row>
    <row r="141" spans="2:54">
      <c r="B141" t="s">
        <v>96</v>
      </c>
      <c r="X141">
        <v>287</v>
      </c>
      <c r="Y141">
        <v>1373</v>
      </c>
      <c r="Z141">
        <v>434</v>
      </c>
      <c r="AA141">
        <v>1306</v>
      </c>
      <c r="AB141">
        <v>1095</v>
      </c>
      <c r="AC141">
        <v>1701</v>
      </c>
      <c r="AD141">
        <v>4588</v>
      </c>
      <c r="AE141">
        <v>2098</v>
      </c>
      <c r="AF141">
        <v>2451</v>
      </c>
      <c r="AG141">
        <v>1323</v>
      </c>
      <c r="AH141">
        <v>1037</v>
      </c>
      <c r="AI141">
        <v>1248</v>
      </c>
      <c r="AJ141">
        <v>936</v>
      </c>
      <c r="AK141">
        <v>4473</v>
      </c>
      <c r="AL141">
        <v>1451</v>
      </c>
      <c r="AM141">
        <v>2010</v>
      </c>
      <c r="AN141">
        <v>3413</v>
      </c>
      <c r="AO141">
        <v>3166</v>
      </c>
      <c r="AP141">
        <v>2664</v>
      </c>
      <c r="AQ141">
        <v>3033</v>
      </c>
      <c r="AR141">
        <v>1222</v>
      </c>
      <c r="AS141">
        <v>915</v>
      </c>
      <c r="AZ141">
        <v>110</v>
      </c>
      <c r="BB141">
        <v>31</v>
      </c>
    </row>
    <row r="142" spans="2:54">
      <c r="B142" t="s">
        <v>97</v>
      </c>
      <c r="X142">
        <v>1439</v>
      </c>
      <c r="Y142">
        <v>1991</v>
      </c>
      <c r="Z142">
        <v>800</v>
      </c>
      <c r="AA142">
        <v>998</v>
      </c>
      <c r="AB142">
        <v>1733</v>
      </c>
      <c r="AC142">
        <v>2112</v>
      </c>
      <c r="AD142">
        <v>1058</v>
      </c>
      <c r="AE142">
        <v>195</v>
      </c>
      <c r="AF142">
        <v>633</v>
      </c>
      <c r="AG142">
        <v>39790</v>
      </c>
      <c r="AH142">
        <v>32579</v>
      </c>
      <c r="AI142">
        <v>41760</v>
      </c>
      <c r="AJ142">
        <v>362</v>
      </c>
      <c r="AK142">
        <v>390</v>
      </c>
      <c r="AL142">
        <v>408</v>
      </c>
      <c r="AM142">
        <v>351</v>
      </c>
      <c r="AN142">
        <v>465</v>
      </c>
      <c r="AO142">
        <v>430</v>
      </c>
      <c r="AP142">
        <v>671</v>
      </c>
      <c r="AQ142">
        <v>396</v>
      </c>
      <c r="AR142">
        <v>4714</v>
      </c>
      <c r="AS142">
        <v>17042</v>
      </c>
      <c r="AT142">
        <v>103</v>
      </c>
      <c r="AU142">
        <v>9</v>
      </c>
      <c r="AW142">
        <v>51501</v>
      </c>
      <c r="AX142">
        <v>28275</v>
      </c>
      <c r="AY142">
        <v>41583</v>
      </c>
      <c r="AZ142">
        <v>148604</v>
      </c>
      <c r="BA142">
        <v>82299</v>
      </c>
    </row>
    <row r="143" spans="2:54">
      <c r="B143" t="s">
        <v>214</v>
      </c>
      <c r="BB143">
        <v>12932</v>
      </c>
    </row>
    <row r="144" spans="2:54">
      <c r="B144" t="s">
        <v>98</v>
      </c>
      <c r="Y144">
        <v>154</v>
      </c>
      <c r="Z144">
        <v>1172</v>
      </c>
      <c r="AC144">
        <v>2</v>
      </c>
      <c r="AE144">
        <v>5</v>
      </c>
      <c r="AF144">
        <v>91</v>
      </c>
      <c r="AH144">
        <v>92</v>
      </c>
      <c r="AI144">
        <v>13</v>
      </c>
      <c r="AK144">
        <v>4</v>
      </c>
      <c r="AM144">
        <v>29</v>
      </c>
      <c r="AN144">
        <v>9</v>
      </c>
      <c r="AP144">
        <v>4</v>
      </c>
      <c r="AS144">
        <v>5509</v>
      </c>
      <c r="AT144">
        <v>17235</v>
      </c>
      <c r="AU144">
        <v>11</v>
      </c>
      <c r="AV144">
        <v>818</v>
      </c>
      <c r="AW144">
        <v>1216</v>
      </c>
      <c r="BA144">
        <v>108597</v>
      </c>
      <c r="BB144">
        <v>15171</v>
      </c>
    </row>
    <row r="145" spans="2:54">
      <c r="B145" t="s">
        <v>138</v>
      </c>
      <c r="X145">
        <v>2</v>
      </c>
      <c r="Y145">
        <v>89</v>
      </c>
      <c r="AC145">
        <v>309</v>
      </c>
      <c r="AK145">
        <v>162</v>
      </c>
      <c r="AM145">
        <v>2</v>
      </c>
      <c r="AN145">
        <v>2</v>
      </c>
      <c r="AP145">
        <v>8</v>
      </c>
      <c r="AQ145">
        <v>4</v>
      </c>
      <c r="AS145">
        <v>5982</v>
      </c>
      <c r="AT145">
        <v>854</v>
      </c>
      <c r="AX145">
        <v>672</v>
      </c>
      <c r="AY145">
        <v>29</v>
      </c>
    </row>
    <row r="146" spans="2:54">
      <c r="B146" t="s">
        <v>139</v>
      </c>
      <c r="AB146">
        <v>1</v>
      </c>
      <c r="AT146">
        <v>4</v>
      </c>
    </row>
    <row r="147" spans="2:54">
      <c r="B147" t="s">
        <v>99</v>
      </c>
      <c r="X147">
        <v>281</v>
      </c>
      <c r="Y147">
        <v>130</v>
      </c>
      <c r="Z147">
        <v>147</v>
      </c>
      <c r="AB147">
        <v>14</v>
      </c>
      <c r="AD147">
        <v>5</v>
      </c>
      <c r="AI147">
        <v>9</v>
      </c>
    </row>
    <row r="148" spans="2:54">
      <c r="B148" t="s">
        <v>100</v>
      </c>
      <c r="AI148">
        <v>505</v>
      </c>
      <c r="AR148">
        <v>86518</v>
      </c>
      <c r="AS148">
        <v>74066</v>
      </c>
      <c r="AZ148">
        <v>22538</v>
      </c>
      <c r="BA148">
        <v>76633</v>
      </c>
      <c r="BB148">
        <v>88957</v>
      </c>
    </row>
    <row r="149" spans="2:54">
      <c r="B149" t="s">
        <v>101</v>
      </c>
      <c r="X149">
        <v>446</v>
      </c>
      <c r="Y149">
        <v>1626</v>
      </c>
      <c r="Z149">
        <v>125</v>
      </c>
      <c r="AA149">
        <v>1814</v>
      </c>
      <c r="AB149">
        <v>2527</v>
      </c>
      <c r="AC149">
        <v>680</v>
      </c>
      <c r="AD149">
        <v>1460</v>
      </c>
      <c r="AE149">
        <v>1304</v>
      </c>
      <c r="AF149">
        <v>2001</v>
      </c>
      <c r="AG149">
        <v>7849</v>
      </c>
      <c r="AH149">
        <v>4782</v>
      </c>
      <c r="AI149">
        <v>1075</v>
      </c>
      <c r="AJ149">
        <v>193</v>
      </c>
      <c r="AK149">
        <v>2347</v>
      </c>
      <c r="AL149">
        <v>1714</v>
      </c>
      <c r="AM149">
        <v>2382</v>
      </c>
      <c r="AN149">
        <v>1569</v>
      </c>
      <c r="AO149">
        <v>1450</v>
      </c>
      <c r="AP149">
        <v>894</v>
      </c>
      <c r="AQ149">
        <v>2420</v>
      </c>
      <c r="AR149">
        <v>1543</v>
      </c>
      <c r="AZ149">
        <v>12043</v>
      </c>
    </row>
    <row r="150" spans="2:54">
      <c r="B150" t="s">
        <v>102</v>
      </c>
      <c r="X150">
        <v>1453</v>
      </c>
      <c r="Y150">
        <v>6596</v>
      </c>
      <c r="Z150">
        <v>1094</v>
      </c>
      <c r="AA150">
        <v>1445</v>
      </c>
      <c r="AB150">
        <v>1395</v>
      </c>
      <c r="AC150">
        <v>1845</v>
      </c>
      <c r="AD150">
        <v>646</v>
      </c>
      <c r="AE150">
        <v>22374</v>
      </c>
      <c r="AF150">
        <v>1811</v>
      </c>
      <c r="AG150">
        <v>6348</v>
      </c>
      <c r="AH150">
        <v>32899</v>
      </c>
      <c r="AI150">
        <v>1969</v>
      </c>
      <c r="AJ150">
        <v>3465</v>
      </c>
      <c r="AK150">
        <v>5567</v>
      </c>
      <c r="AL150">
        <v>5176</v>
      </c>
      <c r="AM150">
        <v>20412</v>
      </c>
      <c r="AN150">
        <v>16586</v>
      </c>
      <c r="AO150">
        <v>18746</v>
      </c>
      <c r="AP150">
        <v>41190</v>
      </c>
      <c r="AQ150">
        <v>27572</v>
      </c>
      <c r="AR150">
        <v>30806</v>
      </c>
      <c r="AS150">
        <v>32264</v>
      </c>
      <c r="AT150">
        <v>15686</v>
      </c>
      <c r="AU150">
        <v>6900</v>
      </c>
      <c r="AV150">
        <v>21895</v>
      </c>
      <c r="AW150">
        <v>35121</v>
      </c>
      <c r="AX150">
        <v>37982</v>
      </c>
      <c r="AY150">
        <v>5435</v>
      </c>
      <c r="AZ150">
        <v>22144</v>
      </c>
      <c r="BA150">
        <v>6472</v>
      </c>
      <c r="BB150">
        <v>632</v>
      </c>
    </row>
    <row r="151" spans="2:54">
      <c r="B151" t="s">
        <v>103</v>
      </c>
      <c r="Z151">
        <v>5</v>
      </c>
      <c r="AD151">
        <v>7</v>
      </c>
      <c r="AI151">
        <v>10</v>
      </c>
      <c r="AJ151">
        <v>6</v>
      </c>
      <c r="AM151">
        <v>2091</v>
      </c>
      <c r="AN151">
        <v>3576</v>
      </c>
      <c r="AO151">
        <v>1413</v>
      </c>
      <c r="AP151">
        <v>2009</v>
      </c>
      <c r="AQ151">
        <v>1746</v>
      </c>
      <c r="AR151">
        <v>2519</v>
      </c>
      <c r="AS151">
        <v>1038</v>
      </c>
      <c r="AU151">
        <v>3</v>
      </c>
      <c r="AV151">
        <v>2</v>
      </c>
      <c r="AW151">
        <v>6</v>
      </c>
      <c r="AY151">
        <v>8</v>
      </c>
    </row>
    <row r="152" spans="2:54">
      <c r="B152" t="s">
        <v>104</v>
      </c>
      <c r="X152">
        <v>8264</v>
      </c>
      <c r="Y152">
        <v>7866</v>
      </c>
      <c r="Z152">
        <v>7203</v>
      </c>
      <c r="AA152">
        <v>8130</v>
      </c>
      <c r="AB152">
        <v>15314</v>
      </c>
      <c r="AC152">
        <v>11678</v>
      </c>
      <c r="AD152">
        <v>14325</v>
      </c>
      <c r="AE152">
        <v>12668</v>
      </c>
      <c r="AF152">
        <v>57376</v>
      </c>
      <c r="AG152">
        <v>24647</v>
      </c>
      <c r="AH152">
        <v>24520</v>
      </c>
      <c r="AI152">
        <v>19258</v>
      </c>
      <c r="AJ152">
        <v>12765</v>
      </c>
      <c r="AK152">
        <v>14473</v>
      </c>
      <c r="AL152">
        <v>12773</v>
      </c>
      <c r="AM152">
        <v>12665</v>
      </c>
      <c r="AN152">
        <v>27559</v>
      </c>
      <c r="AO152">
        <v>15955</v>
      </c>
      <c r="AP152">
        <v>34009</v>
      </c>
      <c r="AQ152">
        <v>26522</v>
      </c>
      <c r="AR152">
        <v>16167</v>
      </c>
      <c r="AS152">
        <v>18865</v>
      </c>
      <c r="AT152">
        <v>25756</v>
      </c>
      <c r="AU152">
        <v>11676</v>
      </c>
      <c r="AV152">
        <v>5704</v>
      </c>
      <c r="AW152">
        <v>21695</v>
      </c>
      <c r="AX152">
        <v>28318</v>
      </c>
      <c r="AY152">
        <v>8128</v>
      </c>
      <c r="AZ152">
        <v>74050</v>
      </c>
      <c r="BA152">
        <v>31167</v>
      </c>
      <c r="BB152">
        <v>50715</v>
      </c>
    </row>
    <row r="153" spans="2:54">
      <c r="B153" t="s">
        <v>140</v>
      </c>
      <c r="C153" t="s">
        <v>141</v>
      </c>
      <c r="AB153">
        <v>2</v>
      </c>
      <c r="AT153">
        <v>9</v>
      </c>
    </row>
    <row r="154" spans="2:54">
      <c r="B154" t="s">
        <v>105</v>
      </c>
      <c r="X154">
        <v>1530</v>
      </c>
      <c r="Y154">
        <v>14456</v>
      </c>
      <c r="Z154">
        <v>2508</v>
      </c>
      <c r="AA154">
        <v>5907</v>
      </c>
      <c r="AB154">
        <v>10935</v>
      </c>
      <c r="AC154">
        <v>10538</v>
      </c>
      <c r="AD154">
        <v>16676</v>
      </c>
      <c r="AE154">
        <v>19661</v>
      </c>
      <c r="AF154">
        <v>25680</v>
      </c>
      <c r="AG154">
        <v>8684</v>
      </c>
      <c r="AH154">
        <v>20854</v>
      </c>
      <c r="AI154">
        <v>18404</v>
      </c>
      <c r="AJ154">
        <v>5644</v>
      </c>
      <c r="AK154">
        <v>18062</v>
      </c>
      <c r="AL154">
        <v>9106</v>
      </c>
      <c r="AM154">
        <v>10446</v>
      </c>
      <c r="AN154">
        <v>10625</v>
      </c>
      <c r="AO154">
        <v>7560</v>
      </c>
      <c r="AP154">
        <v>16543</v>
      </c>
      <c r="AQ154">
        <v>24446</v>
      </c>
      <c r="AR154">
        <v>18074</v>
      </c>
      <c r="AS154">
        <v>48138</v>
      </c>
      <c r="AT154">
        <v>33393</v>
      </c>
      <c r="AU154">
        <v>38541</v>
      </c>
      <c r="AV154">
        <v>29843</v>
      </c>
      <c r="AW154">
        <v>128</v>
      </c>
      <c r="AX154">
        <v>42679</v>
      </c>
      <c r="AY154">
        <v>52121</v>
      </c>
      <c r="AZ154">
        <v>69545</v>
      </c>
      <c r="BA154">
        <v>44546</v>
      </c>
      <c r="BB154">
        <v>50214</v>
      </c>
    </row>
    <row r="155" spans="2:54">
      <c r="B155" t="s">
        <v>106</v>
      </c>
      <c r="X155">
        <v>1762</v>
      </c>
      <c r="Z155">
        <v>14</v>
      </c>
      <c r="AA155">
        <v>630</v>
      </c>
      <c r="AB155">
        <v>60</v>
      </c>
      <c r="AD155">
        <v>19</v>
      </c>
      <c r="AG155">
        <v>2</v>
      </c>
      <c r="AH155">
        <v>50</v>
      </c>
      <c r="AI155">
        <v>41</v>
      </c>
      <c r="AJ155">
        <v>201</v>
      </c>
      <c r="AK155">
        <v>194</v>
      </c>
      <c r="AL155">
        <v>188</v>
      </c>
      <c r="AM155">
        <v>181</v>
      </c>
      <c r="AN155">
        <v>547</v>
      </c>
      <c r="AO155">
        <v>648</v>
      </c>
      <c r="AP155">
        <v>524</v>
      </c>
      <c r="AQ155">
        <v>452</v>
      </c>
      <c r="AR155">
        <v>531</v>
      </c>
      <c r="AS155">
        <v>539</v>
      </c>
      <c r="AT155">
        <v>274</v>
      </c>
      <c r="AU155">
        <v>318</v>
      </c>
      <c r="AV155">
        <v>620</v>
      </c>
      <c r="AW155">
        <v>16</v>
      </c>
      <c r="AY155">
        <v>79</v>
      </c>
      <c r="AZ155">
        <v>1338</v>
      </c>
      <c r="BA155">
        <v>214</v>
      </c>
      <c r="BB155">
        <v>364</v>
      </c>
    </row>
    <row r="156" spans="2:54">
      <c r="B156" t="s">
        <v>107</v>
      </c>
      <c r="X156">
        <v>211</v>
      </c>
      <c r="Y156">
        <v>358</v>
      </c>
      <c r="Z156">
        <v>322</v>
      </c>
      <c r="AA156">
        <v>665</v>
      </c>
      <c r="AB156">
        <v>989</v>
      </c>
      <c r="AC156">
        <v>1354</v>
      </c>
      <c r="AD156">
        <v>1588</v>
      </c>
      <c r="AE156">
        <v>2387</v>
      </c>
      <c r="AF156">
        <v>2161</v>
      </c>
      <c r="AG156">
        <v>1840</v>
      </c>
      <c r="AH156">
        <v>2703</v>
      </c>
      <c r="AI156">
        <v>3020</v>
      </c>
      <c r="AJ156">
        <v>2410</v>
      </c>
      <c r="AK156">
        <v>1621</v>
      </c>
      <c r="AL156">
        <v>414</v>
      </c>
      <c r="AM156">
        <v>372</v>
      </c>
      <c r="AN156">
        <v>743</v>
      </c>
      <c r="AO156">
        <v>1235</v>
      </c>
      <c r="AP156">
        <v>1054</v>
      </c>
      <c r="AQ156">
        <v>600</v>
      </c>
      <c r="AR156">
        <v>1126</v>
      </c>
      <c r="AS156">
        <v>876</v>
      </c>
      <c r="AT156">
        <v>611</v>
      </c>
      <c r="AY156">
        <v>5</v>
      </c>
      <c r="AZ156">
        <v>6079</v>
      </c>
    </row>
    <row r="157" spans="2:54">
      <c r="B157" t="s">
        <v>108</v>
      </c>
      <c r="X157">
        <v>5153</v>
      </c>
      <c r="Y157">
        <v>18364</v>
      </c>
      <c r="Z157">
        <v>4473</v>
      </c>
      <c r="AA157">
        <v>2726</v>
      </c>
      <c r="AB157">
        <v>5429</v>
      </c>
      <c r="AC157">
        <v>7001</v>
      </c>
      <c r="AD157">
        <v>10568</v>
      </c>
      <c r="AE157">
        <v>382979</v>
      </c>
      <c r="AF157">
        <v>329742</v>
      </c>
      <c r="AG157">
        <v>4180</v>
      </c>
      <c r="AH157">
        <v>253571</v>
      </c>
      <c r="AI157">
        <v>257638</v>
      </c>
      <c r="AJ157">
        <v>2080</v>
      </c>
      <c r="AK157">
        <v>82466</v>
      </c>
      <c r="AL157">
        <v>36200</v>
      </c>
      <c r="AM157">
        <v>46308</v>
      </c>
      <c r="AN157">
        <v>46767</v>
      </c>
      <c r="AO157">
        <v>189394</v>
      </c>
      <c r="AP157">
        <v>110159</v>
      </c>
      <c r="AQ157">
        <v>57745</v>
      </c>
      <c r="AR157">
        <v>277</v>
      </c>
      <c r="AS157">
        <v>311</v>
      </c>
      <c r="AT157">
        <v>283</v>
      </c>
      <c r="AU157">
        <v>104</v>
      </c>
      <c r="AV157">
        <v>64</v>
      </c>
      <c r="AX157">
        <v>3639</v>
      </c>
      <c r="AY157">
        <v>4198</v>
      </c>
      <c r="AZ157">
        <v>6355</v>
      </c>
      <c r="BA157">
        <v>2</v>
      </c>
      <c r="BB157">
        <v>675</v>
      </c>
    </row>
    <row r="158" spans="2:54">
      <c r="B158" t="s">
        <v>167</v>
      </c>
      <c r="AP158">
        <v>21</v>
      </c>
      <c r="AQ158">
        <v>51</v>
      </c>
      <c r="AR158">
        <v>44</v>
      </c>
      <c r="AS158">
        <v>43</v>
      </c>
      <c r="AT158">
        <v>180791</v>
      </c>
      <c r="AU158">
        <v>405961</v>
      </c>
      <c r="AV158">
        <v>236</v>
      </c>
      <c r="AW158">
        <v>676798</v>
      </c>
      <c r="AX158">
        <v>576015</v>
      </c>
      <c r="AY158">
        <v>295117</v>
      </c>
      <c r="AZ158">
        <v>8</v>
      </c>
      <c r="BA158">
        <v>46</v>
      </c>
    </row>
    <row r="159" spans="2:54">
      <c r="B159" t="s">
        <v>109</v>
      </c>
      <c r="X159">
        <v>8</v>
      </c>
      <c r="Y159">
        <v>31</v>
      </c>
      <c r="AA159">
        <v>17</v>
      </c>
    </row>
    <row r="160" spans="2:54">
      <c r="B160" t="s">
        <v>151</v>
      </c>
      <c r="AF160">
        <v>4</v>
      </c>
      <c r="AH160">
        <v>134</v>
      </c>
      <c r="AN160">
        <v>116</v>
      </c>
    </row>
    <row r="161" spans="2:54">
      <c r="B161" t="s">
        <v>152</v>
      </c>
      <c r="X161">
        <v>42</v>
      </c>
      <c r="Y161">
        <v>18</v>
      </c>
      <c r="AD161">
        <v>2</v>
      </c>
      <c r="AE161">
        <v>25416</v>
      </c>
      <c r="AH161">
        <v>25</v>
      </c>
      <c r="AK161">
        <v>5</v>
      </c>
      <c r="AL161">
        <v>71</v>
      </c>
      <c r="AM161">
        <v>7</v>
      </c>
      <c r="AN161">
        <v>19</v>
      </c>
      <c r="AO161">
        <v>3</v>
      </c>
    </row>
    <row r="162" spans="2:54">
      <c r="B162" t="s">
        <v>110</v>
      </c>
      <c r="X162">
        <v>6499</v>
      </c>
      <c r="Y162">
        <v>3706</v>
      </c>
      <c r="Z162">
        <v>1084</v>
      </c>
      <c r="AA162">
        <v>4680</v>
      </c>
      <c r="AB162">
        <v>5253</v>
      </c>
      <c r="AC162">
        <v>3300</v>
      </c>
      <c r="AD162">
        <v>4132</v>
      </c>
      <c r="AE162">
        <v>2698</v>
      </c>
      <c r="AF162">
        <v>3454</v>
      </c>
      <c r="AG162">
        <v>6746</v>
      </c>
      <c r="AH162">
        <v>6182</v>
      </c>
      <c r="AI162">
        <v>5150</v>
      </c>
      <c r="AJ162">
        <v>1425</v>
      </c>
      <c r="AK162">
        <v>2983</v>
      </c>
      <c r="AL162">
        <v>2560</v>
      </c>
      <c r="AM162">
        <v>3042</v>
      </c>
      <c r="AN162">
        <v>5003</v>
      </c>
      <c r="AO162">
        <v>6664</v>
      </c>
      <c r="AP162">
        <v>4907</v>
      </c>
      <c r="AQ162">
        <v>5710</v>
      </c>
      <c r="AR162">
        <v>6154</v>
      </c>
      <c r="AS162">
        <v>3995</v>
      </c>
      <c r="AT162">
        <v>331</v>
      </c>
      <c r="AU162">
        <v>83</v>
      </c>
      <c r="AV162">
        <v>49</v>
      </c>
      <c r="AX162">
        <v>2944</v>
      </c>
      <c r="AY162">
        <v>3870</v>
      </c>
      <c r="AZ162">
        <v>17649</v>
      </c>
      <c r="BA162">
        <v>1898</v>
      </c>
      <c r="BB162">
        <v>6000</v>
      </c>
    </row>
    <row r="163" spans="2:54">
      <c r="B163" t="s">
        <v>141</v>
      </c>
      <c r="BB163">
        <v>252</v>
      </c>
    </row>
    <row r="164" spans="2:54">
      <c r="B164" t="s">
        <v>148</v>
      </c>
      <c r="AD164">
        <v>21</v>
      </c>
      <c r="AE164">
        <v>10</v>
      </c>
      <c r="AF164">
        <v>28</v>
      </c>
      <c r="AG164">
        <v>31</v>
      </c>
      <c r="AJ164">
        <v>31</v>
      </c>
      <c r="AL164">
        <v>2</v>
      </c>
      <c r="AQ164">
        <v>4</v>
      </c>
      <c r="AR164">
        <v>267</v>
      </c>
      <c r="AU164">
        <v>6</v>
      </c>
    </row>
    <row r="165" spans="2:54">
      <c r="B165" t="s">
        <v>142</v>
      </c>
      <c r="AC165">
        <v>57</v>
      </c>
      <c r="AH165">
        <v>11</v>
      </c>
      <c r="AL165">
        <v>16</v>
      </c>
      <c r="AR165">
        <v>64</v>
      </c>
      <c r="BB165">
        <v>53</v>
      </c>
    </row>
    <row r="166" spans="2:54">
      <c r="B166" t="s">
        <v>143</v>
      </c>
      <c r="X166">
        <v>100</v>
      </c>
      <c r="Y166">
        <v>285</v>
      </c>
      <c r="AB166">
        <v>106</v>
      </c>
      <c r="AD166">
        <v>620</v>
      </c>
      <c r="AE166">
        <v>971</v>
      </c>
      <c r="AF166">
        <v>791</v>
      </c>
      <c r="AG166">
        <v>236</v>
      </c>
      <c r="AH166">
        <v>221</v>
      </c>
      <c r="AI166">
        <v>530</v>
      </c>
      <c r="AJ166">
        <v>532</v>
      </c>
      <c r="AK166">
        <v>94</v>
      </c>
      <c r="AL166">
        <v>46</v>
      </c>
      <c r="AM166">
        <v>582</v>
      </c>
      <c r="AN166">
        <v>195</v>
      </c>
      <c r="AO166">
        <v>70</v>
      </c>
      <c r="AP166">
        <v>83</v>
      </c>
      <c r="AQ166">
        <v>62</v>
      </c>
      <c r="AS166">
        <v>93</v>
      </c>
      <c r="AT166">
        <v>420</v>
      </c>
      <c r="AU166">
        <v>233</v>
      </c>
      <c r="AV166">
        <v>1157</v>
      </c>
      <c r="AW166">
        <v>100</v>
      </c>
    </row>
    <row r="167" spans="2:54">
      <c r="B167" t="s">
        <v>173</v>
      </c>
      <c r="AV167">
        <v>4</v>
      </c>
      <c r="AW167">
        <v>5</v>
      </c>
      <c r="AY167">
        <v>64</v>
      </c>
    </row>
    <row r="168" spans="2:54">
      <c r="B168" t="s">
        <v>169</v>
      </c>
      <c r="AR168">
        <v>197</v>
      </c>
    </row>
    <row r="169" spans="2:54">
      <c r="B169" t="s">
        <v>111</v>
      </c>
      <c r="X169">
        <v>154</v>
      </c>
      <c r="Y169">
        <v>663</v>
      </c>
      <c r="Z169">
        <v>511</v>
      </c>
      <c r="AA169">
        <v>569</v>
      </c>
      <c r="AB169">
        <v>6401</v>
      </c>
      <c r="AC169">
        <v>8683</v>
      </c>
      <c r="AD169">
        <v>30534</v>
      </c>
      <c r="AE169">
        <v>20935</v>
      </c>
      <c r="AF169">
        <v>11789</v>
      </c>
      <c r="AG169">
        <v>71099</v>
      </c>
      <c r="AH169">
        <v>37257</v>
      </c>
      <c r="AI169">
        <v>31190</v>
      </c>
      <c r="AJ169">
        <v>32263</v>
      </c>
      <c r="AK169">
        <v>33413</v>
      </c>
      <c r="AL169">
        <v>12888</v>
      </c>
      <c r="AM169">
        <v>32942</v>
      </c>
      <c r="AN169">
        <v>51345</v>
      </c>
      <c r="AO169">
        <v>69247</v>
      </c>
      <c r="AP169">
        <v>51825</v>
      </c>
      <c r="AQ169">
        <v>24515</v>
      </c>
      <c r="AR169">
        <v>402</v>
      </c>
      <c r="AS169">
        <v>438</v>
      </c>
      <c r="AT169">
        <v>1310</v>
      </c>
      <c r="AU169">
        <v>1379</v>
      </c>
      <c r="AV169">
        <v>7017</v>
      </c>
      <c r="AW169">
        <v>2182</v>
      </c>
      <c r="AX169">
        <v>2419</v>
      </c>
      <c r="AY169">
        <v>5837</v>
      </c>
      <c r="AZ169">
        <v>17038</v>
      </c>
      <c r="BA169">
        <v>3584</v>
      </c>
      <c r="BB169">
        <v>10313</v>
      </c>
    </row>
    <row r="170" spans="2:54">
      <c r="B170" t="s">
        <v>215</v>
      </c>
      <c r="BB170">
        <v>10</v>
      </c>
    </row>
    <row r="171" spans="2:54">
      <c r="B171" t="s">
        <v>112</v>
      </c>
      <c r="X171">
        <v>50</v>
      </c>
      <c r="Z171">
        <v>108</v>
      </c>
      <c r="AB171">
        <v>287</v>
      </c>
      <c r="AF171">
        <v>280</v>
      </c>
      <c r="AG171">
        <v>356</v>
      </c>
      <c r="AH171">
        <v>106</v>
      </c>
      <c r="AI171">
        <v>359</v>
      </c>
      <c r="AJ171">
        <v>93</v>
      </c>
      <c r="AK171">
        <v>102</v>
      </c>
      <c r="AM171">
        <v>283</v>
      </c>
      <c r="AN171">
        <v>187</v>
      </c>
      <c r="AO171">
        <v>33</v>
      </c>
      <c r="AP171">
        <v>80</v>
      </c>
      <c r="AQ171">
        <v>155</v>
      </c>
      <c r="AT171">
        <v>4</v>
      </c>
      <c r="BA171">
        <v>420</v>
      </c>
    </row>
    <row r="172" spans="2:54">
      <c r="B172" t="s">
        <v>162</v>
      </c>
      <c r="AK172">
        <v>51</v>
      </c>
      <c r="AM172">
        <v>179</v>
      </c>
      <c r="AN172">
        <v>49</v>
      </c>
      <c r="AO172">
        <v>13</v>
      </c>
      <c r="AP172">
        <v>12</v>
      </c>
      <c r="AQ172">
        <v>11</v>
      </c>
      <c r="AR172">
        <v>10</v>
      </c>
      <c r="AS172">
        <v>23</v>
      </c>
      <c r="AX172">
        <v>3</v>
      </c>
      <c r="AY172">
        <v>12</v>
      </c>
      <c r="AZ172">
        <v>9</v>
      </c>
      <c r="BA172">
        <v>1118</v>
      </c>
    </row>
    <row r="173" spans="2:54">
      <c r="B173" t="s">
        <v>113</v>
      </c>
      <c r="X173">
        <v>2</v>
      </c>
      <c r="Y173">
        <v>16</v>
      </c>
      <c r="Z173">
        <v>13</v>
      </c>
      <c r="AA173">
        <v>316</v>
      </c>
      <c r="AB173">
        <v>645</v>
      </c>
      <c r="AC173">
        <v>62</v>
      </c>
      <c r="AD173">
        <v>1227</v>
      </c>
      <c r="AE173">
        <v>64</v>
      </c>
      <c r="AF173">
        <v>19</v>
      </c>
      <c r="AG173">
        <v>5</v>
      </c>
      <c r="AH173">
        <v>35</v>
      </c>
      <c r="AI173">
        <v>97</v>
      </c>
      <c r="AJ173">
        <v>57</v>
      </c>
      <c r="AM173">
        <v>80</v>
      </c>
      <c r="AN173">
        <v>7</v>
      </c>
      <c r="AP173">
        <v>6</v>
      </c>
    </row>
    <row r="174" spans="2:54">
      <c r="B174" t="s">
        <v>114</v>
      </c>
      <c r="X174">
        <v>12</v>
      </c>
      <c r="Y174">
        <v>31</v>
      </c>
      <c r="AA174">
        <v>5</v>
      </c>
      <c r="AC174">
        <v>2</v>
      </c>
      <c r="AD174">
        <v>14</v>
      </c>
      <c r="AE174">
        <v>50</v>
      </c>
      <c r="AF174">
        <v>55</v>
      </c>
      <c r="AG174">
        <v>90</v>
      </c>
      <c r="AH174">
        <v>115</v>
      </c>
      <c r="AI174">
        <v>130</v>
      </c>
      <c r="AJ174">
        <v>31</v>
      </c>
      <c r="AK174">
        <v>4</v>
      </c>
      <c r="AL174">
        <v>19</v>
      </c>
      <c r="AM174">
        <v>6</v>
      </c>
      <c r="AN174">
        <v>10</v>
      </c>
      <c r="AO174">
        <v>20</v>
      </c>
      <c r="AP174">
        <v>20</v>
      </c>
      <c r="AR174">
        <v>4</v>
      </c>
      <c r="AS174">
        <v>280</v>
      </c>
      <c r="AT174">
        <v>281</v>
      </c>
      <c r="AU174">
        <v>86</v>
      </c>
      <c r="AX174">
        <v>14</v>
      </c>
      <c r="AZ174">
        <v>333</v>
      </c>
    </row>
    <row r="175" spans="2:54">
      <c r="B175" t="s">
        <v>115</v>
      </c>
      <c r="X175">
        <v>515</v>
      </c>
      <c r="Y175">
        <v>158</v>
      </c>
      <c r="Z175">
        <v>49</v>
      </c>
      <c r="AA175">
        <v>70</v>
      </c>
      <c r="AB175">
        <v>378</v>
      </c>
      <c r="AC175">
        <v>198190</v>
      </c>
      <c r="AD175">
        <v>515</v>
      </c>
      <c r="AE175">
        <v>170</v>
      </c>
      <c r="AF175">
        <v>83029</v>
      </c>
      <c r="AG175">
        <v>56066</v>
      </c>
      <c r="AH175">
        <v>57</v>
      </c>
      <c r="AI175">
        <v>184103</v>
      </c>
      <c r="AJ175">
        <v>69</v>
      </c>
      <c r="AK175">
        <v>48</v>
      </c>
      <c r="AL175">
        <v>52</v>
      </c>
      <c r="AM175">
        <v>81</v>
      </c>
      <c r="AN175">
        <v>196</v>
      </c>
      <c r="AO175">
        <v>161</v>
      </c>
      <c r="AP175">
        <v>85</v>
      </c>
      <c r="AQ175">
        <v>33</v>
      </c>
      <c r="AR175">
        <v>70284</v>
      </c>
      <c r="AS175">
        <v>21</v>
      </c>
      <c r="AT175">
        <v>7</v>
      </c>
      <c r="AU175">
        <v>657482</v>
      </c>
      <c r="AV175">
        <v>706615</v>
      </c>
      <c r="AW175">
        <v>1308180</v>
      </c>
      <c r="AX175">
        <v>1656219</v>
      </c>
      <c r="AY175">
        <v>886345</v>
      </c>
      <c r="AZ175">
        <v>21662</v>
      </c>
      <c r="BA175">
        <v>26</v>
      </c>
      <c r="BB175">
        <v>610</v>
      </c>
    </row>
    <row r="176" spans="2:54">
      <c r="B176" t="s">
        <v>116</v>
      </c>
      <c r="AA176">
        <v>3</v>
      </c>
      <c r="AC176">
        <v>621</v>
      </c>
      <c r="AD176">
        <v>1</v>
      </c>
      <c r="AE176">
        <v>260</v>
      </c>
      <c r="AF176">
        <v>68</v>
      </c>
      <c r="AG176">
        <v>222</v>
      </c>
      <c r="AH176">
        <v>229</v>
      </c>
      <c r="AJ176">
        <v>4</v>
      </c>
      <c r="AK176">
        <v>4</v>
      </c>
      <c r="AL176">
        <v>3</v>
      </c>
      <c r="AM176">
        <v>21</v>
      </c>
      <c r="AN176">
        <v>46</v>
      </c>
      <c r="AO176">
        <v>8</v>
      </c>
      <c r="AP176">
        <v>12</v>
      </c>
      <c r="AQ176">
        <v>40</v>
      </c>
      <c r="AR176">
        <v>14</v>
      </c>
      <c r="AS176">
        <v>41</v>
      </c>
      <c r="AT176">
        <v>56</v>
      </c>
      <c r="AU176">
        <v>218</v>
      </c>
      <c r="AV176">
        <v>129</v>
      </c>
      <c r="AW176">
        <v>46</v>
      </c>
      <c r="AX176">
        <v>10</v>
      </c>
      <c r="AY176">
        <v>23</v>
      </c>
      <c r="AZ176">
        <v>229</v>
      </c>
      <c r="BA176">
        <v>14</v>
      </c>
      <c r="BB176">
        <v>38</v>
      </c>
    </row>
    <row r="177" spans="2:55">
      <c r="B177" t="s">
        <v>117</v>
      </c>
      <c r="X177">
        <v>1765</v>
      </c>
      <c r="Y177">
        <v>190</v>
      </c>
      <c r="Z177">
        <v>993</v>
      </c>
      <c r="AB177">
        <v>99</v>
      </c>
      <c r="AF177">
        <v>106</v>
      </c>
      <c r="AG177">
        <v>107</v>
      </c>
      <c r="AI177">
        <v>56</v>
      </c>
      <c r="AJ177">
        <v>589</v>
      </c>
      <c r="AK177">
        <v>70</v>
      </c>
      <c r="AL177">
        <v>204</v>
      </c>
      <c r="AM177">
        <v>56</v>
      </c>
      <c r="AN177">
        <v>126</v>
      </c>
      <c r="AO177">
        <v>101</v>
      </c>
      <c r="AP177">
        <v>83</v>
      </c>
      <c r="AQ177">
        <v>213</v>
      </c>
      <c r="AR177">
        <v>112924</v>
      </c>
      <c r="AS177">
        <v>106</v>
      </c>
      <c r="AT177">
        <v>385</v>
      </c>
      <c r="AU177">
        <v>4</v>
      </c>
      <c r="AV177">
        <v>286</v>
      </c>
      <c r="AW177">
        <v>751</v>
      </c>
      <c r="AX177">
        <v>49</v>
      </c>
      <c r="AY177">
        <v>182</v>
      </c>
      <c r="AZ177">
        <v>1647</v>
      </c>
      <c r="BA177">
        <v>324</v>
      </c>
      <c r="BB177">
        <v>569</v>
      </c>
    </row>
    <row r="178" spans="2:55">
      <c r="B178" t="s">
        <v>118</v>
      </c>
      <c r="Z178">
        <v>245</v>
      </c>
      <c r="AB178">
        <v>401</v>
      </c>
      <c r="AE178">
        <v>5</v>
      </c>
      <c r="AI178">
        <v>53</v>
      </c>
      <c r="AJ178">
        <v>10</v>
      </c>
    </row>
    <row r="179" spans="2:55">
      <c r="B179" t="s">
        <v>119</v>
      </c>
      <c r="X179">
        <v>8053127</v>
      </c>
      <c r="Y179">
        <v>11750690</v>
      </c>
      <c r="Z179">
        <v>8166967</v>
      </c>
      <c r="AA179">
        <v>5379372</v>
      </c>
      <c r="AB179">
        <v>6956602</v>
      </c>
      <c r="AC179">
        <v>7788593</v>
      </c>
      <c r="AD179">
        <v>8885265</v>
      </c>
      <c r="AE179">
        <v>10000507</v>
      </c>
      <c r="AF179">
        <v>8079467</v>
      </c>
      <c r="AG179">
        <v>8204197</v>
      </c>
      <c r="AH179">
        <v>9319926</v>
      </c>
      <c r="AI179">
        <v>7573053</v>
      </c>
      <c r="AJ179">
        <v>3885073</v>
      </c>
      <c r="AK179">
        <v>3267398</v>
      </c>
      <c r="AL179">
        <v>2383451</v>
      </c>
      <c r="AM179">
        <v>3749559</v>
      </c>
      <c r="AN179">
        <v>4535060</v>
      </c>
      <c r="AO179">
        <v>5605379</v>
      </c>
      <c r="AP179">
        <v>6962518</v>
      </c>
      <c r="AQ179">
        <v>6856132</v>
      </c>
      <c r="AR179">
        <v>5613154</v>
      </c>
      <c r="AS179">
        <v>6093690</v>
      </c>
      <c r="AT179">
        <v>9134635</v>
      </c>
      <c r="AU179">
        <v>14970903</v>
      </c>
      <c r="AV179">
        <v>34889239</v>
      </c>
      <c r="AW179">
        <v>27850833</v>
      </c>
      <c r="AX179">
        <v>13064962</v>
      </c>
      <c r="AY179">
        <v>11744688</v>
      </c>
      <c r="AZ179">
        <v>23323933</v>
      </c>
      <c r="BA179">
        <v>13872603</v>
      </c>
      <c r="BB179">
        <v>11615385</v>
      </c>
    </row>
    <row r="180" spans="2:55">
      <c r="B180" t="s">
        <v>120</v>
      </c>
      <c r="X180">
        <v>8</v>
      </c>
      <c r="Z180">
        <v>14</v>
      </c>
      <c r="AA180">
        <v>10</v>
      </c>
      <c r="AB180">
        <v>78</v>
      </c>
      <c r="AI180">
        <v>84</v>
      </c>
      <c r="AJ180">
        <v>49</v>
      </c>
      <c r="AM180">
        <v>12</v>
      </c>
      <c r="AO180">
        <v>25</v>
      </c>
      <c r="AR180">
        <v>11</v>
      </c>
      <c r="AS180">
        <v>80</v>
      </c>
      <c r="AT180">
        <v>101</v>
      </c>
      <c r="AY180">
        <v>1</v>
      </c>
      <c r="AZ180">
        <v>86343</v>
      </c>
      <c r="BA180">
        <v>233661</v>
      </c>
      <c r="BB180">
        <v>177525</v>
      </c>
    </row>
    <row r="181" spans="2:55">
      <c r="B181" t="s">
        <v>121</v>
      </c>
      <c r="X181">
        <v>89</v>
      </c>
      <c r="Y181">
        <v>302</v>
      </c>
      <c r="Z181">
        <v>3</v>
      </c>
      <c r="AA181">
        <v>253</v>
      </c>
      <c r="AB181">
        <v>814</v>
      </c>
      <c r="AC181">
        <v>2997</v>
      </c>
      <c r="AD181">
        <v>1492</v>
      </c>
      <c r="AE181">
        <v>1698</v>
      </c>
      <c r="AF181">
        <v>1108</v>
      </c>
      <c r="AG181">
        <v>1777</v>
      </c>
      <c r="AH181">
        <v>1082</v>
      </c>
      <c r="AI181">
        <v>1535</v>
      </c>
      <c r="AJ181">
        <v>473</v>
      </c>
      <c r="AK181">
        <v>805</v>
      </c>
      <c r="AL181">
        <v>733</v>
      </c>
      <c r="AM181">
        <v>1046</v>
      </c>
      <c r="AN181">
        <v>2285</v>
      </c>
      <c r="AO181">
        <v>2529</v>
      </c>
      <c r="AP181">
        <v>362</v>
      </c>
      <c r="AQ181">
        <v>1173</v>
      </c>
      <c r="AR181">
        <v>1869</v>
      </c>
      <c r="AS181">
        <v>5479</v>
      </c>
      <c r="AT181">
        <v>242</v>
      </c>
      <c r="AU181">
        <v>104</v>
      </c>
      <c r="AV181">
        <v>274</v>
      </c>
      <c r="AW181">
        <v>184</v>
      </c>
      <c r="AX181">
        <v>31</v>
      </c>
      <c r="AZ181">
        <v>178</v>
      </c>
      <c r="BA181">
        <v>93</v>
      </c>
    </row>
    <row r="182" spans="2:55">
      <c r="B182" t="s">
        <v>122</v>
      </c>
      <c r="X182">
        <v>4502</v>
      </c>
      <c r="Y182">
        <v>12641</v>
      </c>
      <c r="Z182">
        <v>1889</v>
      </c>
      <c r="AA182">
        <v>4733</v>
      </c>
      <c r="AB182">
        <v>5013</v>
      </c>
      <c r="AC182">
        <v>2335</v>
      </c>
      <c r="AD182">
        <v>6081</v>
      </c>
      <c r="AE182">
        <v>5517</v>
      </c>
      <c r="AF182">
        <v>6133</v>
      </c>
      <c r="AG182">
        <v>5099</v>
      </c>
      <c r="AH182">
        <v>4225</v>
      </c>
      <c r="AI182">
        <v>2876</v>
      </c>
      <c r="AJ182">
        <v>1045</v>
      </c>
      <c r="AK182">
        <v>376</v>
      </c>
      <c r="AL182">
        <v>552</v>
      </c>
      <c r="AM182">
        <v>707</v>
      </c>
      <c r="AN182">
        <v>3041</v>
      </c>
      <c r="AO182">
        <v>3629</v>
      </c>
      <c r="AP182">
        <v>4770</v>
      </c>
      <c r="AQ182">
        <v>5421</v>
      </c>
      <c r="AR182">
        <v>3424</v>
      </c>
      <c r="AS182">
        <v>969</v>
      </c>
      <c r="AT182">
        <v>4351</v>
      </c>
      <c r="AY182">
        <v>13</v>
      </c>
      <c r="AZ182">
        <v>43</v>
      </c>
    </row>
    <row r="183" spans="2:55">
      <c r="B183" t="s">
        <v>123</v>
      </c>
      <c r="Y183">
        <v>15</v>
      </c>
      <c r="AF183">
        <v>50</v>
      </c>
    </row>
    <row r="184" spans="2:55">
      <c r="B184" t="s">
        <v>163</v>
      </c>
      <c r="AK184">
        <v>28</v>
      </c>
    </row>
    <row r="185" spans="2:55">
      <c r="B185" t="s">
        <v>124</v>
      </c>
      <c r="X185">
        <v>17440</v>
      </c>
      <c r="Y185">
        <v>22814</v>
      </c>
      <c r="Z185">
        <v>11260</v>
      </c>
      <c r="AA185">
        <v>10409</v>
      </c>
      <c r="AB185">
        <v>18902</v>
      </c>
      <c r="AC185">
        <v>21602</v>
      </c>
      <c r="AD185">
        <v>16098</v>
      </c>
      <c r="AE185">
        <v>18598</v>
      </c>
      <c r="AF185">
        <v>14305</v>
      </c>
      <c r="AG185">
        <v>15883</v>
      </c>
      <c r="AH185">
        <v>5432</v>
      </c>
      <c r="AI185">
        <v>11</v>
      </c>
      <c r="AJ185">
        <v>3074</v>
      </c>
      <c r="AK185">
        <v>1029</v>
      </c>
      <c r="AL185">
        <v>10700</v>
      </c>
      <c r="AM185">
        <v>3076</v>
      </c>
      <c r="AN185">
        <v>11916</v>
      </c>
      <c r="AO185">
        <v>5385</v>
      </c>
      <c r="AP185">
        <v>292</v>
      </c>
      <c r="AQ185">
        <v>5617</v>
      </c>
      <c r="AR185">
        <v>9874</v>
      </c>
      <c r="AS185">
        <v>10293</v>
      </c>
      <c r="AT185">
        <v>14670</v>
      </c>
      <c r="AU185">
        <v>24071</v>
      </c>
      <c r="AV185">
        <v>14492</v>
      </c>
      <c r="AX185">
        <v>9045</v>
      </c>
      <c r="AY185">
        <v>1710</v>
      </c>
      <c r="AZ185">
        <v>266</v>
      </c>
      <c r="BA185">
        <v>1767</v>
      </c>
    </row>
    <row r="186" spans="2:55">
      <c r="B186" t="s">
        <v>125</v>
      </c>
      <c r="X186">
        <v>175</v>
      </c>
      <c r="Y186">
        <v>7758</v>
      </c>
      <c r="Z186">
        <v>148</v>
      </c>
      <c r="AA186">
        <v>1849</v>
      </c>
      <c r="AB186">
        <v>4555</v>
      </c>
      <c r="AC186">
        <v>9655</v>
      </c>
      <c r="AD186">
        <v>9853</v>
      </c>
      <c r="AE186">
        <v>17095</v>
      </c>
      <c r="AF186">
        <v>3011</v>
      </c>
      <c r="AG186">
        <v>8054</v>
      </c>
      <c r="AH186">
        <v>10712</v>
      </c>
      <c r="AI186">
        <v>6362</v>
      </c>
      <c r="AJ186">
        <v>3508</v>
      </c>
      <c r="AK186">
        <v>1449</v>
      </c>
      <c r="AM186">
        <v>166</v>
      </c>
      <c r="AN186">
        <v>147</v>
      </c>
      <c r="AO186">
        <v>154</v>
      </c>
      <c r="AP186">
        <v>250</v>
      </c>
      <c r="AQ186">
        <v>263</v>
      </c>
      <c r="AR186">
        <v>220</v>
      </c>
      <c r="AS186">
        <v>8986</v>
      </c>
      <c r="AT186">
        <v>184</v>
      </c>
      <c r="AV186">
        <v>15622</v>
      </c>
      <c r="AW186">
        <v>379</v>
      </c>
      <c r="AX186">
        <v>12180</v>
      </c>
      <c r="AY186">
        <v>10447</v>
      </c>
      <c r="AZ186">
        <v>713</v>
      </c>
      <c r="BA186">
        <v>224</v>
      </c>
      <c r="BB186">
        <v>1670</v>
      </c>
    </row>
    <row r="187" spans="2:55">
      <c r="B187" t="s">
        <v>126</v>
      </c>
      <c r="X187">
        <v>8136</v>
      </c>
      <c r="Y187">
        <v>14096</v>
      </c>
      <c r="Z187">
        <v>5647</v>
      </c>
      <c r="AA187">
        <v>4822</v>
      </c>
      <c r="AB187">
        <v>7951</v>
      </c>
      <c r="AC187">
        <v>7393</v>
      </c>
      <c r="AD187">
        <v>9141</v>
      </c>
      <c r="AE187">
        <v>4631</v>
      </c>
      <c r="AF187">
        <v>4789</v>
      </c>
      <c r="AG187">
        <v>2479</v>
      </c>
      <c r="AH187">
        <v>3634</v>
      </c>
      <c r="AI187">
        <v>6403</v>
      </c>
      <c r="AJ187">
        <v>5803</v>
      </c>
      <c r="AK187">
        <v>1290</v>
      </c>
      <c r="AL187">
        <v>2154</v>
      </c>
      <c r="AM187">
        <v>1771</v>
      </c>
      <c r="AN187">
        <v>2753</v>
      </c>
      <c r="AO187">
        <v>3070</v>
      </c>
      <c r="AP187">
        <v>2672</v>
      </c>
      <c r="AQ187">
        <v>2673</v>
      </c>
      <c r="AR187">
        <v>2207</v>
      </c>
      <c r="AS187">
        <v>2995</v>
      </c>
      <c r="AT187">
        <v>2255</v>
      </c>
      <c r="AU187">
        <v>4750</v>
      </c>
      <c r="AV187">
        <v>10706</v>
      </c>
      <c r="AW187">
        <v>1485</v>
      </c>
      <c r="AX187">
        <v>3441</v>
      </c>
      <c r="AY187">
        <v>9772</v>
      </c>
      <c r="AZ187">
        <v>10564</v>
      </c>
      <c r="BA187">
        <v>6261</v>
      </c>
      <c r="BB187">
        <v>3447</v>
      </c>
    </row>
    <row r="188" spans="2:55">
      <c r="B188" t="s">
        <v>127</v>
      </c>
      <c r="X188">
        <v>65209</v>
      </c>
      <c r="Y188">
        <v>74018</v>
      </c>
      <c r="Z188">
        <v>52739</v>
      </c>
      <c r="AA188">
        <v>8041</v>
      </c>
      <c r="AB188">
        <v>26412</v>
      </c>
      <c r="AC188">
        <v>665</v>
      </c>
      <c r="AE188">
        <v>19653</v>
      </c>
      <c r="AF188">
        <v>20196</v>
      </c>
      <c r="AG188">
        <v>23100</v>
      </c>
      <c r="AH188">
        <v>29281</v>
      </c>
      <c r="AI188">
        <v>13019</v>
      </c>
      <c r="AJ188">
        <v>37434</v>
      </c>
      <c r="AK188">
        <v>28778</v>
      </c>
      <c r="AL188">
        <v>15050</v>
      </c>
      <c r="AT188">
        <v>150240</v>
      </c>
      <c r="AU188">
        <v>268500</v>
      </c>
      <c r="AV188">
        <v>377586</v>
      </c>
      <c r="AW188">
        <v>385835</v>
      </c>
      <c r="AX188">
        <v>624565</v>
      </c>
      <c r="AY188">
        <v>809885</v>
      </c>
      <c r="AZ188">
        <v>766210</v>
      </c>
      <c r="BA188">
        <v>554123</v>
      </c>
      <c r="BB188">
        <v>651027</v>
      </c>
    </row>
    <row r="189" spans="2:55">
      <c r="B189" t="s">
        <v>128</v>
      </c>
      <c r="X189">
        <v>1</v>
      </c>
      <c r="Y189">
        <v>1</v>
      </c>
      <c r="AC189">
        <v>14</v>
      </c>
      <c r="AL189">
        <v>6</v>
      </c>
      <c r="AO189">
        <v>4</v>
      </c>
      <c r="AQ189">
        <v>6</v>
      </c>
    </row>
    <row r="190" spans="2:55">
      <c r="B190" t="s">
        <v>180</v>
      </c>
      <c r="AJ190">
        <v>105</v>
      </c>
    </row>
    <row r="192" spans="2:55">
      <c r="B192" t="s">
        <v>129</v>
      </c>
      <c r="X192">
        <f t="shared" ref="X192:AE192" si="0">SUM(X4:X191)</f>
        <v>30671698</v>
      </c>
      <c r="Y192">
        <f t="shared" si="0"/>
        <v>61595828</v>
      </c>
      <c r="Z192">
        <f t="shared" si="0"/>
        <v>42942443</v>
      </c>
      <c r="AA192">
        <f t="shared" si="0"/>
        <v>35012561</v>
      </c>
      <c r="AB192">
        <f t="shared" si="0"/>
        <v>43378493</v>
      </c>
      <c r="AC192">
        <f t="shared" si="0"/>
        <v>48527603</v>
      </c>
      <c r="AD192">
        <f t="shared" si="0"/>
        <v>52456407</v>
      </c>
      <c r="AE192">
        <f t="shared" si="0"/>
        <v>49889563</v>
      </c>
      <c r="AF192">
        <f t="shared" ref="AF192:BC192" si="1">SUM(AF4:AF191)</f>
        <v>44782946</v>
      </c>
      <c r="AG192">
        <f t="shared" si="1"/>
        <v>44886266</v>
      </c>
      <c r="AH192">
        <f t="shared" si="1"/>
        <v>48797977</v>
      </c>
      <c r="AI192">
        <f t="shared" si="1"/>
        <v>43025914</v>
      </c>
      <c r="AJ192">
        <f t="shared" si="1"/>
        <v>24812958</v>
      </c>
      <c r="AK192">
        <f t="shared" si="1"/>
        <v>23045106</v>
      </c>
      <c r="AL192">
        <f t="shared" si="1"/>
        <v>21451382</v>
      </c>
      <c r="AM192">
        <f t="shared" si="1"/>
        <v>31339552</v>
      </c>
      <c r="AN192">
        <f t="shared" si="1"/>
        <v>36317267</v>
      </c>
      <c r="AO192">
        <f t="shared" si="1"/>
        <v>44258886</v>
      </c>
      <c r="AP192">
        <f t="shared" si="1"/>
        <v>56160695</v>
      </c>
      <c r="AQ192">
        <f t="shared" si="1"/>
        <v>55422189</v>
      </c>
      <c r="AR192">
        <f t="shared" si="1"/>
        <v>49387183</v>
      </c>
      <c r="AS192">
        <f t="shared" si="1"/>
        <v>48997669</v>
      </c>
      <c r="AT192">
        <f t="shared" si="1"/>
        <v>49167010</v>
      </c>
      <c r="AU192">
        <f t="shared" si="1"/>
        <v>53856012</v>
      </c>
      <c r="AV192">
        <f t="shared" si="1"/>
        <v>95242330</v>
      </c>
      <c r="AW192">
        <f t="shared" si="1"/>
        <v>86397212</v>
      </c>
      <c r="AX192">
        <f t="shared" si="1"/>
        <v>55088180</v>
      </c>
      <c r="AY192">
        <f t="shared" si="1"/>
        <v>71571333</v>
      </c>
      <c r="AZ192">
        <f t="shared" si="1"/>
        <v>128640826</v>
      </c>
      <c r="BA192">
        <f t="shared" si="1"/>
        <v>128534252</v>
      </c>
      <c r="BB192">
        <f t="shared" si="1"/>
        <v>120033472</v>
      </c>
      <c r="BC192">
        <f t="shared" si="1"/>
        <v>0</v>
      </c>
    </row>
    <row r="194" spans="24:54">
      <c r="X194">
        <f>30671698-X192</f>
        <v>0</v>
      </c>
      <c r="Y194">
        <f>61595828-Y192</f>
        <v>0</v>
      </c>
      <c r="Z194">
        <f>42942443-Z192</f>
        <v>0</v>
      </c>
      <c r="AA194">
        <f>35012561-AA192</f>
        <v>0</v>
      </c>
      <c r="AB194">
        <f>43378493-AB192</f>
        <v>0</v>
      </c>
      <c r="AC194">
        <f>48527603-AC192</f>
        <v>0</v>
      </c>
      <c r="AD194">
        <f>52456407-AD192</f>
        <v>0</v>
      </c>
      <c r="AE194">
        <f>49889563-AE192</f>
        <v>0</v>
      </c>
      <c r="AF194">
        <f>44782946-AF192</f>
        <v>0</v>
      </c>
      <c r="AG194">
        <f>44886266-AG192</f>
        <v>0</v>
      </c>
      <c r="AH194">
        <f>48797977-AH192</f>
        <v>0</v>
      </c>
      <c r="AI194">
        <f>43025914-AI192</f>
        <v>0</v>
      </c>
      <c r="AJ194">
        <f>24812958-AJ192</f>
        <v>0</v>
      </c>
      <c r="AK194">
        <f>23045106-AK192</f>
        <v>0</v>
      </c>
      <c r="AL194">
        <f>21451382-AL192</f>
        <v>0</v>
      </c>
      <c r="AM194">
        <f>31339552-AM192</f>
        <v>0</v>
      </c>
      <c r="AN194">
        <f>36317267-AN192</f>
        <v>0</v>
      </c>
      <c r="AO194">
        <f>44258886-AO192</f>
        <v>0</v>
      </c>
      <c r="AP194">
        <f>56160695-AP192</f>
        <v>0</v>
      </c>
      <c r="AQ194">
        <f>55422189-AQ192</f>
        <v>0</v>
      </c>
      <c r="AR194">
        <f>49387183-AR192</f>
        <v>0</v>
      </c>
      <c r="AS194">
        <f>48997669-AS192</f>
        <v>0</v>
      </c>
      <c r="AT194">
        <f>49167010-AT192</f>
        <v>0</v>
      </c>
      <c r="AU194">
        <f>53856012-AU192</f>
        <v>0</v>
      </c>
      <c r="AV194">
        <f>95242330-AV192</f>
        <v>0</v>
      </c>
      <c r="AW194">
        <f>86397212-AW192</f>
        <v>0</v>
      </c>
      <c r="AX194">
        <f>55088180-AX192</f>
        <v>0</v>
      </c>
      <c r="AY194">
        <f>71571333-AY192</f>
        <v>0</v>
      </c>
      <c r="AZ194">
        <f>128640826-AZ192</f>
        <v>0</v>
      </c>
      <c r="BA194">
        <f>128534252-BA192</f>
        <v>0</v>
      </c>
      <c r="BB194">
        <f>120033472-BB192</f>
        <v>0</v>
      </c>
    </row>
    <row r="196" spans="24:54">
      <c r="Y196" t="s">
        <v>233</v>
      </c>
      <c r="AA196" t="s">
        <v>201</v>
      </c>
      <c r="AB196" t="s">
        <v>183</v>
      </c>
      <c r="AC196" t="s">
        <v>181</v>
      </c>
      <c r="AE196" t="s">
        <v>184</v>
      </c>
      <c r="AH196" t="s">
        <v>189</v>
      </c>
      <c r="AL196" t="s">
        <v>177</v>
      </c>
      <c r="AO196" t="s">
        <v>199</v>
      </c>
      <c r="AQ196" t="s">
        <v>190</v>
      </c>
      <c r="AR196" t="s">
        <v>193</v>
      </c>
      <c r="AS196" t="s">
        <v>197</v>
      </c>
      <c r="AT196" t="s">
        <v>197</v>
      </c>
      <c r="AU196" t="s">
        <v>197</v>
      </c>
      <c r="AZ196" t="s">
        <v>203</v>
      </c>
      <c r="BA196" t="s">
        <v>203</v>
      </c>
      <c r="BB196" t="s">
        <v>203</v>
      </c>
    </row>
    <row r="198" spans="24:54">
      <c r="X198" t="s">
        <v>144</v>
      </c>
      <c r="Y198" t="s">
        <v>144</v>
      </c>
      <c r="Z198" t="s">
        <v>144</v>
      </c>
      <c r="AA198" t="s">
        <v>144</v>
      </c>
      <c r="AB198" t="s">
        <v>144</v>
      </c>
      <c r="AC198" t="s">
        <v>144</v>
      </c>
      <c r="AD198" t="s">
        <v>144</v>
      </c>
      <c r="AE198" t="s">
        <v>144</v>
      </c>
      <c r="AG198" t="s">
        <v>144</v>
      </c>
      <c r="AH198" t="s">
        <v>144</v>
      </c>
      <c r="AI198" t="s">
        <v>144</v>
      </c>
      <c r="AJ198" t="s">
        <v>144</v>
      </c>
      <c r="AK198" t="s">
        <v>144</v>
      </c>
      <c r="AL198" t="s">
        <v>144</v>
      </c>
      <c r="AM198" t="s">
        <v>144</v>
      </c>
      <c r="AN198" t="s">
        <v>144</v>
      </c>
      <c r="AO198" t="s">
        <v>144</v>
      </c>
      <c r="AP198" t="s">
        <v>144</v>
      </c>
      <c r="AQ198" t="s">
        <v>144</v>
      </c>
      <c r="AR198" t="s">
        <v>144</v>
      </c>
      <c r="AS198" t="s">
        <v>144</v>
      </c>
      <c r="AT198" t="s">
        <v>144</v>
      </c>
      <c r="AU198" t="s">
        <v>144</v>
      </c>
      <c r="AX198" t="s">
        <v>144</v>
      </c>
      <c r="AY198" t="s">
        <v>144</v>
      </c>
      <c r="AZ198" t="s">
        <v>144</v>
      </c>
      <c r="BA198" t="s">
        <v>144</v>
      </c>
      <c r="BB198" t="s">
        <v>144</v>
      </c>
    </row>
    <row r="200" spans="24:54">
      <c r="AA200" t="s">
        <v>178</v>
      </c>
      <c r="AC200" t="s">
        <v>178</v>
      </c>
      <c r="AE200" t="s">
        <v>178</v>
      </c>
      <c r="AH200" t="s">
        <v>178</v>
      </c>
      <c r="AI200" t="s">
        <v>178</v>
      </c>
      <c r="AJ200" t="s">
        <v>178</v>
      </c>
      <c r="AL200" t="s">
        <v>178</v>
      </c>
      <c r="AM200" t="s">
        <v>178</v>
      </c>
      <c r="AQ200" t="s">
        <v>178</v>
      </c>
      <c r="AT200" t="s">
        <v>178</v>
      </c>
      <c r="AU200" t="s">
        <v>178</v>
      </c>
      <c r="AX200" t="s">
        <v>178</v>
      </c>
      <c r="AY200" t="s">
        <v>178</v>
      </c>
      <c r="AZ200" t="s">
        <v>178</v>
      </c>
      <c r="BA200" t="s">
        <v>178</v>
      </c>
      <c r="BB200" t="s">
        <v>216</v>
      </c>
    </row>
    <row r="202" spans="24:54">
      <c r="X202">
        <f>+X4/X192</f>
        <v>0.37570965259243227</v>
      </c>
      <c r="Y202">
        <f t="shared" ref="Y202:BB202" si="2">+Y4/Y192</f>
        <v>0.4635798872611957</v>
      </c>
      <c r="Z202">
        <f t="shared" si="2"/>
        <v>0.4851265681367965</v>
      </c>
      <c r="AA202">
        <f t="shared" si="2"/>
        <v>0.52256026058762173</v>
      </c>
      <c r="AB202">
        <f t="shared" si="2"/>
        <v>0.5194326368138239</v>
      </c>
      <c r="AC202">
        <f t="shared" si="2"/>
        <v>0.47815724588745917</v>
      </c>
      <c r="AD202">
        <f t="shared" si="2"/>
        <v>0.48750578742459427</v>
      </c>
      <c r="AE202">
        <f t="shared" si="2"/>
        <v>0.45755874830974164</v>
      </c>
      <c r="AF202">
        <f t="shared" si="2"/>
        <v>0.47929213946755533</v>
      </c>
      <c r="AG202">
        <f t="shared" si="2"/>
        <v>0.47429374053970091</v>
      </c>
      <c r="AH202">
        <f t="shared" si="2"/>
        <v>0.46231717761578517</v>
      </c>
      <c r="AI202">
        <f t="shared" si="2"/>
        <v>0.47259858326310045</v>
      </c>
      <c r="AJ202">
        <f t="shared" si="2"/>
        <v>0.49138232531566772</v>
      </c>
      <c r="AK202">
        <f t="shared" si="2"/>
        <v>0.49885455072326418</v>
      </c>
      <c r="AL202">
        <f t="shared" si="2"/>
        <v>0.50531956402622447</v>
      </c>
      <c r="AM202">
        <f t="shared" si="2"/>
        <v>0.50382854866591587</v>
      </c>
      <c r="AN202">
        <f t="shared" si="2"/>
        <v>0.50342708882802223</v>
      </c>
      <c r="AO202">
        <f t="shared" si="2"/>
        <v>0.49372060562030412</v>
      </c>
      <c r="AP202">
        <f t="shared" si="2"/>
        <v>0.49609918466999031</v>
      </c>
      <c r="AQ202">
        <f t="shared" si="2"/>
        <v>0.47873764062260332</v>
      </c>
      <c r="AR202">
        <f t="shared" si="2"/>
        <v>0.46841853684993534</v>
      </c>
      <c r="AS202">
        <f t="shared" si="2"/>
        <v>0.46829546115755016</v>
      </c>
      <c r="AT202">
        <f t="shared" si="2"/>
        <v>0.43077284951840678</v>
      </c>
      <c r="AU202">
        <f t="shared" si="2"/>
        <v>0.37427299667119801</v>
      </c>
      <c r="AV202">
        <f t="shared" si="2"/>
        <v>0.34245143939674721</v>
      </c>
      <c r="AW202">
        <f t="shared" si="2"/>
        <v>0.40375324842658117</v>
      </c>
      <c r="AX202">
        <f t="shared" si="2"/>
        <v>0.36020233378557798</v>
      </c>
      <c r="AY202">
        <f t="shared" si="2"/>
        <v>0.47766306099119321</v>
      </c>
      <c r="AZ202">
        <f t="shared" si="2"/>
        <v>0.42760297574581807</v>
      </c>
      <c r="BA202">
        <f t="shared" si="2"/>
        <v>0.52209570566451036</v>
      </c>
      <c r="BB202">
        <f t="shared" si="2"/>
        <v>0.54962963997242364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09"/>
  <sheetViews>
    <sheetView tabSelected="1" workbookViewId="0">
      <pane xSplit="3" ySplit="3" topLeftCell="V172" activePane="bottomRight" state="frozen"/>
      <selection pane="topRight" activeCell="D1" sqref="D1"/>
      <selection pane="bottomLeft" activeCell="A3" sqref="A3"/>
      <selection pane="bottomRight" activeCell="Z210" sqref="Z210"/>
    </sheetView>
  </sheetViews>
  <sheetFormatPr defaultRowHeight="15"/>
  <cols>
    <col min="46" max="46" width="12.28515625" customWidth="1"/>
    <col min="52" max="52" width="10" bestFit="1" customWidth="1"/>
    <col min="53" max="53" width="10" customWidth="1"/>
    <col min="54" max="54" width="10" bestFit="1" customWidth="1"/>
  </cols>
  <sheetData>
    <row r="1" spans="1:55" ht="15.75" customHeight="1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ht="15.75" customHeight="1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 ht="15.75" customHeight="1"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</row>
    <row r="4" spans="1:55">
      <c r="A4" t="s">
        <v>2</v>
      </c>
      <c r="B4" t="s">
        <v>3</v>
      </c>
      <c r="D4" t="b">
        <f>+B4=domexp!B4</f>
        <v>1</v>
      </c>
      <c r="X4">
        <f>+domexp!X4+reexp!X4</f>
        <v>44312048</v>
      </c>
      <c r="Y4">
        <f>+domexp!Y4+reexp!Y4</f>
        <v>34354300</v>
      </c>
      <c r="Z4">
        <v>38716593</v>
      </c>
      <c r="AA4">
        <v>36154174</v>
      </c>
      <c r="AB4">
        <v>37324605</v>
      </c>
      <c r="AC4">
        <v>42038386</v>
      </c>
      <c r="AD4">
        <v>44073323</v>
      </c>
      <c r="AE4">
        <v>35102087</v>
      </c>
      <c r="AF4">
        <v>36877887</v>
      </c>
      <c r="AG4">
        <v>40510075</v>
      </c>
      <c r="AH4">
        <v>40957043</v>
      </c>
      <c r="AI4">
        <v>36015303</v>
      </c>
      <c r="AJ4">
        <v>30940654</v>
      </c>
      <c r="AK4">
        <v>32449231</v>
      </c>
      <c r="AL4">
        <v>35571509</v>
      </c>
      <c r="AM4">
        <v>38629240</v>
      </c>
      <c r="AN4">
        <v>38921568</v>
      </c>
      <c r="AO4">
        <v>45492989</v>
      </c>
      <c r="AP4">
        <v>50705591</v>
      </c>
      <c r="AQ4">
        <v>48897990</v>
      </c>
      <c r="AR4">
        <v>46689198</v>
      </c>
      <c r="AS4">
        <v>64129106</v>
      </c>
      <c r="AT4">
        <v>52395538</v>
      </c>
      <c r="AU4">
        <v>60471098</v>
      </c>
      <c r="AV4">
        <v>46367940</v>
      </c>
      <c r="AW4">
        <v>55426533</v>
      </c>
      <c r="AX4">
        <v>58643411</v>
      </c>
      <c r="AY4">
        <v>70923772</v>
      </c>
      <c r="AZ4">
        <v>98698479</v>
      </c>
      <c r="BA4">
        <v>107915266</v>
      </c>
      <c r="BB4">
        <v>107706305</v>
      </c>
    </row>
    <row r="5" spans="1:55">
      <c r="B5" t="s">
        <v>130</v>
      </c>
      <c r="C5" t="s">
        <v>131</v>
      </c>
      <c r="D5" t="b">
        <f>+B5=domexp!B5</f>
        <v>1</v>
      </c>
      <c r="AC5">
        <v>256</v>
      </c>
      <c r="AD5">
        <v>264</v>
      </c>
      <c r="AE5">
        <v>2819</v>
      </c>
      <c r="AF5">
        <v>371</v>
      </c>
      <c r="AG5">
        <v>128</v>
      </c>
      <c r="AH5">
        <v>407</v>
      </c>
      <c r="AI5">
        <v>184</v>
      </c>
      <c r="AJ5">
        <v>227</v>
      </c>
      <c r="AK5">
        <v>6569</v>
      </c>
      <c r="AL5">
        <v>6649</v>
      </c>
      <c r="AM5">
        <v>7051</v>
      </c>
      <c r="AN5">
        <v>14086</v>
      </c>
      <c r="AO5">
        <v>10802</v>
      </c>
      <c r="AP5">
        <v>557</v>
      </c>
      <c r="AQ5">
        <v>60</v>
      </c>
      <c r="AR5">
        <v>114</v>
      </c>
      <c r="AS5">
        <v>767</v>
      </c>
      <c r="AT5">
        <v>562</v>
      </c>
      <c r="AU5">
        <v>34</v>
      </c>
      <c r="AV5">
        <v>5134</v>
      </c>
      <c r="AW5">
        <v>59051</v>
      </c>
      <c r="AX5">
        <v>59092</v>
      </c>
      <c r="AY5">
        <v>100615</v>
      </c>
      <c r="AZ5">
        <v>58851</v>
      </c>
      <c r="BA5">
        <v>93950</v>
      </c>
      <c r="BB5">
        <v>134026</v>
      </c>
    </row>
    <row r="6" spans="1:55">
      <c r="B6" t="s">
        <v>4</v>
      </c>
      <c r="D6" t="b">
        <f>+B6=domexp!B6</f>
        <v>1</v>
      </c>
      <c r="X6">
        <f>+domexp!X6+reexp!X6</f>
        <v>2</v>
      </c>
      <c r="Y6">
        <f>+domexp!Y6+reexp!Y6</f>
        <v>3</v>
      </c>
      <c r="Z6">
        <v>30</v>
      </c>
      <c r="AG6">
        <v>8</v>
      </c>
      <c r="AJ6">
        <v>2</v>
      </c>
      <c r="AK6">
        <v>5</v>
      </c>
      <c r="AL6">
        <v>30</v>
      </c>
      <c r="AT6">
        <v>2</v>
      </c>
      <c r="BA6">
        <v>3160</v>
      </c>
    </row>
    <row r="7" spans="1:55">
      <c r="B7" t="s">
        <v>5</v>
      </c>
      <c r="D7" t="b">
        <f>+B7=domexp!B7</f>
        <v>1</v>
      </c>
      <c r="X7">
        <f>+domexp!X7+reexp!X7</f>
        <v>4</v>
      </c>
      <c r="Y7">
        <f>+domexp!Y7+reexp!Y7</f>
        <v>5</v>
      </c>
      <c r="Z7">
        <v>7</v>
      </c>
      <c r="AB7">
        <v>77</v>
      </c>
      <c r="AC7">
        <v>3</v>
      </c>
      <c r="AD7">
        <v>18</v>
      </c>
      <c r="AE7">
        <v>8</v>
      </c>
      <c r="AF7">
        <v>2</v>
      </c>
      <c r="AG7">
        <v>2</v>
      </c>
      <c r="AH7">
        <v>9</v>
      </c>
      <c r="AI7">
        <v>13</v>
      </c>
      <c r="AJ7">
        <v>14</v>
      </c>
      <c r="AK7">
        <v>4</v>
      </c>
      <c r="AL7">
        <v>11</v>
      </c>
      <c r="AM7">
        <v>1</v>
      </c>
      <c r="AO7">
        <v>35</v>
      </c>
      <c r="AQ7">
        <v>10</v>
      </c>
      <c r="AR7">
        <v>3</v>
      </c>
      <c r="AS7">
        <v>5</v>
      </c>
      <c r="AT7">
        <v>3471</v>
      </c>
      <c r="AX7">
        <v>26908</v>
      </c>
      <c r="AY7">
        <v>674</v>
      </c>
      <c r="AZ7">
        <v>61</v>
      </c>
      <c r="BA7">
        <v>5270</v>
      </c>
      <c r="BB7">
        <v>9198</v>
      </c>
    </row>
    <row r="8" spans="1:55">
      <c r="B8" t="s">
        <v>6</v>
      </c>
      <c r="D8" t="b">
        <f>+B8=domexp!B8</f>
        <v>1</v>
      </c>
      <c r="Y8">
        <f>+domexp!Y8+reexp!Y8</f>
        <v>3</v>
      </c>
      <c r="AD8">
        <v>5</v>
      </c>
      <c r="AH8">
        <v>4</v>
      </c>
      <c r="AJ8">
        <v>4</v>
      </c>
      <c r="AU8">
        <v>120</v>
      </c>
      <c r="AW8">
        <v>4316</v>
      </c>
      <c r="AZ8">
        <v>1366</v>
      </c>
      <c r="BA8">
        <v>608</v>
      </c>
      <c r="BB8">
        <v>1451</v>
      </c>
    </row>
    <row r="9" spans="1:55">
      <c r="B9" t="s">
        <v>7</v>
      </c>
      <c r="D9" t="b">
        <f>+B9=domexp!B9</f>
        <v>1</v>
      </c>
      <c r="X9">
        <f>+domexp!X9+reexp!X9</f>
        <v>12</v>
      </c>
      <c r="Y9">
        <f>+domexp!Y9+reexp!Y9</f>
        <v>44</v>
      </c>
      <c r="Z9">
        <v>30</v>
      </c>
      <c r="AA9">
        <v>24</v>
      </c>
      <c r="AC9">
        <v>136</v>
      </c>
      <c r="AD9">
        <v>42</v>
      </c>
      <c r="AE9">
        <v>193</v>
      </c>
      <c r="AF9">
        <v>85</v>
      </c>
      <c r="AG9">
        <v>206</v>
      </c>
      <c r="AH9">
        <v>173</v>
      </c>
      <c r="AI9">
        <v>51</v>
      </c>
      <c r="AJ9">
        <v>38</v>
      </c>
      <c r="AK9">
        <v>109</v>
      </c>
      <c r="AL9">
        <v>68</v>
      </c>
      <c r="AM9">
        <v>38</v>
      </c>
      <c r="AN9">
        <v>90</v>
      </c>
      <c r="AO9">
        <v>84</v>
      </c>
      <c r="AP9">
        <v>54</v>
      </c>
      <c r="AQ9">
        <v>43</v>
      </c>
      <c r="AR9">
        <v>27</v>
      </c>
      <c r="AS9">
        <v>808</v>
      </c>
      <c r="AT9">
        <v>705</v>
      </c>
      <c r="AU9">
        <v>2</v>
      </c>
      <c r="AY9">
        <v>48</v>
      </c>
      <c r="AZ9">
        <v>598</v>
      </c>
      <c r="BA9">
        <v>120</v>
      </c>
      <c r="BB9">
        <v>2956</v>
      </c>
    </row>
    <row r="10" spans="1:55">
      <c r="B10" t="s">
        <v>176</v>
      </c>
      <c r="D10" t="b">
        <f>+B10=domexp!B10</f>
        <v>1</v>
      </c>
      <c r="AC10">
        <v>32</v>
      </c>
    </row>
    <row r="11" spans="1:55">
      <c r="B11" t="s">
        <v>8</v>
      </c>
      <c r="D11" t="b">
        <f>+B11=domexp!B11</f>
        <v>1</v>
      </c>
      <c r="X11">
        <f>+domexp!X11+reexp!X11</f>
        <v>8</v>
      </c>
      <c r="Y11">
        <f>+domexp!Y11+reexp!Y11</f>
        <v>3</v>
      </c>
      <c r="Z11">
        <v>21</v>
      </c>
      <c r="AA11">
        <v>2</v>
      </c>
      <c r="AC11">
        <v>356</v>
      </c>
      <c r="AD11">
        <v>38</v>
      </c>
      <c r="AE11">
        <v>12</v>
      </c>
      <c r="AF11">
        <v>20</v>
      </c>
      <c r="AG11">
        <v>947</v>
      </c>
      <c r="AH11">
        <v>1070</v>
      </c>
      <c r="AI11">
        <v>984</v>
      </c>
      <c r="AJ11">
        <v>779</v>
      </c>
      <c r="AK11">
        <v>827</v>
      </c>
      <c r="AL11">
        <v>743</v>
      </c>
      <c r="AM11">
        <v>208</v>
      </c>
      <c r="AN11">
        <v>618</v>
      </c>
      <c r="AO11">
        <v>946</v>
      </c>
      <c r="AP11">
        <v>584</v>
      </c>
      <c r="AQ11">
        <v>1330</v>
      </c>
      <c r="AR11">
        <v>1706</v>
      </c>
      <c r="AS11">
        <v>937</v>
      </c>
      <c r="AT11">
        <v>6612</v>
      </c>
      <c r="AU11">
        <v>2</v>
      </c>
      <c r="AY11">
        <v>101407</v>
      </c>
      <c r="AZ11">
        <v>136604</v>
      </c>
      <c r="BA11">
        <v>102004</v>
      </c>
      <c r="BB11">
        <v>52046</v>
      </c>
    </row>
    <row r="12" spans="1:55">
      <c r="B12" t="s">
        <v>9</v>
      </c>
      <c r="D12" t="b">
        <f>+B12=domexp!B12</f>
        <v>1</v>
      </c>
      <c r="X12">
        <f>+domexp!X12+reexp!X12</f>
        <v>478</v>
      </c>
      <c r="Y12">
        <f>+domexp!Y12+reexp!Y12</f>
        <v>10245</v>
      </c>
      <c r="Z12">
        <v>28019</v>
      </c>
      <c r="AA12">
        <v>34752</v>
      </c>
      <c r="AB12">
        <v>45780</v>
      </c>
      <c r="AC12">
        <v>1111</v>
      </c>
      <c r="AD12">
        <v>484</v>
      </c>
      <c r="AE12">
        <v>947</v>
      </c>
      <c r="AF12">
        <v>1764</v>
      </c>
      <c r="AG12">
        <v>4221</v>
      </c>
      <c r="AH12">
        <v>7055</v>
      </c>
      <c r="AI12">
        <v>9066</v>
      </c>
      <c r="AJ12">
        <v>5093</v>
      </c>
      <c r="AK12">
        <v>3498</v>
      </c>
      <c r="AL12">
        <v>2670</v>
      </c>
      <c r="AM12">
        <v>393</v>
      </c>
      <c r="AN12">
        <v>1528</v>
      </c>
      <c r="AO12">
        <v>1401</v>
      </c>
      <c r="AP12">
        <v>1074</v>
      </c>
      <c r="AQ12">
        <v>362</v>
      </c>
      <c r="AR12">
        <v>241</v>
      </c>
      <c r="AS12">
        <v>774</v>
      </c>
      <c r="AT12">
        <v>1670</v>
      </c>
      <c r="AU12">
        <v>16655</v>
      </c>
      <c r="AV12">
        <v>17089</v>
      </c>
      <c r="AW12">
        <v>156105</v>
      </c>
      <c r="AX12">
        <v>282153</v>
      </c>
      <c r="AY12">
        <v>174660</v>
      </c>
      <c r="AZ12">
        <v>62354</v>
      </c>
      <c r="BA12">
        <v>37458</v>
      </c>
      <c r="BB12">
        <v>1702</v>
      </c>
    </row>
    <row r="13" spans="1:55">
      <c r="B13" t="s">
        <v>10</v>
      </c>
      <c r="D13" t="b">
        <f>+B13=domexp!B13</f>
        <v>1</v>
      </c>
      <c r="AC13">
        <v>3</v>
      </c>
      <c r="AD13">
        <v>10</v>
      </c>
      <c r="AH13">
        <v>4</v>
      </c>
      <c r="AI13">
        <v>2</v>
      </c>
      <c r="AQ13">
        <v>3</v>
      </c>
      <c r="AR13">
        <v>6</v>
      </c>
      <c r="AS13">
        <v>5</v>
      </c>
      <c r="AT13">
        <v>15</v>
      </c>
      <c r="AV13">
        <v>67</v>
      </c>
      <c r="AY13">
        <v>357</v>
      </c>
      <c r="AZ13">
        <v>6343</v>
      </c>
      <c r="BA13">
        <v>365</v>
      </c>
      <c r="BB13">
        <v>170</v>
      </c>
    </row>
    <row r="14" spans="1:55">
      <c r="B14" t="s">
        <v>11</v>
      </c>
      <c r="D14" t="b">
        <f>+B14=domexp!B14</f>
        <v>1</v>
      </c>
      <c r="X14">
        <f>+domexp!X14+reexp!X14</f>
        <v>12263</v>
      </c>
      <c r="Y14">
        <f>+domexp!Y14+reexp!Y14</f>
        <v>28964</v>
      </c>
      <c r="Z14">
        <v>13192</v>
      </c>
      <c r="AA14">
        <v>23457</v>
      </c>
      <c r="AB14">
        <v>20389</v>
      </c>
      <c r="AC14">
        <v>13827</v>
      </c>
      <c r="AD14">
        <v>17953</v>
      </c>
      <c r="AE14">
        <v>13771</v>
      </c>
      <c r="AF14">
        <v>27304</v>
      </c>
      <c r="AG14">
        <v>12909</v>
      </c>
      <c r="AH14">
        <v>12745</v>
      </c>
      <c r="AI14">
        <v>14085</v>
      </c>
      <c r="AJ14">
        <v>14165</v>
      </c>
      <c r="AK14">
        <v>14153</v>
      </c>
      <c r="AL14">
        <v>15143</v>
      </c>
      <c r="AM14">
        <v>16238</v>
      </c>
      <c r="AN14">
        <v>11249</v>
      </c>
      <c r="AO14">
        <v>22917</v>
      </c>
      <c r="AP14">
        <v>27180</v>
      </c>
      <c r="AQ14">
        <v>28028</v>
      </c>
      <c r="AR14">
        <v>24458</v>
      </c>
      <c r="AS14">
        <v>27210</v>
      </c>
      <c r="AT14">
        <v>25743</v>
      </c>
      <c r="AU14">
        <v>59</v>
      </c>
      <c r="AX14">
        <v>5571</v>
      </c>
      <c r="AY14">
        <v>185462</v>
      </c>
      <c r="AZ14">
        <v>118955</v>
      </c>
      <c r="BA14">
        <v>121380</v>
      </c>
      <c r="BB14">
        <v>173166</v>
      </c>
    </row>
    <row r="15" spans="1:55">
      <c r="B15" t="s">
        <v>12</v>
      </c>
      <c r="D15" t="b">
        <f>+B15=domexp!B15</f>
        <v>1</v>
      </c>
      <c r="X15">
        <f>+domexp!X15+reexp!X15</f>
        <v>328874</v>
      </c>
      <c r="Y15">
        <f>+domexp!Y15+reexp!Y15</f>
        <v>49756</v>
      </c>
      <c r="Z15">
        <v>42917</v>
      </c>
      <c r="AA15">
        <v>172046</v>
      </c>
      <c r="AB15">
        <v>338393</v>
      </c>
      <c r="AC15">
        <f>495850</f>
        <v>495850</v>
      </c>
      <c r="AD15">
        <v>197428</v>
      </c>
      <c r="AE15">
        <v>82826</v>
      </c>
      <c r="AF15">
        <v>145653</v>
      </c>
      <c r="AG15">
        <v>379338</v>
      </c>
      <c r="AH15">
        <v>386421</v>
      </c>
      <c r="AI15">
        <v>406878</v>
      </c>
      <c r="AJ15">
        <v>59185</v>
      </c>
      <c r="AK15">
        <v>53378</v>
      </c>
      <c r="AL15">
        <v>34326</v>
      </c>
      <c r="AM15">
        <v>65161</v>
      </c>
      <c r="AN15">
        <v>60956</v>
      </c>
      <c r="AO15">
        <v>125826</v>
      </c>
      <c r="AP15">
        <v>135730</v>
      </c>
      <c r="AQ15">
        <v>137281</v>
      </c>
      <c r="AR15">
        <v>145548</v>
      </c>
      <c r="AS15">
        <v>776511</v>
      </c>
      <c r="AT15">
        <v>1042047</v>
      </c>
      <c r="AU15">
        <v>1030304</v>
      </c>
      <c r="AV15">
        <v>2564426</v>
      </c>
      <c r="AW15">
        <v>4068326</v>
      </c>
      <c r="AX15">
        <v>2940257</v>
      </c>
      <c r="AY15">
        <v>3095388</v>
      </c>
      <c r="AZ15">
        <v>491387</v>
      </c>
      <c r="BA15">
        <v>791982</v>
      </c>
      <c r="BB15">
        <v>883652</v>
      </c>
    </row>
    <row r="16" spans="1:55">
      <c r="B16" t="s">
        <v>13</v>
      </c>
      <c r="D16" t="b">
        <f>+B16=domexp!B16</f>
        <v>1</v>
      </c>
      <c r="X16">
        <f>+domexp!X16+reexp!X16</f>
        <v>4070</v>
      </c>
      <c r="Y16">
        <f>+domexp!Y16+reexp!Y16</f>
        <v>66</v>
      </c>
      <c r="Z16">
        <v>144</v>
      </c>
      <c r="AA16">
        <v>140</v>
      </c>
      <c r="AB16">
        <v>57</v>
      </c>
      <c r="AC16">
        <v>109</v>
      </c>
      <c r="AD16">
        <v>105</v>
      </c>
      <c r="AE16">
        <v>152</v>
      </c>
      <c r="AF16">
        <v>58</v>
      </c>
      <c r="AG16">
        <v>146</v>
      </c>
      <c r="AH16">
        <v>225</v>
      </c>
      <c r="AI16">
        <v>251</v>
      </c>
      <c r="AJ16">
        <v>14922</v>
      </c>
      <c r="AK16">
        <v>26868</v>
      </c>
      <c r="AL16">
        <v>22929</v>
      </c>
      <c r="AM16">
        <v>49727</v>
      </c>
      <c r="AN16">
        <v>63771</v>
      </c>
    </row>
    <row r="17" spans="2:54">
      <c r="B17" t="s">
        <v>195</v>
      </c>
      <c r="D17" t="b">
        <f>+B17=domexp!B17</f>
        <v>1</v>
      </c>
      <c r="AO17">
        <v>71383</v>
      </c>
      <c r="AP17">
        <v>78869</v>
      </c>
      <c r="AQ17">
        <v>64080</v>
      </c>
      <c r="AR17">
        <v>111006</v>
      </c>
      <c r="AS17">
        <v>124774</v>
      </c>
      <c r="AT17">
        <v>137510</v>
      </c>
      <c r="AU17">
        <v>27814</v>
      </c>
      <c r="AX17">
        <v>128130</v>
      </c>
      <c r="AY17">
        <v>587166</v>
      </c>
      <c r="AZ17">
        <v>318455</v>
      </c>
      <c r="BA17">
        <v>297780</v>
      </c>
      <c r="BB17">
        <v>290744</v>
      </c>
    </row>
    <row r="18" spans="2:54">
      <c r="B18" t="s">
        <v>206</v>
      </c>
      <c r="D18" t="b">
        <f>+B18=domexp!B18</f>
        <v>1</v>
      </c>
      <c r="BB18">
        <v>72239</v>
      </c>
    </row>
    <row r="19" spans="2:54">
      <c r="B19" t="s">
        <v>145</v>
      </c>
      <c r="D19" t="b">
        <f>+B19=domexp!B19</f>
        <v>1</v>
      </c>
      <c r="AE19">
        <v>9</v>
      </c>
      <c r="AG19">
        <v>12</v>
      </c>
      <c r="AH19">
        <v>33</v>
      </c>
      <c r="AI19">
        <v>371</v>
      </c>
      <c r="AJ19">
        <v>37</v>
      </c>
      <c r="AK19">
        <v>22</v>
      </c>
      <c r="AL19">
        <v>61</v>
      </c>
      <c r="AM19">
        <v>56</v>
      </c>
      <c r="AN19">
        <v>122</v>
      </c>
      <c r="AO19">
        <v>144</v>
      </c>
      <c r="AP19">
        <v>5</v>
      </c>
      <c r="AQ19">
        <v>10</v>
      </c>
      <c r="AR19">
        <v>3</v>
      </c>
      <c r="AS19">
        <v>1316</v>
      </c>
      <c r="AT19">
        <v>16057</v>
      </c>
      <c r="AU19">
        <v>1590</v>
      </c>
      <c r="AV19">
        <v>22758</v>
      </c>
      <c r="AW19">
        <v>15</v>
      </c>
      <c r="AX19">
        <v>292</v>
      </c>
      <c r="AY19">
        <v>99153</v>
      </c>
      <c r="AZ19">
        <v>17713</v>
      </c>
      <c r="BA19">
        <v>15573</v>
      </c>
    </row>
    <row r="20" spans="2:54">
      <c r="B20" t="s">
        <v>14</v>
      </c>
      <c r="D20" t="b">
        <f>+B20=domexp!B20</f>
        <v>1</v>
      </c>
      <c r="X20">
        <f>+domexp!X20+reexp!X20</f>
        <v>4</v>
      </c>
      <c r="Y20">
        <f>+domexp!Y20+reexp!Y20</f>
        <v>2</v>
      </c>
      <c r="Z20">
        <v>1</v>
      </c>
      <c r="AE20">
        <v>1</v>
      </c>
      <c r="AG20">
        <v>150</v>
      </c>
    </row>
    <row r="21" spans="2:54">
      <c r="B21" t="s">
        <v>15</v>
      </c>
      <c r="D21" t="b">
        <f>+B21=domexp!B21</f>
        <v>1</v>
      </c>
      <c r="X21">
        <f>+domexp!X21+reexp!X21</f>
        <v>28207</v>
      </c>
      <c r="Y21">
        <f>+domexp!Y21+reexp!Y21</f>
        <v>42343</v>
      </c>
      <c r="Z21">
        <v>130496</v>
      </c>
      <c r="AA21">
        <v>52056</v>
      </c>
      <c r="AB21">
        <v>42135</v>
      </c>
      <c r="AC21">
        <v>17714</v>
      </c>
      <c r="AD21">
        <v>21216</v>
      </c>
      <c r="AE21">
        <v>22074</v>
      </c>
      <c r="AF21">
        <v>39098</v>
      </c>
      <c r="AG21">
        <v>31611</v>
      </c>
      <c r="AH21">
        <v>26556</v>
      </c>
      <c r="AI21">
        <v>20360</v>
      </c>
    </row>
    <row r="22" spans="2:54">
      <c r="B22" t="s">
        <v>16</v>
      </c>
      <c r="D22" t="b">
        <f>+B22=domexp!B22</f>
        <v>1</v>
      </c>
      <c r="X22">
        <f>+domexp!X22+reexp!X22</f>
        <v>7</v>
      </c>
      <c r="Y22">
        <f>+domexp!Y22+reexp!Y22</f>
        <v>33</v>
      </c>
      <c r="Z22">
        <v>1</v>
      </c>
      <c r="AE22">
        <v>30</v>
      </c>
      <c r="AF22">
        <v>31</v>
      </c>
      <c r="AG22">
        <v>16</v>
      </c>
      <c r="AH22">
        <v>7</v>
      </c>
    </row>
    <row r="23" spans="2:54">
      <c r="B23" t="s">
        <v>17</v>
      </c>
      <c r="D23" t="b">
        <f>+B23=domexp!B23</f>
        <v>1</v>
      </c>
      <c r="AA23">
        <v>4</v>
      </c>
      <c r="AB23">
        <v>14</v>
      </c>
      <c r="AC23">
        <v>12</v>
      </c>
      <c r="AD23">
        <v>150</v>
      </c>
      <c r="AE23">
        <v>107</v>
      </c>
      <c r="AF23">
        <v>42</v>
      </c>
      <c r="AG23">
        <v>76</v>
      </c>
      <c r="AH23">
        <v>43</v>
      </c>
      <c r="AI23">
        <v>23</v>
      </c>
      <c r="AJ23">
        <v>17</v>
      </c>
      <c r="AK23">
        <v>5</v>
      </c>
      <c r="AL23">
        <v>4</v>
      </c>
      <c r="AM23">
        <v>8</v>
      </c>
      <c r="AN23">
        <v>1</v>
      </c>
      <c r="AO23">
        <v>8</v>
      </c>
      <c r="AP23">
        <v>2</v>
      </c>
      <c r="AQ23">
        <v>9</v>
      </c>
      <c r="AR23">
        <v>8</v>
      </c>
      <c r="AT23">
        <v>13</v>
      </c>
      <c r="AU23">
        <v>15</v>
      </c>
      <c r="AV23">
        <v>6</v>
      </c>
      <c r="AZ23">
        <v>5</v>
      </c>
      <c r="BA23">
        <v>282</v>
      </c>
      <c r="BB23">
        <v>19</v>
      </c>
    </row>
    <row r="24" spans="2:54">
      <c r="B24" t="s">
        <v>18</v>
      </c>
      <c r="D24" t="b">
        <f>+B24=domexp!B24</f>
        <v>1</v>
      </c>
      <c r="X24">
        <f>+domexp!X24+reexp!X24</f>
        <v>22</v>
      </c>
      <c r="Y24">
        <f>+domexp!Y24+reexp!Y24</f>
        <v>29</v>
      </c>
      <c r="Z24">
        <v>47</v>
      </c>
      <c r="AA24">
        <v>22</v>
      </c>
      <c r="AB24">
        <v>4</v>
      </c>
      <c r="AC24">
        <v>151</v>
      </c>
      <c r="AD24">
        <v>16</v>
      </c>
      <c r="AE24">
        <v>1082</v>
      </c>
      <c r="AF24">
        <v>137</v>
      </c>
      <c r="AG24">
        <v>812</v>
      </c>
      <c r="AH24">
        <v>125</v>
      </c>
      <c r="AI24">
        <v>149</v>
      </c>
    </row>
    <row r="25" spans="2:54">
      <c r="B25" t="s">
        <v>153</v>
      </c>
      <c r="D25" t="b">
        <f>+B25=domexp!B25</f>
        <v>1</v>
      </c>
      <c r="AJ25">
        <v>620</v>
      </c>
      <c r="AL25">
        <v>1</v>
      </c>
    </row>
    <row r="26" spans="2:54">
      <c r="B26" t="s">
        <v>19</v>
      </c>
      <c r="D26" t="b">
        <f>+B26=domexp!B26</f>
        <v>1</v>
      </c>
      <c r="X26">
        <f>+domexp!X26+reexp!X26</f>
        <v>7</v>
      </c>
      <c r="Y26">
        <f>+domexp!Y26+reexp!Y26</f>
        <v>3</v>
      </c>
      <c r="Z26">
        <v>11</v>
      </c>
      <c r="AC26">
        <v>14</v>
      </c>
      <c r="AD26">
        <v>7</v>
      </c>
      <c r="AE26">
        <v>2</v>
      </c>
      <c r="AF26">
        <v>7</v>
      </c>
      <c r="AG26">
        <v>2</v>
      </c>
      <c r="AH26">
        <v>24</v>
      </c>
      <c r="AI26">
        <v>14</v>
      </c>
      <c r="AJ26">
        <v>5</v>
      </c>
      <c r="AK26">
        <v>5</v>
      </c>
      <c r="AL26">
        <v>2</v>
      </c>
      <c r="AM26">
        <v>14</v>
      </c>
      <c r="AR26">
        <v>20</v>
      </c>
      <c r="AT26">
        <v>34</v>
      </c>
      <c r="AU26">
        <v>3</v>
      </c>
      <c r="AY26">
        <v>14</v>
      </c>
      <c r="AZ26">
        <v>5255</v>
      </c>
      <c r="BA26">
        <v>3226</v>
      </c>
      <c r="BB26">
        <v>8888</v>
      </c>
    </row>
    <row r="27" spans="2:54">
      <c r="B27" t="s">
        <v>20</v>
      </c>
      <c r="D27" t="b">
        <f>+B27=domexp!B27</f>
        <v>1</v>
      </c>
      <c r="X27">
        <f>+domexp!X27+reexp!X27</f>
        <v>1059583</v>
      </c>
      <c r="Y27">
        <f>+domexp!Y27+reexp!Y27</f>
        <v>3867</v>
      </c>
      <c r="Z27">
        <v>121</v>
      </c>
      <c r="AA27">
        <v>35</v>
      </c>
      <c r="AB27">
        <v>20</v>
      </c>
      <c r="AC27">
        <v>961</v>
      </c>
      <c r="AD27">
        <v>73</v>
      </c>
      <c r="AE27">
        <v>28</v>
      </c>
      <c r="AF27">
        <v>19574</v>
      </c>
      <c r="AG27">
        <v>63</v>
      </c>
      <c r="AH27">
        <v>264</v>
      </c>
      <c r="AI27">
        <v>1213</v>
      </c>
      <c r="AJ27">
        <v>244</v>
      </c>
      <c r="AK27">
        <v>840</v>
      </c>
      <c r="AL27">
        <v>5567</v>
      </c>
      <c r="AM27">
        <v>15</v>
      </c>
      <c r="AN27">
        <v>7687</v>
      </c>
      <c r="AO27">
        <v>18906</v>
      </c>
      <c r="AP27">
        <v>23687</v>
      </c>
      <c r="AQ27">
        <v>163669</v>
      </c>
      <c r="AR27">
        <v>34356</v>
      </c>
      <c r="AS27">
        <v>64107</v>
      </c>
      <c r="AT27">
        <v>1475991</v>
      </c>
      <c r="AU27">
        <v>3607821</v>
      </c>
      <c r="AV27">
        <v>6358214</v>
      </c>
      <c r="AW27">
        <v>5289021</v>
      </c>
      <c r="AX27">
        <v>2401782</v>
      </c>
      <c r="AY27">
        <v>408933</v>
      </c>
      <c r="AZ27">
        <v>201110</v>
      </c>
      <c r="BA27">
        <v>199545</v>
      </c>
      <c r="BB27">
        <v>249476</v>
      </c>
    </row>
    <row r="28" spans="2:54">
      <c r="B28" t="s">
        <v>154</v>
      </c>
      <c r="D28" t="b">
        <f>+B28=domexp!B28</f>
        <v>1</v>
      </c>
      <c r="AJ28">
        <v>202</v>
      </c>
      <c r="AK28">
        <v>181</v>
      </c>
      <c r="AL28">
        <v>228</v>
      </c>
      <c r="AM28">
        <v>567</v>
      </c>
      <c r="AN28">
        <v>175</v>
      </c>
      <c r="AO28">
        <v>91</v>
      </c>
      <c r="AP28">
        <v>1206</v>
      </c>
      <c r="AQ28">
        <v>541</v>
      </c>
      <c r="AR28">
        <v>618</v>
      </c>
      <c r="AS28">
        <v>925</v>
      </c>
      <c r="AT28">
        <v>155</v>
      </c>
      <c r="AU28">
        <v>10876</v>
      </c>
      <c r="AV28">
        <v>49914</v>
      </c>
      <c r="AW28">
        <v>83880</v>
      </c>
      <c r="AX28">
        <v>831</v>
      </c>
      <c r="AY28">
        <v>599</v>
      </c>
      <c r="AZ28">
        <v>1591</v>
      </c>
      <c r="BA28">
        <v>9895</v>
      </c>
      <c r="BB28">
        <v>4069</v>
      </c>
    </row>
    <row r="29" spans="2:54">
      <c r="B29" t="s">
        <v>21</v>
      </c>
      <c r="D29" t="b">
        <f>+B29=domexp!B29</f>
        <v>1</v>
      </c>
      <c r="X29">
        <f>+domexp!X29+reexp!X29</f>
        <v>5</v>
      </c>
      <c r="Y29">
        <f>+domexp!Y29+reexp!Y29</f>
        <v>1</v>
      </c>
      <c r="Z29">
        <v>20</v>
      </c>
      <c r="AC29">
        <v>2</v>
      </c>
      <c r="AE29">
        <v>3</v>
      </c>
      <c r="AG29">
        <v>3</v>
      </c>
      <c r="AH29">
        <v>7</v>
      </c>
      <c r="AI29">
        <v>2</v>
      </c>
      <c r="AJ29">
        <v>6</v>
      </c>
      <c r="AL29">
        <v>2</v>
      </c>
      <c r="AQ29">
        <v>7</v>
      </c>
      <c r="AY29">
        <v>610</v>
      </c>
      <c r="AZ29">
        <v>81</v>
      </c>
      <c r="BA29">
        <v>235</v>
      </c>
    </row>
    <row r="30" spans="2:54">
      <c r="B30" t="s">
        <v>186</v>
      </c>
      <c r="D30" t="b">
        <f>+B30=domexp!B30</f>
        <v>1</v>
      </c>
      <c r="AE30">
        <v>9</v>
      </c>
      <c r="AH30">
        <v>7</v>
      </c>
    </row>
    <row r="31" spans="2:54">
      <c r="B31" t="s">
        <v>22</v>
      </c>
      <c r="D31" t="b">
        <f>+B31=domexp!B31</f>
        <v>1</v>
      </c>
      <c r="X31">
        <f>+domexp!X31+reexp!X31</f>
        <v>5</v>
      </c>
      <c r="Y31">
        <f>+domexp!Y31+reexp!Y31</f>
        <v>10</v>
      </c>
      <c r="Z31">
        <v>31</v>
      </c>
      <c r="AB31">
        <v>1</v>
      </c>
      <c r="AF31">
        <v>14</v>
      </c>
      <c r="AH31">
        <v>11</v>
      </c>
      <c r="AI31">
        <v>7</v>
      </c>
      <c r="BB31">
        <v>19</v>
      </c>
    </row>
    <row r="32" spans="2:54">
      <c r="B32" t="s">
        <v>23</v>
      </c>
      <c r="D32" t="b">
        <f>+B32=domexp!B32</f>
        <v>1</v>
      </c>
      <c r="X32">
        <f>+domexp!X32+reexp!X32</f>
        <v>5</v>
      </c>
      <c r="Y32">
        <f>+domexp!Y32+reexp!Y32</f>
        <v>19</v>
      </c>
      <c r="Z32">
        <v>1</v>
      </c>
      <c r="AJ32">
        <v>7</v>
      </c>
      <c r="AK32">
        <v>17</v>
      </c>
      <c r="AL32">
        <v>193</v>
      </c>
      <c r="AM32">
        <v>140</v>
      </c>
      <c r="AN32">
        <v>94</v>
      </c>
      <c r="AO32">
        <v>96</v>
      </c>
      <c r="AP32">
        <v>46</v>
      </c>
      <c r="AQ32">
        <v>34</v>
      </c>
      <c r="AS32">
        <v>198</v>
      </c>
      <c r="AT32">
        <v>67</v>
      </c>
      <c r="AZ32">
        <v>2817</v>
      </c>
      <c r="BA32">
        <v>1831</v>
      </c>
      <c r="BB32">
        <v>1083</v>
      </c>
    </row>
    <row r="33" spans="2:54">
      <c r="B33" t="s">
        <v>155</v>
      </c>
      <c r="D33" t="b">
        <f>+B33=domexp!B33</f>
        <v>1</v>
      </c>
      <c r="AJ33">
        <v>47</v>
      </c>
      <c r="AK33">
        <v>274</v>
      </c>
      <c r="AL33">
        <v>101</v>
      </c>
      <c r="AM33">
        <v>62</v>
      </c>
      <c r="AN33">
        <v>66</v>
      </c>
      <c r="AO33">
        <v>79</v>
      </c>
      <c r="AP33">
        <v>120</v>
      </c>
      <c r="AQ33">
        <v>134</v>
      </c>
      <c r="AR33">
        <v>229</v>
      </c>
      <c r="AS33">
        <v>158</v>
      </c>
      <c r="AT33">
        <v>197</v>
      </c>
      <c r="AU33">
        <v>144</v>
      </c>
      <c r="AV33">
        <v>887</v>
      </c>
      <c r="AW33">
        <v>224</v>
      </c>
      <c r="AX33">
        <v>60</v>
      </c>
      <c r="AY33">
        <v>585</v>
      </c>
      <c r="AZ33">
        <v>4919</v>
      </c>
      <c r="BA33">
        <v>7987</v>
      </c>
    </row>
    <row r="34" spans="2:54">
      <c r="B34" t="s">
        <v>170</v>
      </c>
      <c r="D34" t="b">
        <f>+B34=domexp!B34</f>
        <v>1</v>
      </c>
      <c r="X34">
        <f>+domexp!X34+reexp!X34</f>
        <v>308</v>
      </c>
      <c r="AB34">
        <v>157</v>
      </c>
      <c r="AC34">
        <v>164</v>
      </c>
      <c r="AD34">
        <v>188</v>
      </c>
      <c r="AE34">
        <v>50</v>
      </c>
      <c r="AF34">
        <v>73</v>
      </c>
      <c r="AG34">
        <v>209</v>
      </c>
      <c r="AH34">
        <v>4</v>
      </c>
      <c r="AI34">
        <v>148</v>
      </c>
      <c r="AJ34">
        <v>90</v>
      </c>
      <c r="AK34">
        <v>1</v>
      </c>
      <c r="AL34">
        <v>270</v>
      </c>
      <c r="AM34">
        <v>102</v>
      </c>
      <c r="AN34">
        <v>60</v>
      </c>
      <c r="AO34">
        <v>19</v>
      </c>
      <c r="AP34">
        <v>168</v>
      </c>
      <c r="AR34">
        <v>46</v>
      </c>
      <c r="AS34">
        <v>15</v>
      </c>
      <c r="AT34">
        <v>100</v>
      </c>
      <c r="AU34">
        <v>95</v>
      </c>
      <c r="AV34">
        <v>252</v>
      </c>
      <c r="AY34">
        <v>585</v>
      </c>
      <c r="BA34">
        <v>1384</v>
      </c>
      <c r="BB34">
        <v>511</v>
      </c>
    </row>
    <row r="35" spans="2:54">
      <c r="B35" t="s">
        <v>24</v>
      </c>
      <c r="D35" t="b">
        <f>+B35=domexp!B35</f>
        <v>1</v>
      </c>
      <c r="AK35">
        <v>3</v>
      </c>
      <c r="AL35">
        <v>15</v>
      </c>
      <c r="AX35">
        <v>60</v>
      </c>
      <c r="AZ35">
        <v>44</v>
      </c>
      <c r="BA35">
        <v>54</v>
      </c>
      <c r="BB35">
        <v>211</v>
      </c>
    </row>
    <row r="36" spans="2:54">
      <c r="B36" t="s">
        <v>25</v>
      </c>
      <c r="D36" t="b">
        <f>+B36=domexp!B36</f>
        <v>1</v>
      </c>
      <c r="X36">
        <f>+domexp!X36+reexp!X36</f>
        <v>2241</v>
      </c>
      <c r="Y36">
        <f>+domexp!Y36+reexp!Y36</f>
        <v>5571</v>
      </c>
      <c r="Z36">
        <v>2906</v>
      </c>
      <c r="AA36">
        <v>17993</v>
      </c>
      <c r="AB36">
        <v>7392</v>
      </c>
      <c r="AC36">
        <v>28585</v>
      </c>
      <c r="AD36">
        <v>19306</v>
      </c>
      <c r="AE36">
        <v>31540</v>
      </c>
      <c r="AF36">
        <v>31251</v>
      </c>
      <c r="AG36">
        <v>64892</v>
      </c>
      <c r="AH36">
        <v>51707</v>
      </c>
      <c r="AI36">
        <v>15589</v>
      </c>
      <c r="AJ36">
        <v>8052</v>
      </c>
      <c r="AK36">
        <v>12120</v>
      </c>
      <c r="AL36">
        <v>14427</v>
      </c>
      <c r="AM36">
        <v>29152</v>
      </c>
      <c r="AN36">
        <v>27504</v>
      </c>
      <c r="AO36">
        <v>21855</v>
      </c>
      <c r="AP36">
        <v>29554</v>
      </c>
      <c r="AQ36">
        <v>19357</v>
      </c>
      <c r="AR36">
        <v>60095</v>
      </c>
      <c r="AS36">
        <v>21699</v>
      </c>
      <c r="AT36">
        <v>24205</v>
      </c>
      <c r="AU36">
        <v>19521</v>
      </c>
      <c r="AV36">
        <v>26882</v>
      </c>
      <c r="AW36">
        <v>48033</v>
      </c>
      <c r="AX36">
        <v>193899</v>
      </c>
      <c r="AY36">
        <v>59161</v>
      </c>
      <c r="AZ36">
        <v>65064</v>
      </c>
      <c r="BA36">
        <v>89053</v>
      </c>
      <c r="BB36">
        <v>132934</v>
      </c>
    </row>
    <row r="37" spans="2:54">
      <c r="B37" t="s">
        <v>26</v>
      </c>
      <c r="D37" t="b">
        <f>+B37=domexp!B37</f>
        <v>1</v>
      </c>
      <c r="X37">
        <f>+domexp!X37+reexp!X37</f>
        <v>25</v>
      </c>
      <c r="Y37">
        <f>+domexp!Y37+reexp!Y37</f>
        <v>18</v>
      </c>
      <c r="Z37">
        <v>54</v>
      </c>
      <c r="AA37">
        <v>48</v>
      </c>
      <c r="AB37">
        <v>37</v>
      </c>
      <c r="AC37">
        <v>17</v>
      </c>
      <c r="AD37">
        <v>72</v>
      </c>
      <c r="AE37">
        <v>60</v>
      </c>
      <c r="AF37">
        <v>72</v>
      </c>
      <c r="AG37">
        <v>51</v>
      </c>
      <c r="AH37">
        <v>121</v>
      </c>
      <c r="AI37">
        <v>49</v>
      </c>
      <c r="BB37">
        <v>737</v>
      </c>
    </row>
    <row r="38" spans="2:54">
      <c r="B38" t="s">
        <v>174</v>
      </c>
      <c r="D38" t="b">
        <f>+B38=domexp!B38</f>
        <v>1</v>
      </c>
    </row>
    <row r="39" spans="2:54">
      <c r="B39" t="s">
        <v>156</v>
      </c>
      <c r="D39" t="b">
        <f>+B39=domexp!B39</f>
        <v>1</v>
      </c>
      <c r="AJ39">
        <v>7</v>
      </c>
      <c r="AK39">
        <v>2</v>
      </c>
      <c r="AL39">
        <v>102</v>
      </c>
      <c r="AN39">
        <v>2</v>
      </c>
      <c r="AO39">
        <v>80</v>
      </c>
      <c r="AQ39">
        <v>30</v>
      </c>
      <c r="AR39">
        <v>12</v>
      </c>
      <c r="AT39">
        <v>44</v>
      </c>
      <c r="AY39">
        <v>15</v>
      </c>
      <c r="AZ39">
        <v>322</v>
      </c>
      <c r="BA39">
        <v>2101</v>
      </c>
      <c r="BB39">
        <v>5</v>
      </c>
    </row>
    <row r="40" spans="2:54">
      <c r="B40" t="s">
        <v>218</v>
      </c>
      <c r="D40" t="b">
        <f>+B40=domexp!B40</f>
        <v>1</v>
      </c>
      <c r="AF40">
        <v>33</v>
      </c>
      <c r="AG40">
        <v>5</v>
      </c>
    </row>
    <row r="41" spans="2:54">
      <c r="B41" t="s">
        <v>27</v>
      </c>
      <c r="D41" t="b">
        <f>+B41=domexp!B41</f>
        <v>1</v>
      </c>
      <c r="X41">
        <f>+domexp!X41+reexp!X41</f>
        <v>2</v>
      </c>
      <c r="AL41">
        <v>8</v>
      </c>
      <c r="AO41">
        <v>8</v>
      </c>
      <c r="AZ41">
        <v>256</v>
      </c>
    </row>
    <row r="42" spans="2:54">
      <c r="B42" t="s">
        <v>28</v>
      </c>
      <c r="D42" t="b">
        <f>+B42=domexp!B42</f>
        <v>1</v>
      </c>
      <c r="X42">
        <f>+domexp!X42+reexp!X42</f>
        <v>3</v>
      </c>
      <c r="AK42">
        <v>134</v>
      </c>
      <c r="AL42">
        <v>1</v>
      </c>
      <c r="AM42">
        <v>31</v>
      </c>
      <c r="AN42">
        <v>2063</v>
      </c>
      <c r="AO42">
        <v>1054</v>
      </c>
      <c r="AP42">
        <v>1019</v>
      </c>
      <c r="AQ42">
        <v>2135</v>
      </c>
      <c r="AS42">
        <v>7870</v>
      </c>
      <c r="AT42">
        <v>51365</v>
      </c>
      <c r="AU42">
        <v>50648</v>
      </c>
      <c r="AZ42">
        <v>11200</v>
      </c>
      <c r="BA42">
        <v>58525</v>
      </c>
      <c r="BB42">
        <v>48425</v>
      </c>
    </row>
    <row r="43" spans="2:54">
      <c r="B43" t="s">
        <v>29</v>
      </c>
      <c r="D43" t="b">
        <f>+B43=domexp!B43</f>
        <v>1</v>
      </c>
      <c r="Z43">
        <v>8</v>
      </c>
      <c r="AA43">
        <v>8</v>
      </c>
      <c r="AC43">
        <v>11</v>
      </c>
      <c r="AD43">
        <v>3</v>
      </c>
      <c r="AJ43">
        <v>2</v>
      </c>
      <c r="AK43">
        <v>2</v>
      </c>
      <c r="AL43">
        <v>2</v>
      </c>
      <c r="AN43">
        <v>2</v>
      </c>
      <c r="AS43">
        <v>972</v>
      </c>
      <c r="AT43">
        <v>4256</v>
      </c>
      <c r="AU43">
        <v>723</v>
      </c>
      <c r="AY43">
        <v>4028</v>
      </c>
      <c r="BB43">
        <v>1554</v>
      </c>
    </row>
    <row r="44" spans="2:54">
      <c r="B44" t="s">
        <v>132</v>
      </c>
      <c r="D44" t="b">
        <f>+B44=domexp!B44</f>
        <v>1</v>
      </c>
      <c r="Y44">
        <f>+domexp!Y44+reexp!Y44</f>
        <v>26</v>
      </c>
      <c r="AR44">
        <v>63</v>
      </c>
      <c r="AZ44">
        <v>508</v>
      </c>
      <c r="BA44">
        <v>185</v>
      </c>
      <c r="BB44">
        <v>165</v>
      </c>
    </row>
    <row r="45" spans="2:54">
      <c r="B45" t="s">
        <v>30</v>
      </c>
      <c r="D45" t="b">
        <f>+B45=domexp!B45</f>
        <v>1</v>
      </c>
      <c r="X45">
        <f>+domexp!X45+reexp!X45</f>
        <v>7</v>
      </c>
      <c r="Y45">
        <f>+domexp!Y45+reexp!Y45</f>
        <v>12</v>
      </c>
      <c r="Z45">
        <v>1889</v>
      </c>
      <c r="AA45">
        <v>155</v>
      </c>
      <c r="AB45">
        <v>72</v>
      </c>
      <c r="AC45">
        <v>20</v>
      </c>
      <c r="AD45">
        <v>7</v>
      </c>
      <c r="AF45">
        <v>5</v>
      </c>
      <c r="AG45">
        <v>13</v>
      </c>
      <c r="AH45">
        <v>121</v>
      </c>
      <c r="AI45">
        <v>1043</v>
      </c>
      <c r="AJ45">
        <v>2361</v>
      </c>
      <c r="AK45">
        <v>15</v>
      </c>
      <c r="AL45">
        <v>20970</v>
      </c>
      <c r="AM45">
        <v>42228</v>
      </c>
      <c r="AN45">
        <v>53966</v>
      </c>
      <c r="AO45">
        <v>48798</v>
      </c>
      <c r="AP45">
        <v>54942</v>
      </c>
      <c r="AQ45">
        <v>37280</v>
      </c>
      <c r="AR45">
        <v>52850</v>
      </c>
      <c r="AS45">
        <v>42322</v>
      </c>
      <c r="AT45">
        <v>73793</v>
      </c>
      <c r="AU45">
        <v>66656</v>
      </c>
      <c r="AY45">
        <v>43274</v>
      </c>
      <c r="AZ45">
        <v>133598</v>
      </c>
      <c r="BA45">
        <v>237778</v>
      </c>
      <c r="BB45">
        <v>212058</v>
      </c>
    </row>
    <row r="46" spans="2:54">
      <c r="B46" t="s">
        <v>70</v>
      </c>
      <c r="D46" t="b">
        <f>+B46=domexp!B46</f>
        <v>1</v>
      </c>
      <c r="X46">
        <f>+domexp!X46+reexp!X46</f>
        <v>980190</v>
      </c>
      <c r="Y46">
        <f>+domexp!Y46+reexp!Y46</f>
        <v>1357774</v>
      </c>
      <c r="Z46">
        <v>454597</v>
      </c>
      <c r="AA46">
        <v>446457</v>
      </c>
      <c r="AB46">
        <v>665696</v>
      </c>
      <c r="AC46">
        <v>716543</v>
      </c>
      <c r="AD46">
        <v>423068</v>
      </c>
      <c r="AE46">
        <v>861717</v>
      </c>
      <c r="AF46">
        <f>755282+911316</f>
        <v>1666598</v>
      </c>
      <c r="AG46">
        <v>2469150</v>
      </c>
      <c r="AH46">
        <v>3353975</v>
      </c>
      <c r="AI46">
        <v>2539212</v>
      </c>
      <c r="AJ46">
        <f>149559+107331</f>
        <v>256890</v>
      </c>
      <c r="AK46">
        <f>156717+87443</f>
        <v>244160</v>
      </c>
      <c r="AL46">
        <v>560875</v>
      </c>
      <c r="AM46">
        <f>500708+197157</f>
        <v>697865</v>
      </c>
      <c r="AN46">
        <v>656984</v>
      </c>
      <c r="AO46">
        <v>1103008</v>
      </c>
      <c r="AP46">
        <v>1678403</v>
      </c>
      <c r="AQ46">
        <v>1127124</v>
      </c>
      <c r="AR46">
        <v>963710</v>
      </c>
      <c r="AS46">
        <v>1709169</v>
      </c>
      <c r="AT46">
        <f>2213561+608773</f>
        <v>2822334</v>
      </c>
      <c r="AU46">
        <f>2772116+844530</f>
        <v>3616646</v>
      </c>
      <c r="AV46">
        <v>4535207</v>
      </c>
      <c r="AW46">
        <v>1939814</v>
      </c>
      <c r="AX46">
        <f>460208+1790654</f>
        <v>2250862</v>
      </c>
      <c r="AY46">
        <f>1897137+906145</f>
        <v>2803282</v>
      </c>
      <c r="AZ46">
        <f>2899333+160327</f>
        <v>3059660</v>
      </c>
      <c r="BA46">
        <f>2868655+122159</f>
        <v>2990814</v>
      </c>
      <c r="BB46">
        <f>2088075+108277</f>
        <v>2196352</v>
      </c>
    </row>
    <row r="47" spans="2:54">
      <c r="B47" t="s">
        <v>133</v>
      </c>
      <c r="D47" t="b">
        <f>+B47=domexp!B47</f>
        <v>1</v>
      </c>
      <c r="AC47">
        <v>21</v>
      </c>
      <c r="AD47">
        <v>16</v>
      </c>
      <c r="AE47">
        <v>8824</v>
      </c>
      <c r="AF47">
        <v>1814</v>
      </c>
      <c r="AI47">
        <v>4</v>
      </c>
      <c r="AJ47">
        <v>57</v>
      </c>
      <c r="AL47">
        <v>68</v>
      </c>
      <c r="AN47">
        <v>2012</v>
      </c>
      <c r="AP47">
        <v>2164</v>
      </c>
      <c r="AQ47">
        <v>2383</v>
      </c>
      <c r="AR47">
        <v>101</v>
      </c>
      <c r="AS47">
        <v>287</v>
      </c>
      <c r="AV47">
        <v>6</v>
      </c>
      <c r="AW47">
        <v>370</v>
      </c>
      <c r="AX47">
        <v>690</v>
      </c>
      <c r="AY47">
        <v>5461</v>
      </c>
      <c r="AZ47">
        <v>1398</v>
      </c>
      <c r="BA47">
        <v>1734</v>
      </c>
      <c r="BB47">
        <v>330</v>
      </c>
    </row>
    <row r="48" spans="2:54">
      <c r="B48" t="s">
        <v>31</v>
      </c>
      <c r="D48" t="b">
        <f>+B48=domexp!B48</f>
        <v>1</v>
      </c>
      <c r="X48">
        <f>+domexp!X48+reexp!X48</f>
        <v>6</v>
      </c>
      <c r="AL48">
        <v>1</v>
      </c>
      <c r="AY48">
        <v>2</v>
      </c>
    </row>
    <row r="49" spans="2:54">
      <c r="B49" t="s">
        <v>32</v>
      </c>
      <c r="D49" t="b">
        <f>+B49=domexp!B49</f>
        <v>1</v>
      </c>
      <c r="X49">
        <f>+domexp!X49+reexp!X49</f>
        <v>2249827</v>
      </c>
      <c r="Y49">
        <f>+domexp!Y49+reexp!Y49</f>
        <v>2351799</v>
      </c>
      <c r="Z49">
        <v>2070013</v>
      </c>
      <c r="AA49">
        <v>2208280</v>
      </c>
      <c r="AB49">
        <v>2642266</v>
      </c>
      <c r="AC49">
        <f>2509322</f>
        <v>2509322</v>
      </c>
      <c r="AD49">
        <v>2502113</v>
      </c>
      <c r="AE49">
        <v>3054433</v>
      </c>
      <c r="AF49">
        <v>3665962</v>
      </c>
      <c r="AG49">
        <v>3402655</v>
      </c>
      <c r="AH49">
        <v>2338410</v>
      </c>
      <c r="AI49">
        <v>1562281</v>
      </c>
      <c r="AJ49">
        <v>1169055</v>
      </c>
      <c r="AK49">
        <v>1444860</v>
      </c>
      <c r="AL49">
        <v>1393311</v>
      </c>
      <c r="AM49">
        <v>1882516</v>
      </c>
      <c r="AN49">
        <v>1781811</v>
      </c>
      <c r="AO49">
        <v>1843475</v>
      </c>
      <c r="AP49">
        <v>1824183</v>
      </c>
      <c r="AQ49">
        <v>2189454</v>
      </c>
      <c r="AR49">
        <v>2256007</v>
      </c>
      <c r="AS49">
        <v>2159339</v>
      </c>
      <c r="AT49">
        <v>2400266</v>
      </c>
      <c r="AU49">
        <v>2717619</v>
      </c>
      <c r="AV49">
        <v>2849125</v>
      </c>
      <c r="AW49">
        <v>3092981</v>
      </c>
      <c r="AX49">
        <v>4195247</v>
      </c>
      <c r="AY49">
        <v>3630750</v>
      </c>
      <c r="AZ49">
        <v>4096064</v>
      </c>
      <c r="BA49">
        <v>3954416</v>
      </c>
      <c r="BB49">
        <v>3747746</v>
      </c>
    </row>
    <row r="50" spans="2:54">
      <c r="B50" t="s">
        <v>33</v>
      </c>
      <c r="D50" t="b">
        <f>+B50=domexp!B50</f>
        <v>1</v>
      </c>
      <c r="X50">
        <f>+domexp!X50+reexp!X50</f>
        <v>1385</v>
      </c>
      <c r="Y50">
        <f>+domexp!Y50+reexp!Y50</f>
        <v>1926</v>
      </c>
      <c r="Z50">
        <v>1919</v>
      </c>
      <c r="AA50">
        <v>961</v>
      </c>
      <c r="AB50">
        <v>119</v>
      </c>
      <c r="AC50">
        <f>1865</f>
        <v>1865</v>
      </c>
      <c r="AD50">
        <v>327</v>
      </c>
      <c r="AE50">
        <v>254</v>
      </c>
      <c r="AF50">
        <v>106</v>
      </c>
      <c r="AG50">
        <v>777</v>
      </c>
      <c r="AH50">
        <v>243</v>
      </c>
      <c r="AI50">
        <v>106</v>
      </c>
      <c r="AJ50">
        <v>218</v>
      </c>
      <c r="AK50">
        <v>366</v>
      </c>
      <c r="AL50">
        <v>710</v>
      </c>
      <c r="AM50">
        <v>300</v>
      </c>
      <c r="AN50">
        <v>424</v>
      </c>
      <c r="AO50">
        <v>550</v>
      </c>
      <c r="AP50">
        <v>522</v>
      </c>
      <c r="AQ50">
        <v>774</v>
      </c>
      <c r="AR50">
        <v>713</v>
      </c>
      <c r="AS50">
        <v>6966</v>
      </c>
      <c r="AT50">
        <v>737</v>
      </c>
      <c r="AV50">
        <v>59</v>
      </c>
      <c r="AW50">
        <v>72</v>
      </c>
      <c r="AX50">
        <v>757</v>
      </c>
      <c r="AY50">
        <v>236</v>
      </c>
      <c r="AZ50">
        <v>8</v>
      </c>
      <c r="BA50">
        <v>88</v>
      </c>
    </row>
    <row r="51" spans="2:54">
      <c r="B51" t="s">
        <v>34</v>
      </c>
      <c r="D51" t="b">
        <f>+B51=domexp!B51</f>
        <v>1</v>
      </c>
      <c r="X51">
        <f>+domexp!X51+reexp!X51</f>
        <v>140835</v>
      </c>
      <c r="Y51">
        <f>+domexp!Y51+reexp!Y51</f>
        <v>203568</v>
      </c>
      <c r="Z51">
        <v>151965</v>
      </c>
      <c r="AA51">
        <v>95044</v>
      </c>
      <c r="AB51">
        <v>120777</v>
      </c>
      <c r="AC51">
        <v>135768</v>
      </c>
      <c r="AD51">
        <v>133450</v>
      </c>
      <c r="AE51">
        <v>152323</v>
      </c>
      <c r="AF51">
        <v>120202</v>
      </c>
      <c r="AG51">
        <v>138706</v>
      </c>
      <c r="AH51">
        <v>135652</v>
      </c>
      <c r="AI51">
        <v>110033</v>
      </c>
      <c r="AJ51">
        <v>89245</v>
      </c>
      <c r="AK51">
        <v>88693</v>
      </c>
      <c r="AL51">
        <v>87435</v>
      </c>
      <c r="AM51">
        <v>85493</v>
      </c>
      <c r="AN51">
        <v>86191</v>
      </c>
      <c r="AO51">
        <v>102076</v>
      </c>
      <c r="AP51">
        <v>95214</v>
      </c>
      <c r="AQ51">
        <v>98440</v>
      </c>
      <c r="AR51">
        <v>143098</v>
      </c>
      <c r="AS51">
        <v>189828</v>
      </c>
      <c r="AT51">
        <v>174017</v>
      </c>
      <c r="AU51">
        <v>378670</v>
      </c>
      <c r="AV51">
        <v>561851</v>
      </c>
      <c r="AW51">
        <v>356607</v>
      </c>
      <c r="AX51">
        <v>387649</v>
      </c>
      <c r="AY51">
        <v>307613</v>
      </c>
      <c r="AZ51">
        <v>433146</v>
      </c>
      <c r="BA51">
        <v>413899</v>
      </c>
      <c r="BB51">
        <v>523040</v>
      </c>
    </row>
    <row r="52" spans="2:54">
      <c r="B52" t="s">
        <v>35</v>
      </c>
      <c r="D52" t="b">
        <f>+B52=domexp!B52</f>
        <v>1</v>
      </c>
      <c r="X52">
        <f>+domexp!X52+reexp!X52</f>
        <v>920</v>
      </c>
      <c r="Y52">
        <f>+domexp!Y52+reexp!Y52</f>
        <v>6</v>
      </c>
      <c r="Z52">
        <v>1</v>
      </c>
      <c r="AA52">
        <v>1</v>
      </c>
      <c r="AB52">
        <v>1</v>
      </c>
      <c r="AC52">
        <v>157</v>
      </c>
      <c r="AD52">
        <v>100</v>
      </c>
      <c r="AE52">
        <v>9866</v>
      </c>
      <c r="AF52">
        <v>15591</v>
      </c>
      <c r="AG52">
        <v>16921</v>
      </c>
      <c r="AH52">
        <v>14125</v>
      </c>
      <c r="AI52">
        <v>9174</v>
      </c>
      <c r="AJ52">
        <v>7130</v>
      </c>
      <c r="AK52">
        <v>7787</v>
      </c>
      <c r="AL52">
        <v>5227</v>
      </c>
      <c r="AM52">
        <v>8910</v>
      </c>
      <c r="AN52">
        <v>8429</v>
      </c>
      <c r="AO52">
        <v>11984</v>
      </c>
      <c r="AP52">
        <v>4276</v>
      </c>
      <c r="AQ52">
        <v>6711</v>
      </c>
      <c r="AR52">
        <v>5990</v>
      </c>
      <c r="AS52">
        <v>7647</v>
      </c>
      <c r="AT52">
        <v>8923</v>
      </c>
      <c r="AU52">
        <v>1203</v>
      </c>
      <c r="AX52">
        <v>707</v>
      </c>
      <c r="AY52">
        <v>22650</v>
      </c>
      <c r="AZ52">
        <v>79990</v>
      </c>
      <c r="BA52">
        <v>40615</v>
      </c>
      <c r="BB52">
        <v>43993</v>
      </c>
    </row>
    <row r="53" spans="2:54">
      <c r="B53" t="s">
        <v>36</v>
      </c>
      <c r="D53" t="b">
        <f>+B53=domexp!B53</f>
        <v>1</v>
      </c>
    </row>
    <row r="54" spans="2:54">
      <c r="B54" t="s">
        <v>37</v>
      </c>
      <c r="D54" t="b">
        <f>+B54=domexp!B54</f>
        <v>1</v>
      </c>
    </row>
    <row r="55" spans="2:54">
      <c r="B55" t="s">
        <v>38</v>
      </c>
      <c r="D55" t="b">
        <f>+B55=domexp!B55</f>
        <v>1</v>
      </c>
      <c r="X55">
        <f>+domexp!X55+reexp!X55</f>
        <v>6</v>
      </c>
      <c r="Y55">
        <f>+domexp!Y55+reexp!Y55</f>
        <v>181</v>
      </c>
      <c r="Z55">
        <v>23</v>
      </c>
      <c r="AR55">
        <v>1623</v>
      </c>
    </row>
    <row r="56" spans="2:54">
      <c r="B56" t="s">
        <v>39</v>
      </c>
      <c r="D56" t="b">
        <f>+B56=domexp!B56</f>
        <v>1</v>
      </c>
      <c r="Z56">
        <v>8</v>
      </c>
      <c r="AA56">
        <v>101</v>
      </c>
      <c r="AB56">
        <v>1796</v>
      </c>
      <c r="AC56">
        <v>1468</v>
      </c>
      <c r="AD56">
        <v>3258</v>
      </c>
      <c r="AE56">
        <v>12143</v>
      </c>
      <c r="AF56">
        <v>5192</v>
      </c>
      <c r="AG56">
        <v>15523</v>
      </c>
      <c r="AH56">
        <v>10176</v>
      </c>
      <c r="AI56">
        <v>20000</v>
      </c>
      <c r="AJ56">
        <v>5954</v>
      </c>
      <c r="AK56">
        <v>9095</v>
      </c>
      <c r="AL56">
        <v>4181</v>
      </c>
      <c r="AM56">
        <v>10821</v>
      </c>
      <c r="AN56">
        <v>12191</v>
      </c>
      <c r="AO56">
        <v>18084</v>
      </c>
      <c r="AP56">
        <v>4354</v>
      </c>
      <c r="AQ56">
        <v>4775</v>
      </c>
      <c r="AR56">
        <v>5237</v>
      </c>
      <c r="AS56">
        <v>2659</v>
      </c>
      <c r="AT56">
        <v>6124</v>
      </c>
      <c r="AX56">
        <v>716</v>
      </c>
      <c r="AY56">
        <v>27555</v>
      </c>
      <c r="AZ56">
        <v>65556</v>
      </c>
      <c r="BA56">
        <v>53001</v>
      </c>
      <c r="BB56">
        <v>51260</v>
      </c>
    </row>
    <row r="57" spans="2:54">
      <c r="B57" t="s">
        <v>2</v>
      </c>
      <c r="D57" t="b">
        <f>+B57=domexp!B57</f>
        <v>1</v>
      </c>
    </row>
    <row r="58" spans="2:54">
      <c r="B58" t="s">
        <v>40</v>
      </c>
      <c r="D58" t="b">
        <f>+B58=domexp!B58</f>
        <v>1</v>
      </c>
      <c r="X58">
        <f>+domexp!X58+reexp!X58</f>
        <v>822</v>
      </c>
      <c r="Y58">
        <f>+domexp!Y58+reexp!Y58</f>
        <v>638</v>
      </c>
      <c r="Z58">
        <v>143</v>
      </c>
      <c r="AA58">
        <v>111</v>
      </c>
      <c r="AB58">
        <v>40</v>
      </c>
      <c r="AC58">
        <v>155</v>
      </c>
      <c r="AD58">
        <v>406</v>
      </c>
      <c r="AE58">
        <v>2792</v>
      </c>
      <c r="AF58">
        <v>8162</v>
      </c>
      <c r="AG58">
        <v>16073</v>
      </c>
      <c r="AH58">
        <v>18561</v>
      </c>
      <c r="AI58">
        <v>11281</v>
      </c>
      <c r="AJ58">
        <v>11773</v>
      </c>
      <c r="AK58">
        <v>8931</v>
      </c>
      <c r="AL58">
        <v>1899</v>
      </c>
      <c r="AM58">
        <v>3513</v>
      </c>
      <c r="AN58">
        <v>1106</v>
      </c>
      <c r="AO58">
        <v>337</v>
      </c>
      <c r="AP58">
        <v>551</v>
      </c>
      <c r="AQ58">
        <v>340</v>
      </c>
      <c r="AR58">
        <v>389</v>
      </c>
      <c r="AS58">
        <v>181</v>
      </c>
      <c r="AT58">
        <v>179</v>
      </c>
      <c r="AU58">
        <v>23</v>
      </c>
      <c r="AV58">
        <v>151</v>
      </c>
      <c r="AW58">
        <v>489</v>
      </c>
      <c r="AX58">
        <v>294</v>
      </c>
      <c r="AY58">
        <v>2172</v>
      </c>
      <c r="AZ58">
        <v>16754</v>
      </c>
      <c r="BA58">
        <v>4854</v>
      </c>
      <c r="BB58">
        <v>28989</v>
      </c>
    </row>
    <row r="59" spans="2:54">
      <c r="B59" t="s">
        <v>41</v>
      </c>
      <c r="D59" t="b">
        <f>+B59=domexp!B59</f>
        <v>1</v>
      </c>
      <c r="AA59">
        <v>1278</v>
      </c>
      <c r="AC59">
        <v>2872</v>
      </c>
      <c r="AD59">
        <v>5143</v>
      </c>
    </row>
    <row r="60" spans="2:54">
      <c r="B60" t="s">
        <v>42</v>
      </c>
      <c r="D60" t="b">
        <f>+B60=domexp!B60</f>
        <v>1</v>
      </c>
      <c r="X60">
        <f>+domexp!X60+reexp!X60</f>
        <v>1669</v>
      </c>
      <c r="Y60">
        <f>+domexp!Y60+reexp!Y60</f>
        <v>19</v>
      </c>
      <c r="Z60">
        <v>99</v>
      </c>
      <c r="AA60">
        <v>357</v>
      </c>
      <c r="AB60">
        <v>327</v>
      </c>
      <c r="AC60">
        <v>157</v>
      </c>
      <c r="AD60">
        <v>93</v>
      </c>
      <c r="AE60">
        <v>3281</v>
      </c>
      <c r="AG60">
        <v>6269</v>
      </c>
      <c r="AH60">
        <v>11878</v>
      </c>
      <c r="AI60">
        <v>7254</v>
      </c>
      <c r="AJ60">
        <v>1757</v>
      </c>
      <c r="AK60">
        <v>1504</v>
      </c>
      <c r="AL60">
        <v>2297</v>
      </c>
      <c r="AM60">
        <v>1867</v>
      </c>
      <c r="AN60">
        <v>6816</v>
      </c>
      <c r="AO60">
        <v>4290</v>
      </c>
      <c r="AP60">
        <v>8177</v>
      </c>
      <c r="AQ60">
        <v>5172</v>
      </c>
      <c r="AR60">
        <v>6109</v>
      </c>
      <c r="AS60">
        <v>3765</v>
      </c>
      <c r="AT60">
        <v>3693</v>
      </c>
      <c r="AU60">
        <v>311</v>
      </c>
      <c r="AY60">
        <v>147</v>
      </c>
      <c r="AZ60">
        <v>3764</v>
      </c>
      <c r="BA60">
        <v>12585</v>
      </c>
      <c r="BB60">
        <v>26612</v>
      </c>
    </row>
    <row r="61" spans="2:54">
      <c r="B61" t="s">
        <v>43</v>
      </c>
      <c r="D61" t="b">
        <f>+B61=domexp!B61</f>
        <v>1</v>
      </c>
      <c r="X61">
        <f>+domexp!X61+reexp!X61</f>
        <v>2</v>
      </c>
      <c r="Y61">
        <f>+domexp!Y61+reexp!Y61</f>
        <v>7</v>
      </c>
      <c r="Z61">
        <v>74</v>
      </c>
      <c r="AA61">
        <v>44</v>
      </c>
      <c r="AB61">
        <v>72</v>
      </c>
      <c r="AC61">
        <v>201</v>
      </c>
      <c r="AD61">
        <v>251</v>
      </c>
      <c r="AE61">
        <v>213</v>
      </c>
      <c r="AF61">
        <v>266</v>
      </c>
      <c r="AG61">
        <v>212</v>
      </c>
      <c r="AH61">
        <v>91</v>
      </c>
      <c r="AI61">
        <v>109</v>
      </c>
      <c r="AJ61">
        <v>277</v>
      </c>
      <c r="AK61">
        <v>382</v>
      </c>
      <c r="AL61">
        <v>297</v>
      </c>
      <c r="AM61">
        <v>232</v>
      </c>
      <c r="AN61">
        <v>414</v>
      </c>
      <c r="AO61">
        <v>516</v>
      </c>
      <c r="AP61">
        <v>417</v>
      </c>
      <c r="AQ61">
        <v>410</v>
      </c>
      <c r="AR61">
        <v>984</v>
      </c>
      <c r="AS61">
        <v>848</v>
      </c>
      <c r="AT61">
        <v>102</v>
      </c>
      <c r="AU61">
        <v>154</v>
      </c>
      <c r="AV61">
        <v>149</v>
      </c>
      <c r="AW61">
        <v>58</v>
      </c>
      <c r="AX61">
        <v>1780</v>
      </c>
      <c r="AY61">
        <v>808</v>
      </c>
      <c r="AZ61">
        <v>1006</v>
      </c>
      <c r="BA61">
        <v>1636</v>
      </c>
      <c r="BB61">
        <v>3133</v>
      </c>
    </row>
    <row r="62" spans="2:54">
      <c r="B62" t="s">
        <v>44</v>
      </c>
      <c r="D62" t="b">
        <f>+B62=domexp!B62</f>
        <v>1</v>
      </c>
      <c r="X62">
        <f>+domexp!X62+reexp!X62</f>
        <v>2510</v>
      </c>
      <c r="Y62">
        <f>+domexp!Y62+reexp!Y62</f>
        <v>4912</v>
      </c>
      <c r="Z62">
        <v>4010</v>
      </c>
      <c r="AA62">
        <v>4555</v>
      </c>
      <c r="AB62">
        <v>7782</v>
      </c>
      <c r="AC62">
        <v>4827</v>
      </c>
      <c r="AD62">
        <v>14604</v>
      </c>
      <c r="AE62">
        <v>11496</v>
      </c>
      <c r="AF62">
        <v>9941</v>
      </c>
      <c r="AG62">
        <v>9138</v>
      </c>
      <c r="AH62">
        <v>7821</v>
      </c>
      <c r="AI62">
        <v>5894</v>
      </c>
      <c r="AJ62">
        <v>7789</v>
      </c>
      <c r="AK62">
        <v>4420</v>
      </c>
      <c r="AL62">
        <v>660</v>
      </c>
      <c r="AM62">
        <v>867</v>
      </c>
      <c r="AN62">
        <v>576</v>
      </c>
      <c r="AO62">
        <v>667</v>
      </c>
      <c r="AP62">
        <v>2095</v>
      </c>
      <c r="AQ62">
        <v>641</v>
      </c>
      <c r="AR62">
        <v>317</v>
      </c>
      <c r="AS62">
        <v>1294</v>
      </c>
      <c r="AT62">
        <v>976</v>
      </c>
      <c r="AX62">
        <v>1260</v>
      </c>
      <c r="AY62">
        <v>3880</v>
      </c>
      <c r="AZ62">
        <v>5407</v>
      </c>
      <c r="BA62">
        <v>4431</v>
      </c>
      <c r="BB62">
        <v>15572</v>
      </c>
    </row>
    <row r="63" spans="2:54">
      <c r="B63" t="s">
        <v>45</v>
      </c>
      <c r="D63" t="b">
        <f>+B63=domexp!B63</f>
        <v>1</v>
      </c>
      <c r="X63">
        <f>+domexp!X63+reexp!X63</f>
        <v>167215</v>
      </c>
      <c r="Y63">
        <f>+domexp!Y63+reexp!Y63</f>
        <v>187438</v>
      </c>
      <c r="Z63">
        <v>103045</v>
      </c>
      <c r="AA63">
        <v>59012</v>
      </c>
      <c r="AB63">
        <v>92102</v>
      </c>
      <c r="AC63">
        <v>94095</v>
      </c>
      <c r="AD63">
        <v>94270</v>
      </c>
      <c r="AE63">
        <v>67765</v>
      </c>
      <c r="AF63">
        <v>68155</v>
      </c>
      <c r="AG63">
        <v>86695</v>
      </c>
      <c r="AH63">
        <v>58599</v>
      </c>
      <c r="AI63">
        <v>47958</v>
      </c>
      <c r="AJ63">
        <v>29926</v>
      </c>
      <c r="AK63">
        <v>27266</v>
      </c>
      <c r="AL63">
        <v>19407</v>
      </c>
      <c r="AM63">
        <v>12948</v>
      </c>
      <c r="AN63">
        <v>19104</v>
      </c>
      <c r="AO63">
        <v>27215</v>
      </c>
      <c r="AP63">
        <v>40134</v>
      </c>
      <c r="AQ63">
        <v>30960</v>
      </c>
      <c r="AR63">
        <v>23228</v>
      </c>
      <c r="AS63">
        <v>30078</v>
      </c>
      <c r="AT63">
        <v>22274</v>
      </c>
      <c r="AU63">
        <v>67507</v>
      </c>
      <c r="AV63">
        <v>151041</v>
      </c>
      <c r="AW63">
        <v>107067</v>
      </c>
      <c r="AX63">
        <v>78927</v>
      </c>
      <c r="AY63">
        <v>88116</v>
      </c>
      <c r="AZ63">
        <v>109167</v>
      </c>
      <c r="BA63">
        <v>139522</v>
      </c>
      <c r="BB63">
        <v>107491</v>
      </c>
    </row>
    <row r="64" spans="2:54">
      <c r="B64" t="s">
        <v>46</v>
      </c>
      <c r="D64" t="b">
        <f>+B64=domexp!B64</f>
        <v>1</v>
      </c>
      <c r="X64">
        <f>+domexp!X64+reexp!X64</f>
        <v>93062</v>
      </c>
      <c r="Y64">
        <f>+domexp!Y64+reexp!Y64</f>
        <v>173347</v>
      </c>
      <c r="Z64">
        <v>127917</v>
      </c>
      <c r="AA64">
        <v>66443</v>
      </c>
      <c r="AB64">
        <v>69808</v>
      </c>
      <c r="AC64">
        <v>81841</v>
      </c>
      <c r="AD64">
        <v>84898</v>
      </c>
      <c r="AE64">
        <v>83728</v>
      </c>
      <c r="AF64">
        <v>75681</v>
      </c>
      <c r="AG64">
        <v>87712</v>
      </c>
      <c r="AH64">
        <v>65919</v>
      </c>
      <c r="AI64">
        <v>79995</v>
      </c>
      <c r="AJ64">
        <v>51106</v>
      </c>
      <c r="AK64">
        <v>49438</v>
      </c>
      <c r="AL64">
        <v>51348</v>
      </c>
      <c r="AM64">
        <v>34652</v>
      </c>
      <c r="AN64">
        <v>44567</v>
      </c>
      <c r="AO64">
        <v>52549</v>
      </c>
      <c r="AP64">
        <v>76867</v>
      </c>
      <c r="AQ64">
        <v>66975</v>
      </c>
      <c r="AR64">
        <v>75511</v>
      </c>
      <c r="AS64">
        <v>64931</v>
      </c>
      <c r="AT64">
        <v>58563</v>
      </c>
      <c r="AU64">
        <v>148338</v>
      </c>
      <c r="AV64">
        <v>264928</v>
      </c>
      <c r="AW64">
        <v>233830</v>
      </c>
      <c r="AX64">
        <v>226789</v>
      </c>
      <c r="AY64">
        <v>207380</v>
      </c>
      <c r="AZ64">
        <v>348269</v>
      </c>
      <c r="BA64">
        <v>320118</v>
      </c>
      <c r="BB64">
        <v>287693</v>
      </c>
    </row>
    <row r="65" spans="2:54">
      <c r="B65" t="s">
        <v>157</v>
      </c>
      <c r="D65" t="b">
        <f>+B65=domexp!B65</f>
        <v>1</v>
      </c>
      <c r="AY65">
        <v>5706</v>
      </c>
      <c r="AZ65">
        <v>12037</v>
      </c>
    </row>
    <row r="66" spans="2:54">
      <c r="B66" t="s">
        <v>47</v>
      </c>
      <c r="D66" t="b">
        <f>+B66=domexp!B66</f>
        <v>1</v>
      </c>
      <c r="Z66">
        <v>35</v>
      </c>
      <c r="AA66">
        <v>39</v>
      </c>
      <c r="AB66">
        <v>12</v>
      </c>
      <c r="AC66">
        <v>33</v>
      </c>
      <c r="AD66">
        <v>3252</v>
      </c>
      <c r="AE66">
        <v>1259</v>
      </c>
      <c r="AF66">
        <v>1032</v>
      </c>
      <c r="AG66">
        <v>36</v>
      </c>
      <c r="AH66">
        <v>1590</v>
      </c>
      <c r="AI66">
        <v>560</v>
      </c>
      <c r="AJ66">
        <v>256</v>
      </c>
      <c r="AK66">
        <v>18</v>
      </c>
      <c r="AL66">
        <v>761</v>
      </c>
      <c r="AM66">
        <v>726</v>
      </c>
      <c r="AN66">
        <v>129</v>
      </c>
      <c r="AO66">
        <v>322</v>
      </c>
      <c r="AP66">
        <v>3377</v>
      </c>
      <c r="AQ66">
        <v>2300</v>
      </c>
      <c r="AZ66">
        <v>14947</v>
      </c>
      <c r="BA66">
        <v>31844</v>
      </c>
      <c r="BB66">
        <v>160538</v>
      </c>
    </row>
    <row r="67" spans="2:54">
      <c r="B67" t="s">
        <v>48</v>
      </c>
      <c r="D67" t="b">
        <f>+B67=domexp!B67</f>
        <v>1</v>
      </c>
      <c r="X67">
        <f>+domexp!X67+reexp!X67</f>
        <v>50</v>
      </c>
      <c r="Y67">
        <f>+domexp!Y67+reexp!Y67</f>
        <v>57</v>
      </c>
      <c r="Z67">
        <v>5010</v>
      </c>
      <c r="AA67">
        <v>8048</v>
      </c>
      <c r="AB67">
        <v>8338</v>
      </c>
      <c r="AC67">
        <v>107199</v>
      </c>
      <c r="AD67">
        <v>194575</v>
      </c>
      <c r="AE67">
        <v>171360</v>
      </c>
      <c r="AF67">
        <v>162895</v>
      </c>
      <c r="AG67">
        <v>303974</v>
      </c>
      <c r="AH67">
        <v>248705</v>
      </c>
      <c r="AI67">
        <v>199048</v>
      </c>
      <c r="AJ67">
        <v>146335</v>
      </c>
      <c r="AK67">
        <v>167629</v>
      </c>
      <c r="AL67">
        <v>330284</v>
      </c>
      <c r="AM67">
        <v>612646</v>
      </c>
      <c r="AN67">
        <v>647212</v>
      </c>
      <c r="AO67">
        <v>618356</v>
      </c>
      <c r="AP67">
        <v>682913</v>
      </c>
      <c r="AQ67">
        <v>363078</v>
      </c>
      <c r="AR67">
        <v>874620</v>
      </c>
      <c r="AS67">
        <v>49</v>
      </c>
      <c r="AX67">
        <v>2930</v>
      </c>
      <c r="AY67">
        <v>469639</v>
      </c>
      <c r="AZ67">
        <v>1990980</v>
      </c>
      <c r="BA67">
        <v>1496294</v>
      </c>
      <c r="BB67">
        <v>1817690</v>
      </c>
    </row>
    <row r="68" spans="2:54">
      <c r="B68" t="s">
        <v>49</v>
      </c>
      <c r="D68" t="b">
        <f>+B68=domexp!B68</f>
        <v>1</v>
      </c>
      <c r="AA68">
        <v>11</v>
      </c>
      <c r="AM68">
        <v>7</v>
      </c>
      <c r="AN68">
        <v>3547</v>
      </c>
      <c r="AO68">
        <v>17810</v>
      </c>
      <c r="AP68">
        <v>9444</v>
      </c>
      <c r="AQ68">
        <v>14331</v>
      </c>
      <c r="AR68">
        <v>14572</v>
      </c>
      <c r="BA68">
        <v>30493</v>
      </c>
      <c r="BB68">
        <v>82017</v>
      </c>
    </row>
    <row r="69" spans="2:54">
      <c r="B69" t="s">
        <v>146</v>
      </c>
      <c r="D69" t="b">
        <f>+B69=domexp!B69</f>
        <v>1</v>
      </c>
    </row>
    <row r="70" spans="2:54">
      <c r="B70" t="s">
        <v>50</v>
      </c>
      <c r="D70" t="b">
        <f>+B70=domexp!B70</f>
        <v>1</v>
      </c>
      <c r="Z70">
        <v>55</v>
      </c>
      <c r="AA70">
        <v>25</v>
      </c>
      <c r="AB70">
        <v>6</v>
      </c>
      <c r="AC70">
        <v>15</v>
      </c>
      <c r="AD70">
        <v>31</v>
      </c>
      <c r="AE70">
        <v>47</v>
      </c>
      <c r="AF70">
        <v>17</v>
      </c>
      <c r="AG70">
        <v>20</v>
      </c>
      <c r="AH70">
        <v>28</v>
      </c>
      <c r="AI70">
        <v>35</v>
      </c>
      <c r="AJ70">
        <v>80</v>
      </c>
      <c r="AK70">
        <v>29</v>
      </c>
      <c r="AL70">
        <v>23</v>
      </c>
      <c r="AM70">
        <v>1986</v>
      </c>
      <c r="AN70">
        <v>12969</v>
      </c>
      <c r="AO70">
        <v>20064</v>
      </c>
      <c r="AP70">
        <v>58141</v>
      </c>
      <c r="AQ70">
        <v>26330</v>
      </c>
      <c r="AR70">
        <v>20129</v>
      </c>
      <c r="AS70">
        <v>3</v>
      </c>
      <c r="AY70">
        <v>32039</v>
      </c>
      <c r="AZ70">
        <v>8603</v>
      </c>
      <c r="BA70">
        <v>103829</v>
      </c>
      <c r="BB70">
        <v>62901</v>
      </c>
    </row>
    <row r="71" spans="2:54">
      <c r="B71" t="s">
        <v>51</v>
      </c>
      <c r="D71" t="b">
        <f>+B71=domexp!B71</f>
        <v>1</v>
      </c>
      <c r="AD71">
        <v>4050</v>
      </c>
      <c r="AE71">
        <v>558</v>
      </c>
      <c r="AJ71">
        <v>86</v>
      </c>
      <c r="AK71">
        <v>7918</v>
      </c>
      <c r="AL71">
        <v>2292</v>
      </c>
    </row>
    <row r="72" spans="2:54">
      <c r="B72" t="s">
        <v>52</v>
      </c>
      <c r="D72" t="b">
        <f>+B72=domexp!B72</f>
        <v>1</v>
      </c>
      <c r="X72">
        <f>+domexp!X72+reexp!X72</f>
        <v>69</v>
      </c>
      <c r="Y72">
        <f>+domexp!Y72+reexp!Y72</f>
        <v>212</v>
      </c>
      <c r="Z72">
        <v>135</v>
      </c>
      <c r="AA72">
        <v>50</v>
      </c>
      <c r="AB72">
        <v>61</v>
      </c>
      <c r="AC72">
        <v>313</v>
      </c>
      <c r="AD72">
        <v>2939</v>
      </c>
      <c r="AE72">
        <v>1257</v>
      </c>
      <c r="AF72">
        <v>13277</v>
      </c>
      <c r="AG72">
        <v>4828</v>
      </c>
      <c r="AH72">
        <v>17751</v>
      </c>
      <c r="AI72">
        <v>21100</v>
      </c>
      <c r="AJ72">
        <v>12969</v>
      </c>
      <c r="AK72">
        <v>8989</v>
      </c>
      <c r="AL72">
        <v>9404</v>
      </c>
      <c r="AM72">
        <v>22092</v>
      </c>
      <c r="AN72">
        <v>12098</v>
      </c>
      <c r="AO72">
        <v>11219</v>
      </c>
      <c r="AP72">
        <v>38056</v>
      </c>
      <c r="AQ72">
        <v>62728</v>
      </c>
      <c r="AR72">
        <v>46726</v>
      </c>
      <c r="AS72">
        <v>3</v>
      </c>
      <c r="AY72">
        <v>250645</v>
      </c>
      <c r="AZ72">
        <v>451547</v>
      </c>
      <c r="BA72">
        <v>512400</v>
      </c>
      <c r="BB72">
        <v>446169</v>
      </c>
    </row>
    <row r="73" spans="2:54">
      <c r="B73" t="s">
        <v>53</v>
      </c>
      <c r="D73" t="b">
        <f>+B73=domexp!B73</f>
        <v>1</v>
      </c>
      <c r="AH73">
        <v>3</v>
      </c>
      <c r="AI73">
        <v>2</v>
      </c>
      <c r="AN73">
        <v>2</v>
      </c>
      <c r="AP73">
        <v>2082</v>
      </c>
      <c r="AQ73">
        <v>1025</v>
      </c>
      <c r="AR73">
        <v>1553</v>
      </c>
    </row>
    <row r="74" spans="2:54">
      <c r="B74" t="s">
        <v>54</v>
      </c>
      <c r="D74" t="b">
        <f>+B74=domexp!B74</f>
        <v>1</v>
      </c>
      <c r="AC74">
        <v>3</v>
      </c>
      <c r="AE74">
        <v>4472</v>
      </c>
      <c r="AF74">
        <v>1719</v>
      </c>
      <c r="AG74">
        <v>14770</v>
      </c>
      <c r="AH74">
        <v>751</v>
      </c>
      <c r="AI74">
        <v>4473</v>
      </c>
      <c r="AJ74">
        <v>1019</v>
      </c>
      <c r="AK74">
        <v>164</v>
      </c>
      <c r="AL74">
        <v>515</v>
      </c>
      <c r="AM74">
        <v>5278</v>
      </c>
      <c r="AN74">
        <v>9977</v>
      </c>
      <c r="AO74">
        <v>1212</v>
      </c>
      <c r="AP74">
        <v>7822</v>
      </c>
      <c r="AQ74">
        <v>6129</v>
      </c>
      <c r="AR74">
        <v>5111</v>
      </c>
      <c r="AS74">
        <v>15</v>
      </c>
      <c r="AY74">
        <v>10261</v>
      </c>
      <c r="AZ74">
        <v>44095</v>
      </c>
      <c r="BA74">
        <v>56367</v>
      </c>
      <c r="BB74">
        <v>14232</v>
      </c>
    </row>
    <row r="75" spans="2:54">
      <c r="B75" t="s">
        <v>55</v>
      </c>
      <c r="D75" t="b">
        <f>+B75=domexp!B75</f>
        <v>1</v>
      </c>
      <c r="X75">
        <f>+domexp!X75+reexp!X75</f>
        <v>98573</v>
      </c>
      <c r="Y75">
        <f>+domexp!Y75+reexp!Y75</f>
        <v>203</v>
      </c>
      <c r="Z75">
        <v>14893</v>
      </c>
      <c r="AA75">
        <v>60595</v>
      </c>
      <c r="AB75">
        <v>340579</v>
      </c>
      <c r="AC75">
        <v>561569</v>
      </c>
      <c r="AD75">
        <v>600814</v>
      </c>
      <c r="AE75">
        <v>681668</v>
      </c>
      <c r="AF75">
        <v>1008291</v>
      </c>
      <c r="AG75">
        <v>1800897</v>
      </c>
      <c r="AH75">
        <v>1768399</v>
      </c>
      <c r="AI75">
        <v>519727</v>
      </c>
      <c r="AJ75">
        <v>419016</v>
      </c>
      <c r="AK75">
        <v>508960</v>
      </c>
      <c r="AL75">
        <v>738176</v>
      </c>
      <c r="AM75">
        <v>1228699</v>
      </c>
      <c r="AN75">
        <v>484610</v>
      </c>
      <c r="AO75">
        <v>1646168</v>
      </c>
      <c r="AP75">
        <v>1014941</v>
      </c>
      <c r="AQ75">
        <v>1015456</v>
      </c>
      <c r="AR75">
        <v>1579176</v>
      </c>
      <c r="AS75">
        <v>716752</v>
      </c>
      <c r="AX75">
        <v>46965</v>
      </c>
      <c r="AY75">
        <v>3465375</v>
      </c>
      <c r="AZ75">
        <v>4447174</v>
      </c>
      <c r="BA75">
        <v>8308189</v>
      </c>
      <c r="BB75">
        <v>7657899</v>
      </c>
    </row>
    <row r="76" spans="2:54">
      <c r="B76" t="s">
        <v>56</v>
      </c>
      <c r="D76" t="b">
        <f>+B76=domexp!B76</f>
        <v>1</v>
      </c>
      <c r="Y76">
        <f>+domexp!Y76+reexp!Y76</f>
        <v>23</v>
      </c>
      <c r="Z76">
        <v>46162</v>
      </c>
      <c r="AA76">
        <v>218338</v>
      </c>
      <c r="AB76">
        <v>190600</v>
      </c>
      <c r="AC76">
        <v>1166302</v>
      </c>
      <c r="AD76">
        <v>1614090</v>
      </c>
      <c r="AE76">
        <v>364629</v>
      </c>
      <c r="AF76">
        <v>1139654</v>
      </c>
      <c r="AG76">
        <v>1290071</v>
      </c>
      <c r="AH76">
        <v>1220552</v>
      </c>
      <c r="AI76">
        <v>401084</v>
      </c>
      <c r="AJ76">
        <v>309847</v>
      </c>
      <c r="AK76">
        <v>289917</v>
      </c>
      <c r="AL76">
        <v>376886</v>
      </c>
      <c r="AM76">
        <v>944310</v>
      </c>
      <c r="AN76">
        <v>165304</v>
      </c>
      <c r="AO76">
        <v>272481</v>
      </c>
      <c r="AP76">
        <v>919148</v>
      </c>
      <c r="AQ76">
        <v>890976</v>
      </c>
      <c r="AR76">
        <v>390006</v>
      </c>
      <c r="AY76">
        <v>1639129</v>
      </c>
      <c r="AZ76">
        <v>78294</v>
      </c>
      <c r="BA76">
        <v>2724834</v>
      </c>
    </row>
    <row r="77" spans="2:54">
      <c r="B77" t="s">
        <v>226</v>
      </c>
      <c r="D77" t="b">
        <f>+B77=domexp!B77</f>
        <v>1</v>
      </c>
      <c r="Y77">
        <f>+domexp!Y77+reexp!Y77</f>
        <v>0</v>
      </c>
      <c r="BB77">
        <v>2993503</v>
      </c>
    </row>
    <row r="78" spans="2:54">
      <c r="B78" t="s">
        <v>57</v>
      </c>
      <c r="D78" t="b">
        <f>+B78=domexp!B78</f>
        <v>1</v>
      </c>
      <c r="Y78">
        <f>+domexp!Y78+reexp!Y78</f>
        <v>7</v>
      </c>
      <c r="AC78">
        <v>24</v>
      </c>
      <c r="AD78">
        <v>7</v>
      </c>
      <c r="AE78">
        <v>11</v>
      </c>
      <c r="AG78">
        <v>20</v>
      </c>
      <c r="AH78">
        <v>10</v>
      </c>
      <c r="AI78">
        <v>210</v>
      </c>
      <c r="AJ78">
        <v>2889</v>
      </c>
      <c r="AK78">
        <v>1968</v>
      </c>
      <c r="AL78">
        <v>1327</v>
      </c>
      <c r="AM78">
        <v>1768</v>
      </c>
      <c r="AN78">
        <v>9649</v>
      </c>
      <c r="AO78">
        <v>45909</v>
      </c>
      <c r="AP78">
        <v>18372</v>
      </c>
      <c r="AQ78">
        <v>31803</v>
      </c>
      <c r="AR78">
        <v>35119</v>
      </c>
      <c r="AT78">
        <v>81155</v>
      </c>
      <c r="AW78">
        <v>82783</v>
      </c>
      <c r="AX78">
        <v>10603</v>
      </c>
      <c r="AY78">
        <v>86807</v>
      </c>
      <c r="AZ78">
        <v>106176</v>
      </c>
      <c r="BA78">
        <v>111473</v>
      </c>
      <c r="BB78">
        <v>211637</v>
      </c>
    </row>
    <row r="79" spans="2:54">
      <c r="B79" t="s">
        <v>58</v>
      </c>
      <c r="D79" t="b">
        <f>+B79=domexp!B79</f>
        <v>1</v>
      </c>
      <c r="Z79">
        <v>23</v>
      </c>
      <c r="AA79">
        <v>31</v>
      </c>
      <c r="AB79">
        <v>4</v>
      </c>
      <c r="AC79">
        <v>7</v>
      </c>
      <c r="AD79">
        <v>24</v>
      </c>
      <c r="AE79">
        <v>11</v>
      </c>
      <c r="AF79">
        <v>6</v>
      </c>
      <c r="AH79">
        <v>75</v>
      </c>
      <c r="AJ79">
        <v>16</v>
      </c>
      <c r="AK79">
        <v>10</v>
      </c>
      <c r="AL79">
        <v>15</v>
      </c>
      <c r="AM79">
        <v>14</v>
      </c>
      <c r="AN79">
        <v>21</v>
      </c>
      <c r="AO79">
        <v>394</v>
      </c>
      <c r="AP79">
        <v>8</v>
      </c>
      <c r="AQ79">
        <v>994</v>
      </c>
      <c r="AR79">
        <v>1036</v>
      </c>
      <c r="AS79">
        <v>6</v>
      </c>
      <c r="AZ79">
        <v>223</v>
      </c>
      <c r="BA79">
        <v>15463</v>
      </c>
      <c r="BB79">
        <v>161</v>
      </c>
    </row>
    <row r="80" spans="2:54">
      <c r="B80" t="s">
        <v>134</v>
      </c>
      <c r="D80" t="b">
        <f>+B80=domexp!B80</f>
        <v>1</v>
      </c>
      <c r="AR80">
        <v>2</v>
      </c>
    </row>
    <row r="81" spans="2:54">
      <c r="B81" t="s">
        <v>59</v>
      </c>
      <c r="D81" t="b">
        <f>+B81=domexp!B81</f>
        <v>1</v>
      </c>
      <c r="X81">
        <f>+domexp!X81+reexp!X81</f>
        <v>70813</v>
      </c>
      <c r="Y81">
        <f>+domexp!Y81+reexp!Y81</f>
        <v>69</v>
      </c>
      <c r="Z81">
        <v>2502</v>
      </c>
      <c r="AA81">
        <v>22514</v>
      </c>
      <c r="AB81">
        <v>68886</v>
      </c>
      <c r="AC81">
        <v>401764</v>
      </c>
      <c r="AD81">
        <v>325279</v>
      </c>
      <c r="AE81">
        <v>145266</v>
      </c>
      <c r="AF81">
        <v>78739</v>
      </c>
      <c r="AG81">
        <v>194978</v>
      </c>
      <c r="AH81">
        <v>148658</v>
      </c>
      <c r="AI81">
        <v>97387</v>
      </c>
      <c r="AJ81">
        <v>64909</v>
      </c>
      <c r="AK81">
        <v>85353</v>
      </c>
      <c r="AL81">
        <v>97330</v>
      </c>
      <c r="AM81">
        <v>205673</v>
      </c>
      <c r="AN81">
        <v>21092</v>
      </c>
      <c r="AO81">
        <v>1767</v>
      </c>
      <c r="AP81">
        <v>10322</v>
      </c>
      <c r="AQ81">
        <v>6578</v>
      </c>
      <c r="AR81">
        <v>1565</v>
      </c>
      <c r="AS81">
        <v>182</v>
      </c>
      <c r="AW81">
        <v>886558</v>
      </c>
      <c r="AX81">
        <v>616331</v>
      </c>
      <c r="AY81">
        <v>296412</v>
      </c>
      <c r="AZ81">
        <v>665590</v>
      </c>
      <c r="BA81">
        <v>753111</v>
      </c>
      <c r="BB81">
        <v>1439177</v>
      </c>
    </row>
    <row r="82" spans="2:54">
      <c r="B82" t="s">
        <v>60</v>
      </c>
      <c r="D82" t="b">
        <f>+B82=domexp!B82</f>
        <v>1</v>
      </c>
      <c r="AA82">
        <v>33</v>
      </c>
      <c r="AB82">
        <v>8</v>
      </c>
      <c r="AC82">
        <v>13</v>
      </c>
      <c r="AD82">
        <v>29</v>
      </c>
      <c r="AE82">
        <v>85</v>
      </c>
      <c r="AF82">
        <v>34</v>
      </c>
      <c r="AG82">
        <v>62</v>
      </c>
      <c r="AH82">
        <v>54</v>
      </c>
      <c r="AI82">
        <v>65</v>
      </c>
      <c r="AJ82">
        <v>44</v>
      </c>
      <c r="AK82">
        <v>25</v>
      </c>
      <c r="AL82">
        <v>34</v>
      </c>
      <c r="AM82">
        <v>217</v>
      </c>
      <c r="AN82">
        <v>14</v>
      </c>
      <c r="AO82">
        <v>6697</v>
      </c>
      <c r="AP82">
        <v>7709</v>
      </c>
      <c r="AQ82">
        <v>5782</v>
      </c>
      <c r="AR82">
        <v>1014</v>
      </c>
      <c r="AS82">
        <v>4</v>
      </c>
      <c r="AX82">
        <v>88120</v>
      </c>
      <c r="AY82">
        <v>161145</v>
      </c>
      <c r="AZ82">
        <v>16854</v>
      </c>
      <c r="BA82">
        <v>61629</v>
      </c>
      <c r="BB82">
        <v>104397</v>
      </c>
    </row>
    <row r="83" spans="2:54">
      <c r="B83" t="s">
        <v>61</v>
      </c>
      <c r="D83" t="b">
        <f>+B83=domexp!B83</f>
        <v>1</v>
      </c>
      <c r="AE83">
        <v>2</v>
      </c>
      <c r="AK83">
        <v>493</v>
      </c>
      <c r="AL83">
        <v>53</v>
      </c>
      <c r="AR83">
        <v>322</v>
      </c>
    </row>
    <row r="84" spans="2:54">
      <c r="B84" t="s">
        <v>135</v>
      </c>
      <c r="D84" t="b">
        <f>+B84=domexp!B84</f>
        <v>1</v>
      </c>
      <c r="AN84">
        <v>375</v>
      </c>
    </row>
    <row r="85" spans="2:54">
      <c r="B85" t="s">
        <v>62</v>
      </c>
      <c r="D85" t="b">
        <f>+B85=domexp!B85</f>
        <v>1</v>
      </c>
      <c r="AE85">
        <v>11</v>
      </c>
      <c r="AG85">
        <v>7</v>
      </c>
      <c r="AH85">
        <v>7</v>
      </c>
      <c r="AK85">
        <v>3</v>
      </c>
      <c r="BA85">
        <v>1150</v>
      </c>
    </row>
    <row r="86" spans="2:54">
      <c r="B86" t="s">
        <v>63</v>
      </c>
      <c r="D86" t="b">
        <f>+B86=domexp!B86</f>
        <v>1</v>
      </c>
      <c r="X86">
        <f>+domexp!X86+reexp!X86</f>
        <v>44</v>
      </c>
      <c r="Y86">
        <f>+domexp!Y86+reexp!Y86</f>
        <v>47</v>
      </c>
      <c r="Z86">
        <v>2463</v>
      </c>
      <c r="AA86">
        <v>5174</v>
      </c>
      <c r="AB86">
        <v>15769</v>
      </c>
      <c r="AC86">
        <v>261759</v>
      </c>
      <c r="AD86">
        <v>55013</v>
      </c>
      <c r="AE86">
        <v>112714</v>
      </c>
      <c r="AF86">
        <v>54982</v>
      </c>
      <c r="AG86">
        <v>38081</v>
      </c>
      <c r="AH86">
        <v>155490</v>
      </c>
      <c r="AI86">
        <v>132000</v>
      </c>
      <c r="AJ86">
        <v>125565</v>
      </c>
      <c r="AK86">
        <v>64484</v>
      </c>
      <c r="AL86">
        <v>64827</v>
      </c>
      <c r="AM86">
        <v>165074</v>
      </c>
      <c r="AN86">
        <v>79615</v>
      </c>
      <c r="AO86">
        <v>112539</v>
      </c>
      <c r="AP86">
        <v>128474</v>
      </c>
      <c r="AQ86">
        <v>152373</v>
      </c>
      <c r="AR86">
        <v>266278</v>
      </c>
      <c r="AS86">
        <v>414</v>
      </c>
      <c r="AX86">
        <v>5430</v>
      </c>
      <c r="AY86">
        <v>497118</v>
      </c>
      <c r="AZ86">
        <v>1717409</v>
      </c>
      <c r="BA86">
        <v>2848838</v>
      </c>
      <c r="BB86">
        <v>2438419</v>
      </c>
    </row>
    <row r="87" spans="2:54">
      <c r="B87" t="s">
        <v>64</v>
      </c>
      <c r="D87" t="b">
        <f>+B87=domexp!B87</f>
        <v>1</v>
      </c>
      <c r="X87">
        <f>+domexp!X87+reexp!X87</f>
        <v>996</v>
      </c>
      <c r="Y87">
        <f>+domexp!Y87+reexp!Y87</f>
        <v>8</v>
      </c>
      <c r="Z87">
        <v>17</v>
      </c>
      <c r="AA87">
        <v>18</v>
      </c>
      <c r="AB87">
        <v>31</v>
      </c>
      <c r="AC87">
        <v>28</v>
      </c>
      <c r="AD87">
        <v>4787</v>
      </c>
      <c r="AE87">
        <v>686</v>
      </c>
      <c r="AF87">
        <v>32</v>
      </c>
      <c r="AG87">
        <v>2389</v>
      </c>
      <c r="AH87">
        <v>2766</v>
      </c>
      <c r="AI87">
        <v>3585</v>
      </c>
      <c r="AJ87">
        <v>764</v>
      </c>
      <c r="AK87">
        <v>3693</v>
      </c>
      <c r="AL87">
        <v>2908</v>
      </c>
      <c r="AM87">
        <v>4098</v>
      </c>
      <c r="AN87">
        <v>569</v>
      </c>
      <c r="AO87">
        <v>656</v>
      </c>
      <c r="AP87">
        <v>3164</v>
      </c>
      <c r="AQ87">
        <v>2310</v>
      </c>
      <c r="AR87">
        <v>916</v>
      </c>
      <c r="AS87">
        <v>4</v>
      </c>
      <c r="AY87">
        <v>72514</v>
      </c>
      <c r="AZ87">
        <v>73446</v>
      </c>
      <c r="BA87">
        <v>59771</v>
      </c>
      <c r="BB87">
        <v>170708</v>
      </c>
    </row>
    <row r="88" spans="2:54">
      <c r="B88" t="s">
        <v>65</v>
      </c>
      <c r="D88" t="b">
        <f>+B88=domexp!B88</f>
        <v>1</v>
      </c>
      <c r="AB88">
        <v>13</v>
      </c>
      <c r="AC88">
        <v>30</v>
      </c>
      <c r="AD88">
        <v>16</v>
      </c>
      <c r="AE88">
        <v>6</v>
      </c>
      <c r="AF88">
        <v>2</v>
      </c>
      <c r="AG88">
        <v>33</v>
      </c>
      <c r="AH88">
        <v>12</v>
      </c>
      <c r="AI88">
        <v>9</v>
      </c>
      <c r="AJ88">
        <v>3</v>
      </c>
      <c r="AK88">
        <v>24</v>
      </c>
      <c r="AL88">
        <v>28463</v>
      </c>
      <c r="AM88">
        <v>133234</v>
      </c>
      <c r="AN88">
        <v>103321</v>
      </c>
      <c r="AO88">
        <v>173159</v>
      </c>
      <c r="AP88">
        <v>166255</v>
      </c>
      <c r="AQ88">
        <v>194164</v>
      </c>
      <c r="AR88">
        <v>86712</v>
      </c>
      <c r="AX88">
        <v>40237</v>
      </c>
      <c r="AY88">
        <v>14472</v>
      </c>
      <c r="AZ88">
        <v>83184</v>
      </c>
      <c r="BA88">
        <v>208170</v>
      </c>
      <c r="BB88">
        <v>1203566</v>
      </c>
    </row>
    <row r="89" spans="2:54">
      <c r="B89" t="s">
        <v>66</v>
      </c>
      <c r="D89" t="b">
        <f>+B89=domexp!B89</f>
        <v>1</v>
      </c>
      <c r="Y89">
        <f>+domexp!Y89+reexp!Y89</f>
        <v>3</v>
      </c>
      <c r="Z89">
        <v>3</v>
      </c>
      <c r="AA89">
        <v>1</v>
      </c>
      <c r="AM89">
        <v>2</v>
      </c>
      <c r="AO89">
        <v>2203</v>
      </c>
      <c r="AP89">
        <v>9565</v>
      </c>
      <c r="AQ89">
        <v>3585</v>
      </c>
      <c r="AR89">
        <v>17672</v>
      </c>
      <c r="AT89">
        <v>7</v>
      </c>
      <c r="AY89">
        <v>9852</v>
      </c>
      <c r="AZ89">
        <v>15398</v>
      </c>
      <c r="BA89">
        <v>7284</v>
      </c>
    </row>
    <row r="90" spans="2:54">
      <c r="B90" t="s">
        <v>67</v>
      </c>
      <c r="D90" t="b">
        <f>+B90=domexp!B90</f>
        <v>1</v>
      </c>
      <c r="Y90">
        <f>+domexp!Y90+reexp!Y90</f>
        <v>3</v>
      </c>
      <c r="AC90">
        <v>13</v>
      </c>
      <c r="AZ90">
        <v>4</v>
      </c>
      <c r="BA90">
        <v>23</v>
      </c>
      <c r="BB90">
        <v>7</v>
      </c>
    </row>
    <row r="91" spans="2:54">
      <c r="B91" t="s">
        <v>68</v>
      </c>
      <c r="D91" t="b">
        <f>+B91=domexp!B91</f>
        <v>1</v>
      </c>
      <c r="Y91">
        <f>+domexp!Y91+reexp!Y91</f>
        <v>4</v>
      </c>
      <c r="Z91">
        <v>1</v>
      </c>
      <c r="AA91">
        <v>76</v>
      </c>
      <c r="AB91">
        <v>11</v>
      </c>
      <c r="AC91">
        <v>9</v>
      </c>
      <c r="AD91">
        <v>3</v>
      </c>
      <c r="AE91">
        <v>1</v>
      </c>
      <c r="AF91">
        <v>15</v>
      </c>
      <c r="AJ91">
        <v>13</v>
      </c>
      <c r="AK91">
        <v>10</v>
      </c>
      <c r="AL91">
        <v>23</v>
      </c>
      <c r="AM91">
        <v>5</v>
      </c>
      <c r="AN91">
        <v>13</v>
      </c>
      <c r="AO91">
        <v>5</v>
      </c>
      <c r="AP91">
        <v>6</v>
      </c>
      <c r="AT91">
        <v>667022</v>
      </c>
      <c r="AU91">
        <v>1962813</v>
      </c>
      <c r="AV91">
        <v>911644</v>
      </c>
      <c r="AW91">
        <v>64</v>
      </c>
      <c r="AY91">
        <v>10560</v>
      </c>
      <c r="AZ91">
        <v>504607</v>
      </c>
      <c r="BA91">
        <v>2544382</v>
      </c>
      <c r="BB91">
        <v>2910738</v>
      </c>
    </row>
    <row r="92" spans="2:54">
      <c r="B92" t="s">
        <v>71</v>
      </c>
      <c r="D92" t="b">
        <f>+B92=domexp!B92</f>
        <v>1</v>
      </c>
    </row>
    <row r="93" spans="2:54">
      <c r="B93" t="s">
        <v>72</v>
      </c>
      <c r="D93" t="b">
        <f>+B93=domexp!B93</f>
        <v>1</v>
      </c>
      <c r="X93">
        <f>+domexp!X93+reexp!X93</f>
        <v>1</v>
      </c>
      <c r="Y93">
        <f>+domexp!Y93+reexp!Y93</f>
        <v>6</v>
      </c>
      <c r="AA93">
        <v>111</v>
      </c>
      <c r="AB93">
        <v>18</v>
      </c>
      <c r="AC93">
        <v>179</v>
      </c>
      <c r="AD93">
        <v>6</v>
      </c>
      <c r="AE93">
        <v>216</v>
      </c>
      <c r="AF93">
        <v>1771</v>
      </c>
      <c r="AG93">
        <v>27</v>
      </c>
      <c r="AH93">
        <v>288</v>
      </c>
      <c r="AI93">
        <v>56</v>
      </c>
      <c r="AJ93">
        <v>1297</v>
      </c>
      <c r="AK93">
        <v>7230</v>
      </c>
      <c r="AL93">
        <v>5858</v>
      </c>
      <c r="AM93">
        <v>20696</v>
      </c>
      <c r="AN93">
        <v>24283</v>
      </c>
      <c r="AO93">
        <v>15158</v>
      </c>
      <c r="AP93">
        <v>13925</v>
      </c>
      <c r="AQ93">
        <v>7730</v>
      </c>
      <c r="AY93">
        <v>356795</v>
      </c>
      <c r="BB93">
        <v>9587</v>
      </c>
    </row>
    <row r="94" spans="2:54">
      <c r="B94" t="s">
        <v>73</v>
      </c>
      <c r="D94" t="b">
        <f>+B94=domexp!B94</f>
        <v>1</v>
      </c>
      <c r="X94">
        <f>+domexp!X94+reexp!X94</f>
        <v>13</v>
      </c>
      <c r="Y94">
        <f>+domexp!Y94+reexp!Y94</f>
        <v>20</v>
      </c>
      <c r="Z94">
        <v>39</v>
      </c>
      <c r="AA94">
        <v>1091</v>
      </c>
      <c r="AB94">
        <v>3</v>
      </c>
      <c r="AC94">
        <v>4418</v>
      </c>
      <c r="AD94">
        <v>2229</v>
      </c>
      <c r="AE94">
        <v>2036</v>
      </c>
      <c r="AF94">
        <v>1662</v>
      </c>
      <c r="AG94">
        <v>5211</v>
      </c>
      <c r="AH94">
        <v>6546</v>
      </c>
      <c r="AI94">
        <v>6634</v>
      </c>
      <c r="AJ94">
        <v>13996</v>
      </c>
      <c r="AK94">
        <v>20925</v>
      </c>
      <c r="AL94">
        <v>33984</v>
      </c>
      <c r="AM94">
        <v>117529</v>
      </c>
      <c r="AN94">
        <v>47142</v>
      </c>
      <c r="AO94">
        <v>64936</v>
      </c>
      <c r="AP94">
        <v>92765</v>
      </c>
      <c r="AQ94">
        <v>84549</v>
      </c>
      <c r="AR94">
        <v>176713</v>
      </c>
      <c r="AS94">
        <v>77</v>
      </c>
      <c r="AX94">
        <v>1181</v>
      </c>
      <c r="AY94">
        <v>278174</v>
      </c>
      <c r="AZ94">
        <v>342142</v>
      </c>
      <c r="BA94">
        <v>670249</v>
      </c>
      <c r="BB94">
        <v>448324</v>
      </c>
    </row>
    <row r="95" spans="2:54">
      <c r="B95" t="s">
        <v>74</v>
      </c>
      <c r="D95" t="b">
        <f>+B95=domexp!B95</f>
        <v>1</v>
      </c>
      <c r="X95">
        <f>+domexp!X95+reexp!X95</f>
        <v>2113</v>
      </c>
      <c r="Y95">
        <f>+domexp!Y95+reexp!Y95</f>
        <v>403</v>
      </c>
      <c r="Z95">
        <v>4927</v>
      </c>
      <c r="AA95">
        <v>494</v>
      </c>
      <c r="AB95">
        <v>663</v>
      </c>
      <c r="AC95">
        <v>786</v>
      </c>
      <c r="AD95">
        <v>903</v>
      </c>
      <c r="AE95">
        <v>3765</v>
      </c>
      <c r="AF95">
        <v>1449</v>
      </c>
      <c r="AG95">
        <v>887</v>
      </c>
      <c r="AH95">
        <v>1640</v>
      </c>
      <c r="AI95">
        <v>1340</v>
      </c>
      <c r="AJ95">
        <v>5676</v>
      </c>
      <c r="AK95">
        <v>1865</v>
      </c>
      <c r="AL95">
        <v>1219</v>
      </c>
      <c r="AM95">
        <v>699</v>
      </c>
      <c r="AN95">
        <v>2892</v>
      </c>
      <c r="AO95">
        <v>1360</v>
      </c>
      <c r="AP95">
        <v>746</v>
      </c>
      <c r="AQ95">
        <v>2791</v>
      </c>
      <c r="AR95">
        <v>2194</v>
      </c>
      <c r="AS95">
        <v>365</v>
      </c>
      <c r="AT95">
        <v>23</v>
      </c>
      <c r="AU95">
        <v>1</v>
      </c>
      <c r="AX95">
        <v>2396</v>
      </c>
      <c r="AY95">
        <v>72866</v>
      </c>
      <c r="AZ95">
        <v>274960</v>
      </c>
      <c r="BA95">
        <v>253524</v>
      </c>
      <c r="BB95">
        <v>253650</v>
      </c>
    </row>
    <row r="96" spans="2:54">
      <c r="B96" t="s">
        <v>75</v>
      </c>
      <c r="D96" t="b">
        <f>+B96=domexp!B96</f>
        <v>1</v>
      </c>
      <c r="AE96">
        <v>33</v>
      </c>
      <c r="AL96">
        <v>825</v>
      </c>
      <c r="AP96">
        <v>3093</v>
      </c>
      <c r="AY96">
        <v>44983</v>
      </c>
      <c r="AZ96">
        <v>28024</v>
      </c>
      <c r="BA96">
        <v>97442</v>
      </c>
      <c r="BB96">
        <v>11568</v>
      </c>
    </row>
    <row r="97" spans="2:54">
      <c r="B97" t="s">
        <v>158</v>
      </c>
      <c r="D97" t="b">
        <f>+B97=domexp!B97</f>
        <v>1</v>
      </c>
    </row>
    <row r="98" spans="2:54">
      <c r="B98" t="s">
        <v>149</v>
      </c>
      <c r="D98" t="b">
        <f>+B98=domexp!B98</f>
        <v>1</v>
      </c>
      <c r="AM98">
        <v>2</v>
      </c>
      <c r="AY98">
        <v>3400</v>
      </c>
      <c r="AZ98">
        <v>980</v>
      </c>
      <c r="BA98">
        <v>3404</v>
      </c>
    </row>
    <row r="99" spans="2:54">
      <c r="B99" t="s">
        <v>76</v>
      </c>
      <c r="D99" t="b">
        <f>+B99=domexp!B99</f>
        <v>1</v>
      </c>
      <c r="X99">
        <f>+domexp!X99+reexp!X99</f>
        <v>8</v>
      </c>
      <c r="Y99">
        <f>+domexp!Y99+reexp!Y99</f>
        <v>179</v>
      </c>
      <c r="Z99">
        <v>259</v>
      </c>
      <c r="AA99">
        <v>246</v>
      </c>
      <c r="AB99">
        <v>35</v>
      </c>
      <c r="AC99">
        <v>137</v>
      </c>
      <c r="AD99">
        <v>74</v>
      </c>
      <c r="AE99">
        <v>30</v>
      </c>
      <c r="AF99">
        <v>6</v>
      </c>
      <c r="AG99">
        <v>24</v>
      </c>
      <c r="AH99">
        <v>30</v>
      </c>
      <c r="AI99">
        <v>89</v>
      </c>
      <c r="AJ99">
        <v>8</v>
      </c>
      <c r="AM99">
        <v>3586</v>
      </c>
    </row>
    <row r="100" spans="2:54">
      <c r="B100" t="s">
        <v>164</v>
      </c>
      <c r="D100" t="b">
        <f>+B100=domexp!B100</f>
        <v>1</v>
      </c>
      <c r="AY100">
        <v>97</v>
      </c>
      <c r="AZ100">
        <v>975</v>
      </c>
      <c r="BA100">
        <v>1758</v>
      </c>
      <c r="BB100">
        <v>927</v>
      </c>
    </row>
    <row r="101" spans="2:54">
      <c r="B101" t="s">
        <v>136</v>
      </c>
      <c r="D101" t="b">
        <f>+B101=domexp!B101</f>
        <v>1</v>
      </c>
    </row>
    <row r="102" spans="2:54">
      <c r="B102" t="s">
        <v>77</v>
      </c>
      <c r="D102" t="b">
        <f>+B102=domexp!B102</f>
        <v>1</v>
      </c>
      <c r="X102">
        <f>+domexp!X102+reexp!X102</f>
        <v>32779</v>
      </c>
      <c r="Y102">
        <f>+domexp!Y102+reexp!Y102</f>
        <v>35224</v>
      </c>
      <c r="Z102">
        <v>842</v>
      </c>
      <c r="AA102">
        <v>4876</v>
      </c>
      <c r="AB102">
        <v>12359</v>
      </c>
      <c r="AC102">
        <v>22652</v>
      </c>
      <c r="AD102">
        <v>6603</v>
      </c>
      <c r="AE102">
        <v>7599</v>
      </c>
      <c r="AF102">
        <v>24829</v>
      </c>
      <c r="AG102">
        <v>34979</v>
      </c>
      <c r="AH102">
        <v>36348</v>
      </c>
      <c r="AI102">
        <v>36493</v>
      </c>
      <c r="AJ102">
        <v>17625</v>
      </c>
      <c r="AK102">
        <v>15413</v>
      </c>
      <c r="AL102">
        <v>54564</v>
      </c>
      <c r="AM102">
        <v>19099</v>
      </c>
      <c r="AN102">
        <v>7718</v>
      </c>
      <c r="AO102">
        <v>32854</v>
      </c>
      <c r="AP102">
        <v>82068</v>
      </c>
      <c r="AQ102">
        <v>34560</v>
      </c>
      <c r="AR102">
        <v>69639</v>
      </c>
      <c r="AS102">
        <v>7413</v>
      </c>
      <c r="AT102">
        <v>8913</v>
      </c>
      <c r="AX102">
        <v>406</v>
      </c>
      <c r="AY102">
        <v>92881</v>
      </c>
      <c r="AZ102">
        <v>207779</v>
      </c>
      <c r="BA102">
        <v>12378</v>
      </c>
      <c r="BB102">
        <v>13007</v>
      </c>
    </row>
    <row r="103" spans="2:54">
      <c r="B103" t="s">
        <v>78</v>
      </c>
      <c r="D103" t="b">
        <f>+B103=domexp!B103</f>
        <v>1</v>
      </c>
      <c r="X103">
        <f>+domexp!X103+reexp!X103</f>
        <v>38</v>
      </c>
      <c r="Y103">
        <f>+domexp!Y103+reexp!Y103</f>
        <v>31</v>
      </c>
    </row>
    <row r="104" spans="2:54">
      <c r="B104" t="s">
        <v>79</v>
      </c>
      <c r="D104" t="b">
        <f>+B104=domexp!B104</f>
        <v>1</v>
      </c>
    </row>
    <row r="105" spans="2:54">
      <c r="B105" t="s">
        <v>137</v>
      </c>
      <c r="D105" t="b">
        <f>+B105=domexp!B105</f>
        <v>1</v>
      </c>
      <c r="AD105">
        <v>8016</v>
      </c>
      <c r="AE105">
        <v>17208</v>
      </c>
      <c r="AF105">
        <v>22745</v>
      </c>
      <c r="AG105">
        <v>13939</v>
      </c>
      <c r="AH105">
        <v>19191</v>
      </c>
      <c r="AI105">
        <v>13029</v>
      </c>
      <c r="AJ105">
        <v>10205</v>
      </c>
      <c r="AK105">
        <v>5255</v>
      </c>
      <c r="AL105">
        <v>5496</v>
      </c>
      <c r="AM105">
        <v>2548</v>
      </c>
      <c r="AN105">
        <v>2235</v>
      </c>
      <c r="AO105">
        <v>1894</v>
      </c>
      <c r="AP105">
        <v>4053</v>
      </c>
      <c r="AQ105">
        <v>7668</v>
      </c>
      <c r="AR105">
        <v>7823</v>
      </c>
      <c r="AS105">
        <v>6849</v>
      </c>
      <c r="AT105">
        <v>8803</v>
      </c>
      <c r="AU105">
        <v>14858</v>
      </c>
      <c r="AX105">
        <v>193584</v>
      </c>
      <c r="AY105">
        <v>47499</v>
      </c>
      <c r="AZ105">
        <v>130489</v>
      </c>
      <c r="BA105">
        <v>5293</v>
      </c>
      <c r="BB105">
        <v>4070</v>
      </c>
    </row>
    <row r="106" spans="2:54">
      <c r="B106" t="s">
        <v>80</v>
      </c>
      <c r="D106" t="b">
        <f>+B106=domexp!B106</f>
        <v>1</v>
      </c>
    </row>
    <row r="107" spans="2:54">
      <c r="B107" t="s">
        <v>196</v>
      </c>
      <c r="D107" t="b">
        <f>+B107=domexp!B107</f>
        <v>1</v>
      </c>
      <c r="AR107">
        <v>125</v>
      </c>
    </row>
    <row r="108" spans="2:54">
      <c r="B108" t="s">
        <v>81</v>
      </c>
      <c r="D108" t="b">
        <f>+B108=domexp!B108</f>
        <v>1</v>
      </c>
      <c r="Z108">
        <v>40</v>
      </c>
      <c r="AG108">
        <v>4</v>
      </c>
      <c r="AH108">
        <v>11</v>
      </c>
      <c r="AI108">
        <v>2</v>
      </c>
      <c r="AK108">
        <v>2</v>
      </c>
      <c r="AM108">
        <v>2</v>
      </c>
      <c r="AO108">
        <v>582</v>
      </c>
      <c r="AP108">
        <v>1595</v>
      </c>
      <c r="AQ108">
        <v>3755</v>
      </c>
      <c r="AR108">
        <v>5697</v>
      </c>
      <c r="AS108">
        <v>7984</v>
      </c>
      <c r="AT108">
        <v>523</v>
      </c>
      <c r="AZ108">
        <v>22009</v>
      </c>
      <c r="BA108">
        <v>41425</v>
      </c>
      <c r="BB108">
        <v>3746</v>
      </c>
    </row>
    <row r="109" spans="2:54">
      <c r="B109" t="s">
        <v>159</v>
      </c>
      <c r="D109" t="b">
        <f>+B109=domexp!B109</f>
        <v>1</v>
      </c>
      <c r="AJ109">
        <v>36</v>
      </c>
      <c r="AK109">
        <v>26</v>
      </c>
      <c r="AL109">
        <v>2</v>
      </c>
      <c r="AP109">
        <v>4</v>
      </c>
      <c r="AQ109">
        <v>2</v>
      </c>
      <c r="AS109">
        <v>140</v>
      </c>
      <c r="AT109">
        <v>310</v>
      </c>
      <c r="AU109">
        <v>259532</v>
      </c>
      <c r="AV109">
        <v>154168</v>
      </c>
      <c r="AW109">
        <v>19247</v>
      </c>
      <c r="AX109">
        <v>7819</v>
      </c>
      <c r="AY109">
        <v>686</v>
      </c>
      <c r="AZ109">
        <v>1872</v>
      </c>
      <c r="BA109">
        <v>5438</v>
      </c>
    </row>
    <row r="110" spans="2:54">
      <c r="B110" t="s">
        <v>211</v>
      </c>
      <c r="D110" t="b">
        <f>+B110=domexp!B110</f>
        <v>1</v>
      </c>
      <c r="BB110">
        <v>60031</v>
      </c>
    </row>
    <row r="111" spans="2:54">
      <c r="B111" t="s">
        <v>82</v>
      </c>
      <c r="D111" t="b">
        <f>+B111=domexp!B111</f>
        <v>1</v>
      </c>
      <c r="X111">
        <f>+domexp!X111+reexp!X111</f>
        <v>8178</v>
      </c>
      <c r="Y111">
        <f>+domexp!Y111+reexp!Y111</f>
        <v>4904</v>
      </c>
      <c r="Z111">
        <v>20149</v>
      </c>
      <c r="AA111">
        <v>211159</v>
      </c>
      <c r="AB111">
        <v>206090</v>
      </c>
      <c r="AC111">
        <v>330736</v>
      </c>
      <c r="AD111">
        <v>232213</v>
      </c>
      <c r="AE111">
        <v>162832</v>
      </c>
      <c r="AF111">
        <v>251547</v>
      </c>
      <c r="AG111">
        <v>657915</v>
      </c>
      <c r="AH111">
        <v>428577</v>
      </c>
      <c r="AI111">
        <v>154741</v>
      </c>
      <c r="AJ111">
        <v>267899</v>
      </c>
      <c r="AK111">
        <v>236799</v>
      </c>
      <c r="AL111">
        <v>354462</v>
      </c>
      <c r="AM111">
        <v>856014</v>
      </c>
      <c r="AN111">
        <v>432495</v>
      </c>
      <c r="AO111">
        <v>1554837</v>
      </c>
      <c r="AP111">
        <v>3131986</v>
      </c>
      <c r="AQ111">
        <v>592689</v>
      </c>
      <c r="AR111">
        <v>390783</v>
      </c>
      <c r="AS111">
        <v>81457</v>
      </c>
      <c r="AT111">
        <v>44884</v>
      </c>
      <c r="AY111">
        <v>2416</v>
      </c>
      <c r="AZ111">
        <v>56627</v>
      </c>
      <c r="BA111">
        <v>46575</v>
      </c>
      <c r="BB111">
        <v>780748</v>
      </c>
    </row>
    <row r="112" spans="2:54">
      <c r="B112" t="s">
        <v>83</v>
      </c>
      <c r="D112" t="b">
        <f>+B112=domexp!B112</f>
        <v>1</v>
      </c>
      <c r="X112">
        <f>+domexp!X112+reexp!X112</f>
        <v>829</v>
      </c>
      <c r="Y112">
        <f>+domexp!Y112+reexp!Y112</f>
        <v>2375</v>
      </c>
      <c r="Z112">
        <v>22332</v>
      </c>
      <c r="AA112">
        <v>58</v>
      </c>
      <c r="AB112">
        <v>880</v>
      </c>
      <c r="AC112">
        <v>177</v>
      </c>
    </row>
    <row r="113" spans="2:54">
      <c r="B113" t="s">
        <v>227</v>
      </c>
      <c r="D113" t="b">
        <f>+B113=domexp!B113</f>
        <v>1</v>
      </c>
      <c r="BB113">
        <v>1873</v>
      </c>
    </row>
    <row r="114" spans="2:54">
      <c r="B114" t="s">
        <v>217</v>
      </c>
      <c r="D114" t="b">
        <f>+B114=domexp!B114</f>
        <v>1</v>
      </c>
      <c r="AJ114">
        <v>2</v>
      </c>
    </row>
    <row r="115" spans="2:54">
      <c r="B115" t="s">
        <v>228</v>
      </c>
      <c r="D115" t="b">
        <f>+B115=domexp!B115</f>
        <v>1</v>
      </c>
      <c r="BB115">
        <v>27345</v>
      </c>
    </row>
    <row r="116" spans="2:54">
      <c r="B116" t="s">
        <v>210</v>
      </c>
      <c r="D116" t="b">
        <f>+B116=domexp!B116</f>
        <v>1</v>
      </c>
      <c r="BB116">
        <v>22759</v>
      </c>
    </row>
    <row r="117" spans="2:54">
      <c r="B117" t="s">
        <v>165</v>
      </c>
      <c r="D117" t="b">
        <f>+B117=domexp!B117</f>
        <v>1</v>
      </c>
      <c r="AR117">
        <v>4</v>
      </c>
      <c r="AS117">
        <v>6</v>
      </c>
      <c r="AT117">
        <v>2</v>
      </c>
    </row>
    <row r="118" spans="2:54">
      <c r="B118" t="s">
        <v>171</v>
      </c>
      <c r="D118" t="b">
        <f>+B118=domexp!B118</f>
        <v>1</v>
      </c>
      <c r="AP118">
        <v>3</v>
      </c>
    </row>
    <row r="119" spans="2:54">
      <c r="B119" t="s">
        <v>84</v>
      </c>
      <c r="D119" t="b">
        <f>+B119=domexp!B119</f>
        <v>1</v>
      </c>
      <c r="Z119">
        <v>674</v>
      </c>
      <c r="AA119">
        <v>736</v>
      </c>
      <c r="AB119">
        <v>13</v>
      </c>
      <c r="AC119">
        <v>7908</v>
      </c>
    </row>
    <row r="120" spans="2:54">
      <c r="B120" t="s">
        <v>85</v>
      </c>
      <c r="D120" t="b">
        <f>+B120=domexp!B120</f>
        <v>1</v>
      </c>
    </row>
    <row r="121" spans="2:54">
      <c r="B121" t="s">
        <v>86</v>
      </c>
      <c r="D121" t="b">
        <f>+B121=domexp!B121</f>
        <v>1</v>
      </c>
      <c r="X121">
        <f>+domexp!X121+reexp!X121</f>
        <v>27000</v>
      </c>
      <c r="AH121">
        <v>2</v>
      </c>
      <c r="AJ121">
        <v>4</v>
      </c>
      <c r="AR121">
        <v>2</v>
      </c>
      <c r="AS121">
        <v>474</v>
      </c>
      <c r="AT121">
        <v>357</v>
      </c>
      <c r="AU121">
        <v>46</v>
      </c>
      <c r="AY121">
        <v>5</v>
      </c>
      <c r="BA121">
        <v>63</v>
      </c>
      <c r="BB121">
        <v>9572</v>
      </c>
    </row>
    <row r="122" spans="2:54">
      <c r="B122" t="s">
        <v>87</v>
      </c>
      <c r="D122" t="b">
        <f>+B122=domexp!B122</f>
        <v>1</v>
      </c>
      <c r="Y122">
        <f>+domexp!Y122+reexp!Y122</f>
        <v>12</v>
      </c>
      <c r="Z122">
        <v>56</v>
      </c>
      <c r="AA122">
        <v>54</v>
      </c>
      <c r="AB122">
        <v>13604</v>
      </c>
      <c r="AC122">
        <v>21299</v>
      </c>
      <c r="AD122">
        <v>6319</v>
      </c>
      <c r="AE122">
        <v>14540</v>
      </c>
      <c r="AF122">
        <v>9992</v>
      </c>
      <c r="AG122">
        <v>3417</v>
      </c>
      <c r="AH122">
        <v>19342</v>
      </c>
      <c r="AI122">
        <v>12491</v>
      </c>
      <c r="AJ122">
        <v>5414</v>
      </c>
      <c r="AK122">
        <v>1081</v>
      </c>
      <c r="AL122">
        <v>413</v>
      </c>
      <c r="AM122">
        <v>2493</v>
      </c>
      <c r="AN122">
        <v>3945</v>
      </c>
      <c r="AO122">
        <v>5983</v>
      </c>
      <c r="AP122">
        <v>9304</v>
      </c>
      <c r="AQ122">
        <v>16066</v>
      </c>
      <c r="AR122">
        <v>12512</v>
      </c>
      <c r="AS122">
        <v>15582</v>
      </c>
      <c r="AT122">
        <v>15693</v>
      </c>
      <c r="AU122">
        <v>23</v>
      </c>
      <c r="AX122">
        <v>200</v>
      </c>
      <c r="AZ122">
        <v>99360</v>
      </c>
      <c r="BA122">
        <v>35188</v>
      </c>
      <c r="BB122">
        <v>94081</v>
      </c>
    </row>
    <row r="123" spans="2:54">
      <c r="B123" t="s">
        <v>204</v>
      </c>
      <c r="D123" t="b">
        <f>+B123=domexp!B123</f>
        <v>1</v>
      </c>
      <c r="AZ123">
        <v>4656</v>
      </c>
      <c r="BA123">
        <v>95</v>
      </c>
      <c r="BB123">
        <v>1785</v>
      </c>
    </row>
    <row r="124" spans="2:54">
      <c r="B124" t="s">
        <v>212</v>
      </c>
      <c r="D124" t="b">
        <f>+B124=domexp!B124</f>
        <v>1</v>
      </c>
      <c r="BB124">
        <v>201</v>
      </c>
    </row>
    <row r="125" spans="2:54">
      <c r="B125" t="s">
        <v>88</v>
      </c>
      <c r="D125" t="b">
        <f>+B125=domexp!B125</f>
        <v>1</v>
      </c>
      <c r="X125">
        <f>+domexp!X125+reexp!X125</f>
        <v>11</v>
      </c>
      <c r="Y125">
        <f>+domexp!Y125+reexp!Y125</f>
        <v>7</v>
      </c>
      <c r="Z125">
        <v>155</v>
      </c>
      <c r="AC125">
        <v>1823</v>
      </c>
      <c r="AD125">
        <v>7</v>
      </c>
      <c r="AE125">
        <v>21</v>
      </c>
      <c r="AF125">
        <v>20</v>
      </c>
      <c r="AG125">
        <v>529</v>
      </c>
      <c r="AH125">
        <v>267</v>
      </c>
      <c r="AI125">
        <v>288</v>
      </c>
      <c r="AJ125">
        <v>4</v>
      </c>
      <c r="AN125">
        <v>24</v>
      </c>
      <c r="AO125">
        <v>25</v>
      </c>
      <c r="AP125">
        <v>813</v>
      </c>
      <c r="AQ125">
        <v>1255</v>
      </c>
      <c r="AR125">
        <v>5725</v>
      </c>
      <c r="AS125">
        <v>373</v>
      </c>
      <c r="AT125">
        <v>18</v>
      </c>
      <c r="AZ125">
        <v>7164</v>
      </c>
      <c r="BA125">
        <v>6722</v>
      </c>
      <c r="BB125">
        <v>16942</v>
      </c>
    </row>
    <row r="126" spans="2:54">
      <c r="B126" t="s">
        <v>89</v>
      </c>
      <c r="D126" t="b">
        <f>+B126=domexp!B126</f>
        <v>1</v>
      </c>
      <c r="AC126">
        <v>3</v>
      </c>
    </row>
    <row r="127" spans="2:54">
      <c r="B127" t="s">
        <v>90</v>
      </c>
      <c r="D127" t="b">
        <f>+B127=domexp!B127</f>
        <v>1</v>
      </c>
      <c r="X127">
        <f>+domexp!X127+reexp!X127</f>
        <v>43</v>
      </c>
      <c r="Y127">
        <f>+domexp!Y127+reexp!Y127</f>
        <v>1139</v>
      </c>
      <c r="Z127">
        <v>4142</v>
      </c>
      <c r="AA127">
        <v>2000</v>
      </c>
      <c r="AB127">
        <v>1</v>
      </c>
    </row>
    <row r="128" spans="2:54">
      <c r="B128" t="s">
        <v>160</v>
      </c>
      <c r="D128" t="b">
        <f>+B128=domexp!B128</f>
        <v>1</v>
      </c>
      <c r="AJ128">
        <v>3</v>
      </c>
      <c r="AK128">
        <v>23</v>
      </c>
      <c r="AL128">
        <v>16</v>
      </c>
      <c r="AM128">
        <v>7</v>
      </c>
      <c r="AO128">
        <v>150</v>
      </c>
      <c r="AQ128">
        <v>6</v>
      </c>
      <c r="AS128">
        <v>13</v>
      </c>
      <c r="AY128">
        <v>12174</v>
      </c>
      <c r="AZ128">
        <v>12</v>
      </c>
      <c r="BA128">
        <v>1447</v>
      </c>
      <c r="BB128">
        <v>44802</v>
      </c>
    </row>
    <row r="129" spans="2:54">
      <c r="B129" t="s">
        <v>91</v>
      </c>
      <c r="D129" t="b">
        <f>+B129=domexp!B129</f>
        <v>1</v>
      </c>
      <c r="AH129">
        <v>4</v>
      </c>
      <c r="AI129">
        <v>5</v>
      </c>
      <c r="AJ129">
        <v>6</v>
      </c>
      <c r="AK129">
        <v>9</v>
      </c>
      <c r="AL129">
        <v>7</v>
      </c>
      <c r="AM129">
        <v>1</v>
      </c>
      <c r="AP129">
        <v>4</v>
      </c>
    </row>
    <row r="130" spans="2:54">
      <c r="B130" t="s">
        <v>92</v>
      </c>
      <c r="D130" t="b">
        <f>+B130=domexp!B130</f>
        <v>1</v>
      </c>
      <c r="X130">
        <f>+domexp!X130+reexp!X130</f>
        <v>3</v>
      </c>
      <c r="Y130">
        <f>+domexp!Y130+reexp!Y130</f>
        <v>4</v>
      </c>
      <c r="Z130">
        <v>1</v>
      </c>
      <c r="AV130">
        <v>72315</v>
      </c>
      <c r="AW130">
        <v>126171</v>
      </c>
      <c r="BA130">
        <v>1220</v>
      </c>
      <c r="BB130">
        <v>735</v>
      </c>
    </row>
    <row r="131" spans="2:54">
      <c r="B131" t="s">
        <v>172</v>
      </c>
      <c r="D131" t="b">
        <f>+B131=domexp!B131</f>
        <v>1</v>
      </c>
      <c r="AK131">
        <v>2</v>
      </c>
      <c r="AQ131">
        <v>6</v>
      </c>
      <c r="AU131">
        <v>2</v>
      </c>
      <c r="BB131">
        <v>3</v>
      </c>
    </row>
    <row r="132" spans="2:54">
      <c r="B132" t="s">
        <v>93</v>
      </c>
      <c r="D132" t="b">
        <f>+B132=domexp!B132</f>
        <v>1</v>
      </c>
      <c r="Z132">
        <v>4</v>
      </c>
      <c r="AD132">
        <v>9</v>
      </c>
      <c r="AE132">
        <v>6</v>
      </c>
      <c r="AH132">
        <v>20</v>
      </c>
      <c r="AI132">
        <v>5</v>
      </c>
      <c r="AJ132">
        <v>15</v>
      </c>
      <c r="AK132">
        <v>19</v>
      </c>
      <c r="AL132">
        <v>11</v>
      </c>
      <c r="AM132">
        <v>16</v>
      </c>
      <c r="AN132">
        <v>15</v>
      </c>
      <c r="AO132">
        <v>6</v>
      </c>
      <c r="AP132">
        <v>7</v>
      </c>
      <c r="AQ132">
        <v>12</v>
      </c>
      <c r="AS132">
        <v>6</v>
      </c>
      <c r="AT132">
        <v>469</v>
      </c>
      <c r="AU132">
        <v>235</v>
      </c>
      <c r="BA132">
        <v>7050</v>
      </c>
      <c r="BB132">
        <v>20710</v>
      </c>
    </row>
    <row r="133" spans="2:54">
      <c r="B133" t="s">
        <v>94</v>
      </c>
      <c r="D133" t="b">
        <f>+B133=domexp!B133</f>
        <v>1</v>
      </c>
      <c r="X133">
        <f>+domexp!X133+reexp!X133</f>
        <v>1</v>
      </c>
      <c r="Y133">
        <f>+domexp!Y133+reexp!Y133</f>
        <v>2</v>
      </c>
      <c r="AC133">
        <v>28</v>
      </c>
      <c r="AD133">
        <v>13</v>
      </c>
    </row>
    <row r="134" spans="2:54">
      <c r="B134" t="s">
        <v>205</v>
      </c>
      <c r="D134" t="b">
        <f>+B134=domexp!B134</f>
        <v>1</v>
      </c>
      <c r="BA134">
        <v>697</v>
      </c>
      <c r="BB134">
        <v>178</v>
      </c>
    </row>
    <row r="135" spans="2:54">
      <c r="B135" t="s">
        <v>166</v>
      </c>
      <c r="D135" t="b">
        <f>+B135=domexp!B135</f>
        <v>1</v>
      </c>
      <c r="AJ135">
        <v>7</v>
      </c>
      <c r="AP135">
        <v>8</v>
      </c>
      <c r="AV135">
        <v>114</v>
      </c>
    </row>
    <row r="136" spans="2:54">
      <c r="B136" t="s">
        <v>147</v>
      </c>
      <c r="D136" t="b">
        <f>+B136=domexp!B136</f>
        <v>1</v>
      </c>
    </row>
    <row r="137" spans="2:54">
      <c r="B137" t="s">
        <v>168</v>
      </c>
      <c r="D137" t="b">
        <f>+B137=domexp!B137</f>
        <v>1</v>
      </c>
    </row>
    <row r="138" spans="2:54">
      <c r="B138" t="s">
        <v>150</v>
      </c>
      <c r="D138" t="b">
        <f>+B138=domexp!B138</f>
        <v>1</v>
      </c>
    </row>
    <row r="139" spans="2:54">
      <c r="B139" t="s">
        <v>224</v>
      </c>
      <c r="D139" t="b">
        <f>+B139=domexp!B139</f>
        <v>1</v>
      </c>
      <c r="BB139">
        <v>451</v>
      </c>
    </row>
    <row r="140" spans="2:54">
      <c r="B140" t="s">
        <v>161</v>
      </c>
      <c r="D140" t="b">
        <f>+B140=domexp!B140</f>
        <v>1</v>
      </c>
      <c r="BA140">
        <v>2544</v>
      </c>
      <c r="BB140">
        <v>203</v>
      </c>
    </row>
    <row r="141" spans="2:54">
      <c r="B141" t="s">
        <v>95</v>
      </c>
      <c r="D141" t="b">
        <f>+B141=domexp!B141</f>
        <v>1</v>
      </c>
      <c r="X141">
        <f>+domexp!X141+reexp!X141</f>
        <v>1</v>
      </c>
    </row>
    <row r="142" spans="2:54">
      <c r="B142" t="s">
        <v>96</v>
      </c>
      <c r="D142" t="b">
        <f>+B142=domexp!B142</f>
        <v>1</v>
      </c>
      <c r="AC142">
        <v>2</v>
      </c>
      <c r="AE142">
        <v>3</v>
      </c>
      <c r="AF142">
        <v>68</v>
      </c>
      <c r="AH142">
        <v>7</v>
      </c>
      <c r="AI142">
        <v>6</v>
      </c>
      <c r="AN142">
        <v>39</v>
      </c>
      <c r="AQ142">
        <v>5</v>
      </c>
      <c r="AR142">
        <v>40</v>
      </c>
    </row>
    <row r="143" spans="2:54">
      <c r="B143" t="s">
        <v>97</v>
      </c>
      <c r="D143" t="b">
        <f>+B143=domexp!B143</f>
        <v>1</v>
      </c>
      <c r="AJ143">
        <v>2</v>
      </c>
      <c r="AN143">
        <v>3</v>
      </c>
      <c r="AY143">
        <v>16559</v>
      </c>
      <c r="AZ143">
        <v>162923</v>
      </c>
      <c r="BA143">
        <v>169266</v>
      </c>
    </row>
    <row r="144" spans="2:54">
      <c r="B144" t="s">
        <v>214</v>
      </c>
      <c r="D144" t="b">
        <f>+B144=domexp!B144</f>
        <v>1</v>
      </c>
      <c r="BB144">
        <v>52023</v>
      </c>
    </row>
    <row r="145" spans="2:54">
      <c r="B145" t="s">
        <v>229</v>
      </c>
      <c r="D145" t="b">
        <f>+B145=domexp!B145</f>
        <v>1</v>
      </c>
      <c r="BB145">
        <v>2</v>
      </c>
    </row>
    <row r="146" spans="2:54">
      <c r="B146" t="s">
        <v>98</v>
      </c>
      <c r="D146" t="b">
        <f>+B146=domexp!B146</f>
        <v>1</v>
      </c>
      <c r="Y146">
        <f>+domexp!Y146+reexp!Y146</f>
        <v>6</v>
      </c>
      <c r="AA146">
        <v>2606</v>
      </c>
      <c r="AC146">
        <v>3762</v>
      </c>
      <c r="AD146">
        <v>5921</v>
      </c>
      <c r="AE146">
        <v>2336</v>
      </c>
      <c r="AG146">
        <v>750</v>
      </c>
      <c r="AJ146">
        <v>8</v>
      </c>
      <c r="AK146">
        <v>2</v>
      </c>
      <c r="AL146">
        <v>65</v>
      </c>
      <c r="AM146">
        <v>299</v>
      </c>
      <c r="AN146">
        <v>118</v>
      </c>
      <c r="AO146">
        <v>28</v>
      </c>
      <c r="AP146">
        <v>10</v>
      </c>
      <c r="AQ146">
        <v>1267</v>
      </c>
      <c r="AR146">
        <v>660</v>
      </c>
      <c r="AW146">
        <v>158</v>
      </c>
      <c r="AX146">
        <v>208</v>
      </c>
      <c r="AY146">
        <v>111</v>
      </c>
      <c r="AZ146">
        <v>1084</v>
      </c>
      <c r="BA146">
        <v>474</v>
      </c>
      <c r="BB146">
        <v>3086</v>
      </c>
    </row>
    <row r="147" spans="2:54">
      <c r="B147" t="s">
        <v>138</v>
      </c>
      <c r="D147" t="b">
        <f>+B147=domexp!B147</f>
        <v>1</v>
      </c>
    </row>
    <row r="148" spans="2:54">
      <c r="B148" t="s">
        <v>139</v>
      </c>
      <c r="D148" t="b">
        <f>+B148=domexp!B148</f>
        <v>1</v>
      </c>
    </row>
    <row r="149" spans="2:54">
      <c r="B149" t="s">
        <v>99</v>
      </c>
      <c r="D149" t="b">
        <f>+B149=domexp!B149</f>
        <v>1</v>
      </c>
      <c r="AC149">
        <v>1</v>
      </c>
    </row>
    <row r="150" spans="2:54">
      <c r="B150" t="s">
        <v>100</v>
      </c>
      <c r="D150" t="b">
        <f>+B150=domexp!B150</f>
        <v>1</v>
      </c>
      <c r="AA150">
        <v>27</v>
      </c>
      <c r="BB150">
        <v>1109</v>
      </c>
    </row>
    <row r="151" spans="2:54">
      <c r="B151" t="s">
        <v>101</v>
      </c>
      <c r="D151" t="b">
        <f>+B151=domexp!B151</f>
        <v>1</v>
      </c>
      <c r="Y151">
        <f>+domexp!Y151+reexp!Y151</f>
        <v>2</v>
      </c>
      <c r="AH151">
        <v>4</v>
      </c>
      <c r="AI151">
        <v>3</v>
      </c>
      <c r="AJ151">
        <v>2</v>
      </c>
      <c r="AK151">
        <v>2</v>
      </c>
      <c r="AQ151">
        <v>6</v>
      </c>
      <c r="AR151">
        <v>5</v>
      </c>
    </row>
    <row r="152" spans="2:54">
      <c r="B152" t="s">
        <v>102</v>
      </c>
      <c r="D152" t="b">
        <f>+B152=domexp!B152</f>
        <v>1</v>
      </c>
      <c r="X152">
        <f>+domexp!X152+reexp!X152</f>
        <v>23</v>
      </c>
      <c r="Y152">
        <f>+domexp!Y152+reexp!Y152</f>
        <v>4413</v>
      </c>
      <c r="Z152">
        <v>4772</v>
      </c>
      <c r="AA152">
        <v>438</v>
      </c>
      <c r="AB152">
        <v>15548</v>
      </c>
      <c r="AC152">
        <v>11686</v>
      </c>
      <c r="AD152">
        <v>11445</v>
      </c>
      <c r="AE152">
        <v>50050</v>
      </c>
      <c r="AF152">
        <v>63697</v>
      </c>
      <c r="AG152">
        <v>14975</v>
      </c>
      <c r="AH152">
        <v>73608</v>
      </c>
      <c r="AI152">
        <v>10634</v>
      </c>
      <c r="AJ152">
        <v>1117</v>
      </c>
      <c r="AK152">
        <v>2979</v>
      </c>
      <c r="AL152">
        <v>1638</v>
      </c>
      <c r="AM152">
        <v>4079</v>
      </c>
      <c r="AN152">
        <v>3401</v>
      </c>
      <c r="AO152">
        <v>11797</v>
      </c>
      <c r="AP152">
        <v>50331</v>
      </c>
      <c r="AQ152">
        <v>17677</v>
      </c>
      <c r="AR152">
        <v>3593</v>
      </c>
      <c r="AS152">
        <v>4903</v>
      </c>
      <c r="AT152">
        <v>5096</v>
      </c>
      <c r="AU152">
        <v>11315</v>
      </c>
      <c r="AW152">
        <v>551</v>
      </c>
      <c r="AX152">
        <v>1100</v>
      </c>
      <c r="AY152">
        <v>20861</v>
      </c>
      <c r="AZ152">
        <v>38436</v>
      </c>
      <c r="BA152">
        <v>21524</v>
      </c>
      <c r="BB152">
        <v>45</v>
      </c>
    </row>
    <row r="153" spans="2:54">
      <c r="B153" t="s">
        <v>103</v>
      </c>
      <c r="D153" t="b">
        <f>+B153=domexp!B153</f>
        <v>1</v>
      </c>
      <c r="X153">
        <f>+domexp!X153+reexp!X153</f>
        <v>1</v>
      </c>
      <c r="Z153">
        <v>4</v>
      </c>
      <c r="AA153">
        <v>4</v>
      </c>
      <c r="AD153">
        <v>1</v>
      </c>
      <c r="AG153">
        <v>2</v>
      </c>
      <c r="AH153">
        <v>6</v>
      </c>
      <c r="AI153">
        <v>3</v>
      </c>
      <c r="AJ153">
        <v>4</v>
      </c>
      <c r="AK153">
        <v>7</v>
      </c>
      <c r="AL153">
        <v>6</v>
      </c>
    </row>
    <row r="154" spans="2:54">
      <c r="B154" t="s">
        <v>104</v>
      </c>
      <c r="D154" t="b">
        <f>+B154=domexp!B154</f>
        <v>1</v>
      </c>
      <c r="Z154">
        <v>5</v>
      </c>
      <c r="AA154">
        <v>2</v>
      </c>
      <c r="AB154">
        <v>1522</v>
      </c>
      <c r="AC154">
        <v>3</v>
      </c>
      <c r="AD154">
        <v>1</v>
      </c>
      <c r="AE154">
        <v>5945</v>
      </c>
      <c r="AF154">
        <v>7</v>
      </c>
      <c r="AG154">
        <v>18428</v>
      </c>
      <c r="AH154">
        <v>25019</v>
      </c>
      <c r="AI154">
        <v>14324</v>
      </c>
      <c r="AJ154">
        <v>5068</v>
      </c>
      <c r="AL154">
        <v>15904</v>
      </c>
      <c r="AM154">
        <v>13080</v>
      </c>
      <c r="AN154">
        <v>11517</v>
      </c>
      <c r="AO154">
        <v>5937</v>
      </c>
      <c r="AP154">
        <v>12501</v>
      </c>
      <c r="AQ154">
        <v>38937</v>
      </c>
      <c r="AR154">
        <v>9361</v>
      </c>
      <c r="AS154">
        <v>3415</v>
      </c>
      <c r="AT154">
        <v>2768</v>
      </c>
      <c r="AU154">
        <v>5339</v>
      </c>
      <c r="AV154">
        <v>9360</v>
      </c>
      <c r="AX154">
        <v>645</v>
      </c>
      <c r="AY154">
        <v>1994</v>
      </c>
      <c r="AZ154">
        <v>5</v>
      </c>
      <c r="BB154">
        <v>961</v>
      </c>
    </row>
    <row r="155" spans="2:54">
      <c r="B155" t="s">
        <v>140</v>
      </c>
      <c r="C155" t="s">
        <v>141</v>
      </c>
      <c r="D155" t="b">
        <f>+B155=domexp!B155</f>
        <v>1</v>
      </c>
    </row>
    <row r="156" spans="2:54">
      <c r="B156" t="s">
        <v>105</v>
      </c>
      <c r="D156" t="b">
        <f>+B156=domexp!B156</f>
        <v>1</v>
      </c>
      <c r="X156">
        <f>+domexp!X156+reexp!X156</f>
        <v>1277</v>
      </c>
      <c r="Y156">
        <f>+domexp!Y156+reexp!Y156</f>
        <v>13357</v>
      </c>
      <c r="Z156">
        <v>18308</v>
      </c>
      <c r="AA156">
        <v>40</v>
      </c>
      <c r="AB156">
        <v>1335</v>
      </c>
      <c r="AC156">
        <v>2365</v>
      </c>
      <c r="AD156">
        <v>5673</v>
      </c>
      <c r="AE156">
        <v>1515</v>
      </c>
      <c r="AF156">
        <v>526</v>
      </c>
      <c r="AG156">
        <v>2190</v>
      </c>
      <c r="AH156">
        <v>19881</v>
      </c>
      <c r="AI156">
        <v>705</v>
      </c>
      <c r="AJ156">
        <v>1391</v>
      </c>
      <c r="AK156">
        <v>8597</v>
      </c>
      <c r="AL156">
        <v>25</v>
      </c>
      <c r="AM156">
        <v>11500</v>
      </c>
      <c r="AN156">
        <v>76</v>
      </c>
      <c r="AO156">
        <v>2520</v>
      </c>
      <c r="AP156">
        <v>1369</v>
      </c>
      <c r="AQ156">
        <v>114</v>
      </c>
      <c r="AR156">
        <v>45</v>
      </c>
      <c r="AT156">
        <v>5</v>
      </c>
      <c r="AU156">
        <v>1193</v>
      </c>
      <c r="AV156">
        <v>540</v>
      </c>
      <c r="AY156">
        <v>7906</v>
      </c>
      <c r="AZ156">
        <v>450</v>
      </c>
      <c r="BA156">
        <v>940</v>
      </c>
      <c r="BB156">
        <v>17615</v>
      </c>
    </row>
    <row r="157" spans="2:54">
      <c r="B157" t="s">
        <v>106</v>
      </c>
      <c r="D157" t="b">
        <f>+B157=domexp!B157</f>
        <v>1</v>
      </c>
      <c r="X157">
        <f>+domexp!X157+reexp!X157</f>
        <v>1</v>
      </c>
      <c r="Y157">
        <f>+domexp!Y157+reexp!Y157</f>
        <v>1</v>
      </c>
      <c r="AH157">
        <v>3</v>
      </c>
      <c r="AI157">
        <v>2</v>
      </c>
      <c r="AL157">
        <v>1</v>
      </c>
      <c r="AR157">
        <v>6</v>
      </c>
      <c r="AX157">
        <v>1100</v>
      </c>
      <c r="BB157">
        <v>1328</v>
      </c>
    </row>
    <row r="158" spans="2:54">
      <c r="B158" t="s">
        <v>107</v>
      </c>
      <c r="D158" t="b">
        <f>+B158=domexp!B158</f>
        <v>1</v>
      </c>
      <c r="Y158">
        <f>+domexp!Y158+reexp!Y158</f>
        <v>1</v>
      </c>
      <c r="AD158">
        <v>75</v>
      </c>
      <c r="AF158">
        <v>2</v>
      </c>
      <c r="AQ158">
        <v>140</v>
      </c>
    </row>
    <row r="159" spans="2:54">
      <c r="B159" t="s">
        <v>108</v>
      </c>
      <c r="D159" t="b">
        <f>+B159=domexp!B159</f>
        <v>1</v>
      </c>
      <c r="Z159">
        <v>11</v>
      </c>
      <c r="AC159">
        <v>1</v>
      </c>
      <c r="AH159">
        <v>362</v>
      </c>
      <c r="AI159">
        <v>557</v>
      </c>
      <c r="AN159">
        <v>160</v>
      </c>
      <c r="AO159">
        <v>31</v>
      </c>
      <c r="AP159">
        <v>7515</v>
      </c>
      <c r="AQ159">
        <v>159</v>
      </c>
      <c r="AR159">
        <v>671</v>
      </c>
      <c r="AY159">
        <v>3</v>
      </c>
      <c r="BB159">
        <v>8250</v>
      </c>
    </row>
    <row r="160" spans="2:54">
      <c r="B160" t="s">
        <v>167</v>
      </c>
      <c r="D160" t="b">
        <f>+B160=domexp!B160</f>
        <v>1</v>
      </c>
      <c r="AZ160">
        <v>28860</v>
      </c>
      <c r="BA160">
        <v>135350</v>
      </c>
    </row>
    <row r="161" spans="2:54">
      <c r="B161" t="s">
        <v>109</v>
      </c>
      <c r="D161" t="b">
        <f>+B161=domexp!B161</f>
        <v>1</v>
      </c>
    </row>
    <row r="162" spans="2:54">
      <c r="B162" t="s">
        <v>151</v>
      </c>
      <c r="D162" t="b">
        <f>+B162=domexp!B162</f>
        <v>1</v>
      </c>
    </row>
    <row r="163" spans="2:54">
      <c r="B163" t="s">
        <v>152</v>
      </c>
      <c r="D163" t="b">
        <f>+B163=domexp!B163</f>
        <v>1</v>
      </c>
      <c r="AJ163">
        <v>2</v>
      </c>
    </row>
    <row r="164" spans="2:54">
      <c r="B164" t="s">
        <v>110</v>
      </c>
      <c r="D164" t="b">
        <f>+B164=domexp!B164</f>
        <v>1</v>
      </c>
      <c r="Y164">
        <f>+domexp!Y164+reexp!Y164</f>
        <v>1</v>
      </c>
      <c r="AH164">
        <v>1111</v>
      </c>
      <c r="AJ164">
        <v>2</v>
      </c>
      <c r="AN164">
        <v>281</v>
      </c>
      <c r="AO164">
        <v>1161</v>
      </c>
      <c r="AP164">
        <v>150</v>
      </c>
      <c r="AQ164">
        <v>447</v>
      </c>
      <c r="AR164">
        <v>4</v>
      </c>
      <c r="AV164">
        <v>7</v>
      </c>
      <c r="BB164">
        <v>3589</v>
      </c>
    </row>
    <row r="165" spans="2:54">
      <c r="B165" t="s">
        <v>148</v>
      </c>
      <c r="D165" t="b">
        <f>+B165=domexp!B165</f>
        <v>1</v>
      </c>
    </row>
    <row r="166" spans="2:54">
      <c r="B166" t="s">
        <v>142</v>
      </c>
      <c r="D166" t="b">
        <f>+B166=domexp!B166</f>
        <v>1</v>
      </c>
    </row>
    <row r="167" spans="2:54">
      <c r="B167" t="s">
        <v>143</v>
      </c>
      <c r="D167" t="b">
        <f>+B167=domexp!B167</f>
        <v>1</v>
      </c>
      <c r="AG167">
        <v>6</v>
      </c>
      <c r="AH167">
        <v>7</v>
      </c>
      <c r="AI167">
        <v>12</v>
      </c>
      <c r="AJ167">
        <v>40</v>
      </c>
      <c r="AQ167">
        <v>618</v>
      </c>
      <c r="AR167">
        <v>154</v>
      </c>
    </row>
    <row r="168" spans="2:54">
      <c r="B168" t="s">
        <v>173</v>
      </c>
      <c r="D168" t="b">
        <f>+B168=domexp!B168</f>
        <v>1</v>
      </c>
    </row>
    <row r="169" spans="2:54">
      <c r="B169" t="s">
        <v>169</v>
      </c>
      <c r="D169" t="b">
        <f>+B169=domexp!B169</f>
        <v>1</v>
      </c>
    </row>
    <row r="170" spans="2:54">
      <c r="B170" t="s">
        <v>111</v>
      </c>
      <c r="D170" t="b">
        <f>+B170=domexp!B170</f>
        <v>1</v>
      </c>
      <c r="AC170">
        <v>1</v>
      </c>
      <c r="AE170">
        <v>960</v>
      </c>
      <c r="AF170">
        <v>6</v>
      </c>
      <c r="AG170">
        <v>14</v>
      </c>
      <c r="AH170">
        <v>13</v>
      </c>
      <c r="AI170">
        <v>8149</v>
      </c>
      <c r="AJ170">
        <v>824</v>
      </c>
      <c r="AN170">
        <v>549</v>
      </c>
      <c r="AO170">
        <v>5</v>
      </c>
      <c r="AP170">
        <v>720</v>
      </c>
      <c r="AQ170">
        <v>525</v>
      </c>
      <c r="AR170">
        <v>386</v>
      </c>
      <c r="AS170">
        <v>7</v>
      </c>
      <c r="AT170">
        <v>1951</v>
      </c>
      <c r="AU170">
        <v>5058</v>
      </c>
      <c r="AX170">
        <v>1100</v>
      </c>
      <c r="AY170">
        <v>5273</v>
      </c>
      <c r="AZ170">
        <v>964</v>
      </c>
      <c r="BA170">
        <v>5635</v>
      </c>
      <c r="BB170">
        <v>10555</v>
      </c>
    </row>
    <row r="171" spans="2:54">
      <c r="B171" t="s">
        <v>230</v>
      </c>
      <c r="D171" t="b">
        <f>+B171=domexp!B171</f>
        <v>1</v>
      </c>
      <c r="BB171">
        <v>189709</v>
      </c>
    </row>
    <row r="172" spans="2:54">
      <c r="B172" t="s">
        <v>112</v>
      </c>
      <c r="D172" t="b">
        <f>+B172=domexp!B172</f>
        <v>1</v>
      </c>
      <c r="AJ172">
        <v>53</v>
      </c>
      <c r="AL172">
        <v>2</v>
      </c>
      <c r="AR172">
        <v>44</v>
      </c>
    </row>
    <row r="173" spans="2:54">
      <c r="B173" t="s">
        <v>162</v>
      </c>
      <c r="D173" t="b">
        <f>+B173=domexp!B173</f>
        <v>1</v>
      </c>
      <c r="AM173">
        <v>1688</v>
      </c>
      <c r="AY173">
        <v>224</v>
      </c>
      <c r="AZ173">
        <v>10</v>
      </c>
      <c r="BA173">
        <v>101024</v>
      </c>
      <c r="BB173">
        <v>60216</v>
      </c>
    </row>
    <row r="174" spans="2:54">
      <c r="B174" t="s">
        <v>113</v>
      </c>
      <c r="D174" t="b">
        <f>+B174=domexp!B174</f>
        <v>1</v>
      </c>
      <c r="X174">
        <f>+domexp!X174+reexp!X174</f>
        <v>7</v>
      </c>
      <c r="AC174">
        <v>145</v>
      </c>
      <c r="AE174">
        <v>8</v>
      </c>
      <c r="AF174">
        <v>2322</v>
      </c>
      <c r="AG174">
        <v>605</v>
      </c>
      <c r="AH174">
        <v>41876</v>
      </c>
      <c r="AI174">
        <v>59146</v>
      </c>
      <c r="AJ174">
        <v>33632</v>
      </c>
      <c r="AK174">
        <v>47025</v>
      </c>
      <c r="AL174">
        <v>61346</v>
      </c>
      <c r="AM174">
        <v>57140</v>
      </c>
      <c r="AN174">
        <v>78179</v>
      </c>
      <c r="AO174">
        <v>98047</v>
      </c>
      <c r="AP174">
        <v>108503</v>
      </c>
      <c r="AQ174">
        <v>74313</v>
      </c>
      <c r="AR174">
        <v>67027</v>
      </c>
      <c r="AS174">
        <v>46681</v>
      </c>
      <c r="AT174">
        <v>61390</v>
      </c>
      <c r="AU174">
        <v>41006</v>
      </c>
      <c r="AZ174">
        <v>7</v>
      </c>
      <c r="BA174">
        <v>9751</v>
      </c>
      <c r="BB174">
        <v>63958</v>
      </c>
    </row>
    <row r="175" spans="2:54">
      <c r="B175" t="s">
        <v>114</v>
      </c>
      <c r="D175" t="b">
        <f>+B175=domexp!B175</f>
        <v>1</v>
      </c>
      <c r="AH175">
        <v>6</v>
      </c>
      <c r="AI175">
        <v>2</v>
      </c>
      <c r="AJ175">
        <v>11</v>
      </c>
      <c r="AK175">
        <v>7</v>
      </c>
      <c r="AY175">
        <v>28</v>
      </c>
    </row>
    <row r="176" spans="2:54">
      <c r="B176" t="s">
        <v>115</v>
      </c>
      <c r="D176" t="b">
        <f>+B176=domexp!B176</f>
        <v>1</v>
      </c>
      <c r="Y176">
        <f>+domexp!Y176+reexp!Y176</f>
        <v>2</v>
      </c>
      <c r="AB176">
        <v>2</v>
      </c>
      <c r="AC176">
        <v>2</v>
      </c>
      <c r="AD176">
        <v>255</v>
      </c>
      <c r="AE176">
        <v>1</v>
      </c>
      <c r="AG176">
        <v>19215</v>
      </c>
      <c r="AH176">
        <v>529</v>
      </c>
      <c r="AI176">
        <v>55</v>
      </c>
      <c r="AJ176">
        <v>6</v>
      </c>
      <c r="AK176">
        <v>4</v>
      </c>
      <c r="AL176">
        <v>11</v>
      </c>
      <c r="AM176">
        <v>7</v>
      </c>
      <c r="AO176">
        <v>72</v>
      </c>
      <c r="AP176">
        <v>2</v>
      </c>
      <c r="AQ176">
        <v>725</v>
      </c>
      <c r="AR176">
        <v>30</v>
      </c>
      <c r="AT176">
        <v>3</v>
      </c>
      <c r="BB176">
        <v>5</v>
      </c>
    </row>
    <row r="177" spans="2:54">
      <c r="B177" t="s">
        <v>219</v>
      </c>
      <c r="D177" t="b">
        <f>+B177=domexp!B177</f>
        <v>1</v>
      </c>
      <c r="X177">
        <f>+domexp!X177+reexp!X177</f>
        <v>1</v>
      </c>
      <c r="Y177">
        <f>+domexp!Y177+reexp!Y177</f>
        <v>0</v>
      </c>
      <c r="AJ177">
        <v>13</v>
      </c>
      <c r="AK177">
        <v>14</v>
      </c>
    </row>
    <row r="178" spans="2:54">
      <c r="B178" t="s">
        <v>116</v>
      </c>
      <c r="D178" t="b">
        <f>+B178=domexp!B178</f>
        <v>1</v>
      </c>
      <c r="AF178">
        <v>217</v>
      </c>
    </row>
    <row r="179" spans="2:54">
      <c r="B179" t="s">
        <v>117</v>
      </c>
      <c r="D179" t="b">
        <f>+B179=domexp!B179</f>
        <v>1</v>
      </c>
      <c r="AP179">
        <v>1242</v>
      </c>
      <c r="AQ179">
        <v>711</v>
      </c>
      <c r="AR179">
        <v>802</v>
      </c>
      <c r="AY179">
        <v>117</v>
      </c>
      <c r="BB179">
        <v>2</v>
      </c>
    </row>
    <row r="180" spans="2:54">
      <c r="B180" t="s">
        <v>118</v>
      </c>
      <c r="D180" t="b">
        <f>+B180=domexp!B180</f>
        <v>1</v>
      </c>
    </row>
    <row r="181" spans="2:54">
      <c r="B181" t="s">
        <v>119</v>
      </c>
      <c r="D181" t="b">
        <f>+B181=domexp!B181</f>
        <v>1</v>
      </c>
      <c r="X181">
        <f>+domexp!X181+reexp!X181</f>
        <v>4200861</v>
      </c>
      <c r="Y181">
        <f>+domexp!Y181+reexp!Y181</f>
        <v>7456041</v>
      </c>
      <c r="Z181">
        <v>2702104</v>
      </c>
      <c r="AA181">
        <v>2672775</v>
      </c>
      <c r="AB181">
        <v>3531272</v>
      </c>
      <c r="AC181">
        <v>3278135</v>
      </c>
      <c r="AD181">
        <v>4349758</v>
      </c>
      <c r="AE181">
        <v>3818232</v>
      </c>
      <c r="AF181">
        <f>2427377+253714</f>
        <v>2681091</v>
      </c>
      <c r="AG181">
        <v>4260315</v>
      </c>
      <c r="AH181">
        <v>3653427</v>
      </c>
      <c r="AI181">
        <v>2116752</v>
      </c>
      <c r="AJ181">
        <f>597134+323797</f>
        <v>920931</v>
      </c>
      <c r="AK181">
        <f>358151+581864</f>
        <v>940015</v>
      </c>
      <c r="AL181">
        <v>1188972</v>
      </c>
      <c r="AM181">
        <f>901032+349332</f>
        <v>1250364</v>
      </c>
      <c r="AN181">
        <v>2468066</v>
      </c>
      <c r="AO181">
        <v>2877752</v>
      </c>
      <c r="AP181">
        <v>4784099</v>
      </c>
      <c r="AQ181">
        <v>1421630</v>
      </c>
      <c r="AR181">
        <v>2847158</v>
      </c>
      <c r="AS181">
        <v>2825898</v>
      </c>
      <c r="AT181">
        <f>3961174+1229439</f>
        <v>5190613</v>
      </c>
      <c r="AU181">
        <f>4042491+1947576</f>
        <v>5990067</v>
      </c>
      <c r="AV181">
        <v>6385402</v>
      </c>
      <c r="AW181">
        <v>5062608</v>
      </c>
      <c r="AX181">
        <f>1686840+6297856</f>
        <v>7984696</v>
      </c>
      <c r="AY181">
        <f>8152378+1563373</f>
        <v>9715751</v>
      </c>
      <c r="AZ181">
        <f>7406121+768331</f>
        <v>8174452</v>
      </c>
      <c r="BA181">
        <f>6983422+289210</f>
        <v>7272632</v>
      </c>
      <c r="BB181">
        <f>5264918+246628</f>
        <v>5511546</v>
      </c>
    </row>
    <row r="182" spans="2:54">
      <c r="B182" t="s">
        <v>120</v>
      </c>
      <c r="D182" t="b">
        <f>+B182=domexp!B182</f>
        <v>1</v>
      </c>
      <c r="X182">
        <f>+domexp!X182+reexp!X182</f>
        <v>16</v>
      </c>
      <c r="Y182">
        <f>+domexp!Y182+reexp!Y182</f>
        <v>1</v>
      </c>
      <c r="Z182">
        <v>192</v>
      </c>
      <c r="AA182">
        <v>5548</v>
      </c>
      <c r="AB182">
        <v>6253</v>
      </c>
      <c r="AC182">
        <v>27895</v>
      </c>
      <c r="AD182">
        <v>23346</v>
      </c>
      <c r="AE182">
        <v>6159</v>
      </c>
      <c r="AF182">
        <v>445</v>
      </c>
      <c r="AG182">
        <v>30985</v>
      </c>
      <c r="AH182">
        <v>18812</v>
      </c>
      <c r="AI182">
        <v>66227</v>
      </c>
      <c r="AJ182">
        <v>8339</v>
      </c>
      <c r="AK182">
        <v>14784</v>
      </c>
      <c r="AL182">
        <v>41084</v>
      </c>
      <c r="AM182">
        <v>10722</v>
      </c>
      <c r="AN182">
        <v>14268</v>
      </c>
      <c r="AO182">
        <v>36080</v>
      </c>
      <c r="AP182">
        <v>126910</v>
      </c>
      <c r="AQ182">
        <v>13904</v>
      </c>
      <c r="AR182">
        <v>1865</v>
      </c>
      <c r="AS182">
        <v>709</v>
      </c>
      <c r="AT182">
        <v>8112</v>
      </c>
      <c r="AU182">
        <v>587</v>
      </c>
      <c r="AX182">
        <v>49</v>
      </c>
      <c r="AY182">
        <v>7445</v>
      </c>
      <c r="AZ182">
        <v>21973</v>
      </c>
      <c r="BA182">
        <v>12508</v>
      </c>
      <c r="BB182">
        <v>10977</v>
      </c>
    </row>
    <row r="183" spans="2:54">
      <c r="B183" t="s">
        <v>121</v>
      </c>
      <c r="D183" t="b">
        <f>+B183=domexp!B183</f>
        <v>1</v>
      </c>
      <c r="AO183">
        <v>5</v>
      </c>
      <c r="AQ183">
        <v>305</v>
      </c>
      <c r="AU183">
        <v>3</v>
      </c>
      <c r="AY183">
        <v>14</v>
      </c>
      <c r="AZ183">
        <v>3</v>
      </c>
      <c r="BA183">
        <v>71991</v>
      </c>
      <c r="BB183">
        <v>5727</v>
      </c>
    </row>
    <row r="184" spans="2:54">
      <c r="B184" t="s">
        <v>200</v>
      </c>
      <c r="D184" t="b">
        <f>+B184=domexp!B184</f>
        <v>1</v>
      </c>
      <c r="AT184">
        <v>23</v>
      </c>
    </row>
    <row r="185" spans="2:54">
      <c r="B185" t="s">
        <v>231</v>
      </c>
      <c r="D185" t="b">
        <f>+B185=domexp!B185</f>
        <v>1</v>
      </c>
      <c r="X185">
        <f>+domexp!X185+reexp!X185</f>
        <v>6622</v>
      </c>
      <c r="AN185">
        <v>1113</v>
      </c>
    </row>
    <row r="186" spans="2:54">
      <c r="B186" t="s">
        <v>122</v>
      </c>
      <c r="D186" t="b">
        <f>+B186=domexp!B186</f>
        <v>1</v>
      </c>
      <c r="X186">
        <f>+domexp!X186+reexp!X186</f>
        <v>2046</v>
      </c>
      <c r="Y186">
        <f>+domexp!Y186+reexp!Y186</f>
        <v>11928</v>
      </c>
      <c r="Z186">
        <v>62164</v>
      </c>
      <c r="AA186">
        <v>99639</v>
      </c>
      <c r="AB186">
        <v>113194</v>
      </c>
      <c r="AC186">
        <v>170222</v>
      </c>
      <c r="AD186">
        <v>144599</v>
      </c>
      <c r="AE186">
        <v>113151</v>
      </c>
      <c r="AF186">
        <v>130925</v>
      </c>
      <c r="AG186">
        <v>134394</v>
      </c>
      <c r="AH186">
        <v>123374</v>
      </c>
      <c r="AI186">
        <v>110586</v>
      </c>
      <c r="AJ186">
        <v>61950</v>
      </c>
      <c r="AK186">
        <v>33903</v>
      </c>
      <c r="AL186">
        <v>19720</v>
      </c>
      <c r="AM186">
        <v>14927</v>
      </c>
      <c r="AN186">
        <v>41520</v>
      </c>
      <c r="AO186">
        <v>67332</v>
      </c>
      <c r="AP186">
        <v>69208</v>
      </c>
      <c r="AQ186">
        <v>54680</v>
      </c>
      <c r="AR186">
        <v>55822</v>
      </c>
      <c r="AS186">
        <v>57239</v>
      </c>
      <c r="AT186">
        <v>85256</v>
      </c>
      <c r="AU186">
        <v>75</v>
      </c>
      <c r="AV186">
        <v>86</v>
      </c>
      <c r="AW186">
        <v>277</v>
      </c>
      <c r="AX186">
        <v>2254</v>
      </c>
      <c r="AY186">
        <v>10333</v>
      </c>
      <c r="AZ186">
        <v>84</v>
      </c>
      <c r="BA186">
        <v>33011</v>
      </c>
      <c r="BB186">
        <v>41819</v>
      </c>
    </row>
    <row r="187" spans="2:54">
      <c r="B187" t="s">
        <v>123</v>
      </c>
      <c r="D187" t="b">
        <f>+B187=domexp!B187</f>
        <v>1</v>
      </c>
      <c r="Z187">
        <v>2</v>
      </c>
    </row>
    <row r="188" spans="2:54">
      <c r="B188" t="s">
        <v>163</v>
      </c>
      <c r="D188" t="b">
        <f>+B188=domexp!B188</f>
        <v>1</v>
      </c>
    </row>
    <row r="189" spans="2:54">
      <c r="B189" t="s">
        <v>124</v>
      </c>
      <c r="D189" t="b">
        <f>+B189=domexp!B189</f>
        <v>1</v>
      </c>
      <c r="X189">
        <f>+domexp!X189+reexp!X189</f>
        <v>31</v>
      </c>
      <c r="Y189">
        <f>+domexp!Y189+reexp!Y189</f>
        <v>4586</v>
      </c>
      <c r="Z189">
        <v>267</v>
      </c>
      <c r="AA189">
        <v>1</v>
      </c>
      <c r="AB189">
        <v>469</v>
      </c>
      <c r="AC189">
        <v>3494</v>
      </c>
      <c r="AD189">
        <v>1600</v>
      </c>
      <c r="AE189">
        <v>466</v>
      </c>
      <c r="AF189">
        <v>5832</v>
      </c>
      <c r="AG189">
        <v>7786</v>
      </c>
      <c r="AH189">
        <v>12067</v>
      </c>
      <c r="AI189">
        <v>4028</v>
      </c>
      <c r="AJ189">
        <v>826</v>
      </c>
      <c r="AK189">
        <v>27</v>
      </c>
      <c r="AL189">
        <v>256</v>
      </c>
      <c r="AM189">
        <v>147</v>
      </c>
      <c r="AN189">
        <v>3906</v>
      </c>
      <c r="AO189">
        <v>1481</v>
      </c>
      <c r="AP189">
        <v>718</v>
      </c>
      <c r="AQ189">
        <v>11439</v>
      </c>
      <c r="AR189">
        <v>682</v>
      </c>
      <c r="AS189">
        <v>7582</v>
      </c>
      <c r="AT189">
        <v>6287</v>
      </c>
      <c r="AV189">
        <v>27</v>
      </c>
      <c r="AW189">
        <v>2802</v>
      </c>
      <c r="AX189">
        <v>19665</v>
      </c>
      <c r="AY189">
        <v>14243</v>
      </c>
      <c r="AZ189">
        <v>26660</v>
      </c>
      <c r="BA189">
        <v>18262</v>
      </c>
      <c r="BB189">
        <v>1749</v>
      </c>
    </row>
    <row r="190" spans="2:54">
      <c r="B190" t="s">
        <v>125</v>
      </c>
      <c r="D190" t="b">
        <f>+B190=domexp!B190</f>
        <v>1</v>
      </c>
      <c r="X190">
        <f>+domexp!X190+reexp!X190</f>
        <v>1878</v>
      </c>
      <c r="Y190">
        <f>+domexp!Y190+reexp!Y190</f>
        <v>835</v>
      </c>
      <c r="Z190">
        <v>1793</v>
      </c>
      <c r="AA190">
        <v>1932</v>
      </c>
      <c r="AB190">
        <v>334</v>
      </c>
      <c r="AC190">
        <v>1955</v>
      </c>
      <c r="AD190">
        <v>1855</v>
      </c>
      <c r="AE190">
        <v>1024</v>
      </c>
      <c r="AF190">
        <v>30</v>
      </c>
      <c r="AG190">
        <v>289</v>
      </c>
      <c r="AH190">
        <v>145</v>
      </c>
      <c r="AI190">
        <v>293</v>
      </c>
      <c r="AJ190">
        <v>445</v>
      </c>
      <c r="AK190">
        <v>513</v>
      </c>
      <c r="AL190">
        <v>145</v>
      </c>
      <c r="AM190">
        <v>119</v>
      </c>
      <c r="AN190">
        <v>55</v>
      </c>
      <c r="AO190">
        <v>95</v>
      </c>
      <c r="AP190">
        <v>26</v>
      </c>
      <c r="AQ190">
        <v>330</v>
      </c>
      <c r="AR190">
        <v>52</v>
      </c>
      <c r="AS190">
        <v>169</v>
      </c>
      <c r="AT190">
        <v>9</v>
      </c>
      <c r="AV190">
        <v>37</v>
      </c>
      <c r="AW190">
        <v>443</v>
      </c>
      <c r="AX190">
        <v>533</v>
      </c>
      <c r="AY190">
        <v>1126</v>
      </c>
      <c r="AZ190">
        <v>1810</v>
      </c>
      <c r="BA190">
        <v>4621</v>
      </c>
      <c r="BB190">
        <v>26729</v>
      </c>
    </row>
    <row r="191" spans="2:54">
      <c r="B191" t="s">
        <v>126</v>
      </c>
      <c r="D191" t="b">
        <f>+B191=domexp!B191</f>
        <v>1</v>
      </c>
      <c r="X191">
        <f>+domexp!X191+reexp!X191</f>
        <v>123169</v>
      </c>
      <c r="Y191">
        <f>+domexp!Y191+reexp!Y191</f>
        <v>123663</v>
      </c>
      <c r="Z191">
        <v>56635</v>
      </c>
      <c r="AA191">
        <v>57241</v>
      </c>
      <c r="AB191">
        <v>57737</v>
      </c>
      <c r="AC191">
        <v>67227</v>
      </c>
      <c r="AD191">
        <v>48362</v>
      </c>
      <c r="AE191">
        <v>45799</v>
      </c>
      <c r="AF191">
        <v>39487</v>
      </c>
      <c r="AG191">
        <v>55560</v>
      </c>
      <c r="AH191">
        <v>54255</v>
      </c>
      <c r="AI191">
        <v>52900</v>
      </c>
      <c r="AJ191">
        <v>24817</v>
      </c>
      <c r="AK191">
        <v>26167</v>
      </c>
      <c r="AL191">
        <v>33110</v>
      </c>
      <c r="AM191">
        <v>35309</v>
      </c>
      <c r="AN191">
        <v>41917</v>
      </c>
      <c r="AO191">
        <v>41740</v>
      </c>
      <c r="AP191">
        <v>53737</v>
      </c>
      <c r="AQ191">
        <v>24016</v>
      </c>
      <c r="AR191">
        <v>29364</v>
      </c>
      <c r="AS191">
        <v>25798</v>
      </c>
      <c r="AT191">
        <v>56280</v>
      </c>
      <c r="AU191">
        <v>67498</v>
      </c>
      <c r="AV191">
        <v>55062</v>
      </c>
      <c r="AW191">
        <v>94026</v>
      </c>
      <c r="AX191">
        <v>148440</v>
      </c>
      <c r="AY191">
        <v>71113</v>
      </c>
      <c r="AZ191">
        <v>199765</v>
      </c>
      <c r="BA191">
        <v>219986</v>
      </c>
      <c r="BB191">
        <v>86233</v>
      </c>
    </row>
    <row r="192" spans="2:54">
      <c r="B192" t="s">
        <v>127</v>
      </c>
      <c r="D192" t="b">
        <f>+B192=domexp!B192</f>
        <v>1</v>
      </c>
      <c r="X192">
        <f>+domexp!X192+reexp!X192</f>
        <v>3997</v>
      </c>
      <c r="Y192">
        <f>+domexp!Y192+reexp!Y192</f>
        <v>1058</v>
      </c>
      <c r="Z192">
        <v>1103</v>
      </c>
      <c r="AA192">
        <v>3</v>
      </c>
      <c r="AC192">
        <v>1694</v>
      </c>
      <c r="AE192">
        <v>3068</v>
      </c>
      <c r="AF192">
        <v>10003</v>
      </c>
      <c r="AG192">
        <v>9123</v>
      </c>
      <c r="AH192">
        <v>10011</v>
      </c>
      <c r="AI192">
        <v>9355</v>
      </c>
      <c r="AJ192">
        <v>4879</v>
      </c>
      <c r="AK192">
        <v>1674</v>
      </c>
      <c r="AL192">
        <v>1005</v>
      </c>
      <c r="AM192">
        <v>1894</v>
      </c>
      <c r="AN192">
        <v>1182</v>
      </c>
      <c r="AO192">
        <v>1299</v>
      </c>
      <c r="AT192">
        <v>5347</v>
      </c>
      <c r="AU192">
        <v>6292</v>
      </c>
      <c r="AV192">
        <v>15343</v>
      </c>
      <c r="AW192">
        <v>22669</v>
      </c>
      <c r="AX192">
        <v>36519</v>
      </c>
      <c r="AY192">
        <v>52299</v>
      </c>
      <c r="AZ192">
        <v>50644</v>
      </c>
      <c r="BA192">
        <v>52533</v>
      </c>
      <c r="BB192">
        <v>48831</v>
      </c>
    </row>
    <row r="193" spans="2:55">
      <c r="B193" t="s">
        <v>128</v>
      </c>
      <c r="D193" t="b">
        <f>+B193=domexp!B193</f>
        <v>1</v>
      </c>
      <c r="X193">
        <f>+domexp!X193+reexp!X193</f>
        <v>1943</v>
      </c>
      <c r="Y193">
        <f>+domexp!Y193+reexp!Y193</f>
        <v>4171</v>
      </c>
      <c r="Z193">
        <v>6195</v>
      </c>
      <c r="AA193">
        <v>12655</v>
      </c>
      <c r="AB193">
        <v>1596</v>
      </c>
      <c r="AC193">
        <v>7882</v>
      </c>
      <c r="AD193">
        <v>15375</v>
      </c>
      <c r="AE193">
        <v>7845</v>
      </c>
      <c r="AF193">
        <v>3820</v>
      </c>
      <c r="AG193">
        <v>7788</v>
      </c>
      <c r="AH193">
        <v>4041</v>
      </c>
      <c r="AI193">
        <v>3008</v>
      </c>
      <c r="AJ193">
        <v>4542</v>
      </c>
      <c r="AK193">
        <v>4693</v>
      </c>
      <c r="AL193">
        <v>4215</v>
      </c>
      <c r="AM193">
        <v>11487</v>
      </c>
      <c r="AN193">
        <v>14524</v>
      </c>
      <c r="AO193">
        <v>15241</v>
      </c>
      <c r="AP193">
        <v>16984</v>
      </c>
      <c r="AQ193">
        <v>15176</v>
      </c>
      <c r="AR193">
        <v>14742</v>
      </c>
      <c r="AS193">
        <v>14905</v>
      </c>
      <c r="AT193">
        <v>35993</v>
      </c>
      <c r="AU193">
        <v>59235</v>
      </c>
      <c r="AV193">
        <v>82959</v>
      </c>
      <c r="AW193">
        <v>88865</v>
      </c>
      <c r="AX193">
        <v>87340</v>
      </c>
      <c r="AY193">
        <v>67445</v>
      </c>
      <c r="AZ193">
        <v>73595</v>
      </c>
      <c r="BA193">
        <v>93523</v>
      </c>
      <c r="BB193">
        <v>73526</v>
      </c>
    </row>
    <row r="194" spans="2:55">
      <c r="B194" t="s">
        <v>187</v>
      </c>
      <c r="D194" t="b">
        <f>+B194=domexp!B194</f>
        <v>1</v>
      </c>
      <c r="AE194">
        <v>39</v>
      </c>
      <c r="AF194">
        <v>2009</v>
      </c>
      <c r="AG194">
        <v>3232</v>
      </c>
      <c r="AH194">
        <v>3688</v>
      </c>
      <c r="AI194">
        <v>183</v>
      </c>
      <c r="AJ194">
        <v>159</v>
      </c>
      <c r="AK194">
        <v>378</v>
      </c>
    </row>
    <row r="195" spans="2:55">
      <c r="B195" t="s">
        <v>180</v>
      </c>
      <c r="D195" t="b">
        <f>+B195=domexp!B195</f>
        <v>1</v>
      </c>
      <c r="AH195">
        <v>58</v>
      </c>
      <c r="AI195">
        <v>218</v>
      </c>
      <c r="AK195">
        <v>1488</v>
      </c>
      <c r="AL195">
        <v>520</v>
      </c>
      <c r="AM195">
        <v>1148</v>
      </c>
      <c r="AN195">
        <v>8</v>
      </c>
      <c r="AO195">
        <v>299</v>
      </c>
    </row>
    <row r="196" spans="2:55">
      <c r="B196" t="s">
        <v>192</v>
      </c>
      <c r="D196" t="b">
        <f>+B196=domexp!B196</f>
        <v>1</v>
      </c>
      <c r="AP196">
        <v>261436</v>
      </c>
      <c r="AQ196">
        <v>281576</v>
      </c>
      <c r="AR196">
        <v>399433</v>
      </c>
      <c r="AS196">
        <v>538185</v>
      </c>
      <c r="AT196">
        <v>433761</v>
      </c>
      <c r="AU196">
        <v>624808</v>
      </c>
      <c r="AV196">
        <v>399448</v>
      </c>
      <c r="AW196">
        <v>532932</v>
      </c>
      <c r="AX196">
        <v>503301</v>
      </c>
      <c r="AY196">
        <v>489213</v>
      </c>
      <c r="AZ196">
        <v>672180</v>
      </c>
      <c r="BA196">
        <v>595228</v>
      </c>
      <c r="BB196">
        <v>500284</v>
      </c>
    </row>
    <row r="198" spans="2:55">
      <c r="B198" t="s">
        <v>129</v>
      </c>
      <c r="X198">
        <f t="shared" ref="X198:BC198" si="0">SUM(X4:X197)</f>
        <v>53970075</v>
      </c>
      <c r="Y198">
        <f t="shared" si="0"/>
        <v>46441946</v>
      </c>
      <c r="Z198">
        <f t="shared" si="0"/>
        <v>44828827</v>
      </c>
      <c r="AA198">
        <f t="shared" si="0"/>
        <v>42726249</v>
      </c>
      <c r="AB198">
        <f t="shared" si="0"/>
        <v>45967165</v>
      </c>
      <c r="AC198">
        <f t="shared" si="0"/>
        <v>52612711</v>
      </c>
      <c r="AD198">
        <f t="shared" si="0"/>
        <v>55262272</v>
      </c>
      <c r="AE198">
        <f t="shared" si="0"/>
        <v>45275575</v>
      </c>
      <c r="AF198">
        <f t="shared" si="0"/>
        <v>48496354</v>
      </c>
      <c r="AG198">
        <f t="shared" si="0"/>
        <v>56188481</v>
      </c>
      <c r="AH198">
        <f t="shared" si="0"/>
        <v>55579063</v>
      </c>
      <c r="AI198">
        <f t="shared" si="0"/>
        <v>44940692</v>
      </c>
      <c r="AJ198">
        <f t="shared" si="0"/>
        <v>35153028</v>
      </c>
      <c r="AK198">
        <f t="shared" si="0"/>
        <v>36965780</v>
      </c>
      <c r="AL198">
        <f t="shared" si="0"/>
        <v>41301951</v>
      </c>
      <c r="AM198">
        <f t="shared" si="0"/>
        <v>47342847</v>
      </c>
      <c r="AN198">
        <f t="shared" si="0"/>
        <v>46538381</v>
      </c>
      <c r="AO198">
        <f t="shared" si="0"/>
        <v>56751940</v>
      </c>
      <c r="AP198">
        <f t="shared" si="0"/>
        <v>66713379</v>
      </c>
      <c r="AQ198">
        <f t="shared" si="0"/>
        <v>58376283</v>
      </c>
      <c r="AR198">
        <f t="shared" si="0"/>
        <v>58049316</v>
      </c>
      <c r="AS198">
        <f t="shared" si="0"/>
        <v>73741133</v>
      </c>
      <c r="AT198">
        <f t="shared" si="0"/>
        <v>67479413</v>
      </c>
      <c r="AU198">
        <f t="shared" si="0"/>
        <v>81284637</v>
      </c>
      <c r="AV198">
        <f t="shared" si="0"/>
        <v>71862598</v>
      </c>
      <c r="AW198">
        <f t="shared" si="0"/>
        <v>77786946</v>
      </c>
      <c r="AX198">
        <f t="shared" si="0"/>
        <v>81631276</v>
      </c>
      <c r="AY198">
        <f t="shared" si="0"/>
        <v>101302266</v>
      </c>
      <c r="AZ198">
        <f t="shared" si="0"/>
        <v>129419647</v>
      </c>
      <c r="BA198">
        <f t="shared" si="0"/>
        <v>147821025</v>
      </c>
      <c r="BB198">
        <f t="shared" si="0"/>
        <v>147280951</v>
      </c>
      <c r="BC198">
        <f t="shared" si="0"/>
        <v>0</v>
      </c>
    </row>
    <row r="200" spans="2:55">
      <c r="X200">
        <f>53970075-X198</f>
        <v>0</v>
      </c>
      <c r="Y200">
        <f>46441946-Y198</f>
        <v>0</v>
      </c>
      <c r="Z200">
        <f>44828827-Z198</f>
        <v>0</v>
      </c>
      <c r="AA200">
        <f>42726249-AA198</f>
        <v>0</v>
      </c>
      <c r="AB200">
        <f>45967165-AB198</f>
        <v>0</v>
      </c>
      <c r="AC200">
        <f>52612711-AC198</f>
        <v>0</v>
      </c>
      <c r="AD200">
        <f>55262272-AD198</f>
        <v>0</v>
      </c>
      <c r="AE200">
        <f>45275575-AE198</f>
        <v>0</v>
      </c>
      <c r="AF200">
        <f>48496354-AF198</f>
        <v>0</v>
      </c>
      <c r="AG200">
        <f>56188481-AG198</f>
        <v>0</v>
      </c>
      <c r="AH200">
        <f>55579063-AH198</f>
        <v>0</v>
      </c>
      <c r="AI200">
        <f>44940692-AI198</f>
        <v>0</v>
      </c>
      <c r="AJ200">
        <f>35153028-AJ198</f>
        <v>0</v>
      </c>
      <c r="AK200">
        <f>36965780-AK198</f>
        <v>0</v>
      </c>
      <c r="AL200">
        <f>41301951-AL198</f>
        <v>0</v>
      </c>
      <c r="AM200">
        <f>47342847-AM198</f>
        <v>0</v>
      </c>
      <c r="AN200">
        <f>46538381-AN198</f>
        <v>0</v>
      </c>
      <c r="AO200">
        <f>56751940-AO198</f>
        <v>0</v>
      </c>
      <c r="AP200">
        <f>66713379-AP198</f>
        <v>0</v>
      </c>
      <c r="AQ200">
        <f>58376283-AQ198</f>
        <v>0</v>
      </c>
      <c r="AR200">
        <f>58049316-AR198</f>
        <v>0</v>
      </c>
      <c r="AS200">
        <f>73741133-AS198</f>
        <v>0</v>
      </c>
      <c r="AT200">
        <f>67479413-AT198</f>
        <v>0</v>
      </c>
      <c r="AU200">
        <f>81284637-AU198</f>
        <v>0</v>
      </c>
      <c r="AV200">
        <f>71862598-AV198</f>
        <v>0</v>
      </c>
      <c r="AW200">
        <f>77786946-AW198</f>
        <v>0</v>
      </c>
      <c r="AX200">
        <f>81631276-AX198</f>
        <v>0</v>
      </c>
      <c r="AY200">
        <f>101302266-AY198</f>
        <v>0</v>
      </c>
      <c r="AZ200">
        <f>129419647-AZ198</f>
        <v>0</v>
      </c>
      <c r="BA200">
        <f>147821025-BA198</f>
        <v>0</v>
      </c>
      <c r="BB200">
        <f>147280951-BB198</f>
        <v>0</v>
      </c>
    </row>
    <row r="202" spans="2:55">
      <c r="Z202" t="s">
        <v>241</v>
      </c>
      <c r="AA202" t="s">
        <v>202</v>
      </c>
      <c r="AB202" t="s">
        <v>234</v>
      </c>
      <c r="AC202" t="s">
        <v>236</v>
      </c>
      <c r="AD202" t="s">
        <v>235</v>
      </c>
      <c r="AE202" t="s">
        <v>185</v>
      </c>
      <c r="AG202" t="s">
        <v>239</v>
      </c>
      <c r="AH202" t="s">
        <v>188</v>
      </c>
      <c r="AI202" t="s">
        <v>240</v>
      </c>
      <c r="AK202" t="s">
        <v>183</v>
      </c>
      <c r="AL202" t="s">
        <v>179</v>
      </c>
      <c r="AN202" t="s">
        <v>237</v>
      </c>
      <c r="AO202" t="s">
        <v>198</v>
      </c>
      <c r="AP202" t="s">
        <v>238</v>
      </c>
      <c r="AQ202" t="s">
        <v>191</v>
      </c>
      <c r="AR202" t="s">
        <v>194</v>
      </c>
      <c r="AS202" t="s">
        <v>197</v>
      </c>
      <c r="AT202" t="s">
        <v>197</v>
      </c>
      <c r="AU202" t="s">
        <v>197</v>
      </c>
      <c r="AX202" t="s">
        <v>197</v>
      </c>
      <c r="AY202" t="s">
        <v>197</v>
      </c>
      <c r="AZ202" t="s">
        <v>203</v>
      </c>
      <c r="BA202" t="s">
        <v>203</v>
      </c>
      <c r="BB202" t="s">
        <v>203</v>
      </c>
    </row>
    <row r="204" spans="2:55">
      <c r="X204" t="s">
        <v>175</v>
      </c>
      <c r="Y204" t="s">
        <v>175</v>
      </c>
      <c r="Z204" t="s">
        <v>175</v>
      </c>
      <c r="AA204" t="s">
        <v>175</v>
      </c>
      <c r="AB204" t="s">
        <v>175</v>
      </c>
      <c r="AD204" t="s">
        <v>175</v>
      </c>
      <c r="AE204" t="s">
        <v>175</v>
      </c>
      <c r="AG204" t="s">
        <v>175</v>
      </c>
      <c r="AH204" t="s">
        <v>175</v>
      </c>
      <c r="AI204" t="s">
        <v>175</v>
      </c>
      <c r="AK204" t="s">
        <v>175</v>
      </c>
      <c r="AN204" t="s">
        <v>175</v>
      </c>
      <c r="AO204" t="s">
        <v>175</v>
      </c>
      <c r="AP204" t="s">
        <v>175</v>
      </c>
      <c r="AQ204" t="s">
        <v>175</v>
      </c>
      <c r="AR204" t="s">
        <v>175</v>
      </c>
      <c r="AS204" t="s">
        <v>175</v>
      </c>
      <c r="AT204" t="s">
        <v>175</v>
      </c>
      <c r="AU204" t="s">
        <v>175</v>
      </c>
      <c r="AV204" t="s">
        <v>175</v>
      </c>
      <c r="AW204" t="s">
        <v>175</v>
      </c>
      <c r="AX204" t="s">
        <v>175</v>
      </c>
      <c r="AY204" t="s">
        <v>175</v>
      </c>
      <c r="AZ204" t="s">
        <v>175</v>
      </c>
      <c r="BA204" t="s">
        <v>175</v>
      </c>
      <c r="BB204" t="s">
        <v>225</v>
      </c>
    </row>
    <row r="206" spans="2:55">
      <c r="X206" t="s">
        <v>178</v>
      </c>
      <c r="Y206" t="s">
        <v>178</v>
      </c>
      <c r="Z206" t="s">
        <v>178</v>
      </c>
      <c r="AA206" t="s">
        <v>178</v>
      </c>
      <c r="AB206" t="s">
        <v>178</v>
      </c>
      <c r="AC206" t="s">
        <v>178</v>
      </c>
      <c r="AD206" t="s">
        <v>178</v>
      </c>
      <c r="AE206" t="s">
        <v>178</v>
      </c>
      <c r="AH206" t="s">
        <v>178</v>
      </c>
      <c r="AI206" t="s">
        <v>178</v>
      </c>
      <c r="AL206" t="s">
        <v>178</v>
      </c>
      <c r="AP206" t="s">
        <v>178</v>
      </c>
      <c r="AQ206" t="s">
        <v>178</v>
      </c>
      <c r="AR206" t="s">
        <v>178</v>
      </c>
      <c r="AS206" t="s">
        <v>178</v>
      </c>
      <c r="AT206" t="s">
        <v>178</v>
      </c>
      <c r="AU206" t="s">
        <v>178</v>
      </c>
      <c r="AX206" t="s">
        <v>178</v>
      </c>
      <c r="AY206" t="s">
        <v>178</v>
      </c>
      <c r="AZ206" t="s">
        <v>178</v>
      </c>
      <c r="BA206" t="s">
        <v>178</v>
      </c>
      <c r="BB206" t="s">
        <v>178</v>
      </c>
    </row>
    <row r="208" spans="2:55">
      <c r="BB208" t="s">
        <v>232</v>
      </c>
    </row>
    <row r="209" spans="24:54">
      <c r="X209">
        <f t="shared" ref="X209:Y209" si="1">+X4/X198</f>
        <v>0.82104847918036061</v>
      </c>
      <c r="Y209">
        <f t="shared" si="1"/>
        <v>0.73972567816172041</v>
      </c>
      <c r="Z209">
        <f>+Z4/Z198</f>
        <v>0.86365393856948347</v>
      </c>
      <c r="AA209">
        <f>+AA4/AA198</f>
        <v>0.8461817933046264</v>
      </c>
      <c r="AB209">
        <f t="shared" ref="AB209:BB209" si="2">+AB4/AB198</f>
        <v>0.8119840542700425</v>
      </c>
      <c r="AC209">
        <f t="shared" si="2"/>
        <v>0.79901577396382406</v>
      </c>
      <c r="AD209">
        <f t="shared" si="2"/>
        <v>0.79753005811994127</v>
      </c>
      <c r="AE209">
        <f t="shared" si="2"/>
        <v>0.77529853568949703</v>
      </c>
      <c r="AF209">
        <f t="shared" si="2"/>
        <v>0.76042596934194273</v>
      </c>
      <c r="AG209">
        <f t="shared" si="2"/>
        <v>0.72096761256101582</v>
      </c>
      <c r="AH209">
        <f t="shared" si="2"/>
        <v>0.73691496022522007</v>
      </c>
      <c r="AI209">
        <f t="shared" si="2"/>
        <v>0.80139627133467373</v>
      </c>
      <c r="AJ209">
        <f t="shared" si="2"/>
        <v>0.88017037963273037</v>
      </c>
      <c r="AK209">
        <f t="shared" si="2"/>
        <v>0.87781810636756485</v>
      </c>
      <c r="AL209">
        <f t="shared" si="2"/>
        <v>0.86125493200066994</v>
      </c>
      <c r="AM209">
        <f t="shared" si="2"/>
        <v>0.81594670468381425</v>
      </c>
      <c r="AN209">
        <f t="shared" si="2"/>
        <v>0.83633266056247213</v>
      </c>
      <c r="AO209">
        <f t="shared" si="2"/>
        <v>0.80161116959173551</v>
      </c>
      <c r="AP209">
        <f t="shared" si="2"/>
        <v>0.76005130844893942</v>
      </c>
      <c r="AQ209">
        <f t="shared" si="2"/>
        <v>0.83763452359582402</v>
      </c>
      <c r="AR209">
        <f t="shared" si="2"/>
        <v>0.80430229358774874</v>
      </c>
      <c r="AS209">
        <f t="shared" si="2"/>
        <v>0.86965175867314104</v>
      </c>
      <c r="AT209">
        <f t="shared" si="2"/>
        <v>0.77646700927881518</v>
      </c>
      <c r="AU209">
        <f t="shared" si="2"/>
        <v>0.74394252384986359</v>
      </c>
      <c r="AV209">
        <f t="shared" si="2"/>
        <v>0.64523049945953803</v>
      </c>
      <c r="AW209">
        <f t="shared" si="2"/>
        <v>0.71254286034060266</v>
      </c>
      <c r="AX209">
        <f t="shared" si="2"/>
        <v>0.71839390333675535</v>
      </c>
      <c r="AY209">
        <f t="shared" si="2"/>
        <v>0.70012029148489141</v>
      </c>
      <c r="AZ209">
        <f t="shared" si="2"/>
        <v>0.76262361463557382</v>
      </c>
      <c r="BA209">
        <f t="shared" si="2"/>
        <v>0.7300400332090784</v>
      </c>
      <c r="BB209">
        <f t="shared" si="2"/>
        <v>0.73129827223888577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6"/>
  <sheetViews>
    <sheetView workbookViewId="0">
      <pane xSplit="3" ySplit="3" topLeftCell="U4" activePane="bottomRight" state="frozen"/>
      <selection activeCell="X2" sqref="X2"/>
      <selection pane="topRight" activeCell="X2" sqref="X2"/>
      <selection pane="bottomLeft" activeCell="X2" sqref="X2"/>
      <selection pane="bottomRight" activeCell="Y2" sqref="Y2"/>
    </sheetView>
  </sheetViews>
  <sheetFormatPr defaultRowHeight="15"/>
  <cols>
    <col min="46" max="46" width="12.28515625" customWidth="1"/>
    <col min="52" max="52" width="10" bestFit="1" customWidth="1"/>
    <col min="53" max="53" width="10" customWidth="1"/>
    <col min="54" max="54" width="10" bestFit="1" customWidth="1"/>
  </cols>
  <sheetData>
    <row r="1" spans="1:55" ht="15.75" customHeight="1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ht="15.75" customHeight="1">
      <c r="X2">
        <v>1</v>
      </c>
      <c r="Y2">
        <v>1</v>
      </c>
    </row>
    <row r="3" spans="1:55" ht="15.75" customHeight="1"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</row>
    <row r="4" spans="1:55">
      <c r="A4" t="s">
        <v>2</v>
      </c>
      <c r="B4" t="s">
        <v>3</v>
      </c>
      <c r="X4">
        <v>44198781</v>
      </c>
      <c r="Y4">
        <v>34250345</v>
      </c>
      <c r="AK4">
        <v>31172453</v>
      </c>
      <c r="AL4">
        <v>35118299</v>
      </c>
      <c r="BB4">
        <v>107560884</v>
      </c>
    </row>
    <row r="5" spans="1:55">
      <c r="B5" t="s">
        <v>130</v>
      </c>
      <c r="C5" t="s">
        <v>131</v>
      </c>
      <c r="AK5">
        <v>6561</v>
      </c>
      <c r="AL5">
        <v>6634</v>
      </c>
      <c r="BB5">
        <v>133769</v>
      </c>
    </row>
    <row r="6" spans="1:55">
      <c r="B6" t="s">
        <v>4</v>
      </c>
      <c r="X6">
        <v>2</v>
      </c>
      <c r="Y6">
        <v>3</v>
      </c>
      <c r="AK6">
        <v>5</v>
      </c>
    </row>
    <row r="7" spans="1:55">
      <c r="B7" t="s">
        <v>5</v>
      </c>
      <c r="X7">
        <v>4</v>
      </c>
      <c r="Y7">
        <v>5</v>
      </c>
      <c r="AK7">
        <v>4</v>
      </c>
      <c r="AL7">
        <v>11</v>
      </c>
      <c r="BB7">
        <v>9198</v>
      </c>
    </row>
    <row r="8" spans="1:55">
      <c r="B8" t="s">
        <v>6</v>
      </c>
      <c r="Y8">
        <v>3</v>
      </c>
      <c r="BB8">
        <v>1451</v>
      </c>
    </row>
    <row r="9" spans="1:55">
      <c r="B9" t="s">
        <v>7</v>
      </c>
      <c r="X9">
        <v>12</v>
      </c>
      <c r="Y9">
        <v>44</v>
      </c>
      <c r="AK9">
        <v>109</v>
      </c>
      <c r="AL9">
        <v>68</v>
      </c>
      <c r="BB9">
        <v>2922</v>
      </c>
    </row>
    <row r="10" spans="1:55">
      <c r="B10" t="s">
        <v>176</v>
      </c>
    </row>
    <row r="11" spans="1:55">
      <c r="B11" t="s">
        <v>8</v>
      </c>
      <c r="X11">
        <v>8</v>
      </c>
      <c r="Y11">
        <v>3</v>
      </c>
      <c r="AK11">
        <v>827</v>
      </c>
      <c r="AL11">
        <v>743</v>
      </c>
      <c r="BB11">
        <v>52041</v>
      </c>
    </row>
    <row r="12" spans="1:55">
      <c r="B12" t="s">
        <v>9</v>
      </c>
      <c r="X12">
        <v>478</v>
      </c>
      <c r="Y12">
        <v>10219</v>
      </c>
      <c r="AK12">
        <v>3498</v>
      </c>
      <c r="AL12">
        <v>2635</v>
      </c>
      <c r="BB12">
        <v>1690</v>
      </c>
    </row>
    <row r="13" spans="1:55">
      <c r="B13" t="s">
        <v>10</v>
      </c>
      <c r="BB13">
        <v>170</v>
      </c>
    </row>
    <row r="14" spans="1:55">
      <c r="B14" t="s">
        <v>11</v>
      </c>
      <c r="X14">
        <v>11644</v>
      </c>
      <c r="Y14">
        <v>28545</v>
      </c>
      <c r="AK14">
        <v>13872</v>
      </c>
      <c r="AL14">
        <v>11868</v>
      </c>
      <c r="BB14">
        <v>170978</v>
      </c>
    </row>
    <row r="15" spans="1:55">
      <c r="B15" t="s">
        <v>12</v>
      </c>
      <c r="X15">
        <v>328383</v>
      </c>
      <c r="Y15">
        <v>49600</v>
      </c>
      <c r="AK15">
        <v>51844</v>
      </c>
      <c r="AL15">
        <v>33644</v>
      </c>
      <c r="BB15">
        <v>883387</v>
      </c>
    </row>
    <row r="16" spans="1:55">
      <c r="B16" t="s">
        <v>13</v>
      </c>
      <c r="X16">
        <v>4070</v>
      </c>
      <c r="Y16">
        <v>66</v>
      </c>
    </row>
    <row r="17" spans="2:54">
      <c r="B17" t="s">
        <v>195</v>
      </c>
      <c r="AK17">
        <v>26307</v>
      </c>
      <c r="AL17">
        <v>21905</v>
      </c>
      <c r="BB17">
        <v>289003</v>
      </c>
    </row>
    <row r="18" spans="2:54">
      <c r="B18" t="s">
        <v>206</v>
      </c>
      <c r="BB18">
        <v>72239</v>
      </c>
    </row>
    <row r="19" spans="2:54">
      <c r="B19" t="s">
        <v>145</v>
      </c>
      <c r="AK19">
        <v>22</v>
      </c>
      <c r="AL19">
        <v>34</v>
      </c>
    </row>
    <row r="20" spans="2:54">
      <c r="B20" t="s">
        <v>14</v>
      </c>
      <c r="X20">
        <v>4</v>
      </c>
      <c r="Y20">
        <v>2</v>
      </c>
    </row>
    <row r="21" spans="2:54">
      <c r="B21" t="s">
        <v>15</v>
      </c>
      <c r="X21">
        <v>28038</v>
      </c>
      <c r="Y21">
        <v>42303</v>
      </c>
    </row>
    <row r="22" spans="2:54">
      <c r="B22" t="s">
        <v>16</v>
      </c>
      <c r="X22">
        <v>7</v>
      </c>
      <c r="Y22">
        <v>33</v>
      </c>
    </row>
    <row r="23" spans="2:54">
      <c r="B23" t="s">
        <v>17</v>
      </c>
      <c r="AK23">
        <v>5</v>
      </c>
      <c r="AL23">
        <v>4</v>
      </c>
      <c r="BB23">
        <v>19</v>
      </c>
    </row>
    <row r="24" spans="2:54">
      <c r="B24" t="s">
        <v>18</v>
      </c>
      <c r="X24">
        <v>22</v>
      </c>
      <c r="Y24">
        <v>24</v>
      </c>
    </row>
    <row r="25" spans="2:54">
      <c r="B25" t="s">
        <v>153</v>
      </c>
      <c r="AL25">
        <v>1</v>
      </c>
    </row>
    <row r="26" spans="2:54">
      <c r="B26" t="s">
        <v>19</v>
      </c>
      <c r="X26">
        <v>7</v>
      </c>
      <c r="Y26">
        <v>3</v>
      </c>
      <c r="AK26">
        <v>5</v>
      </c>
      <c r="AL26">
        <v>2</v>
      </c>
      <c r="BB26">
        <v>8888</v>
      </c>
    </row>
    <row r="27" spans="2:54">
      <c r="B27" t="s">
        <v>20</v>
      </c>
      <c r="X27">
        <v>1058790</v>
      </c>
      <c r="Y27">
        <v>3867</v>
      </c>
      <c r="AK27">
        <v>840</v>
      </c>
      <c r="AL27">
        <v>5567</v>
      </c>
      <c r="BB27">
        <v>249476</v>
      </c>
    </row>
    <row r="28" spans="2:54">
      <c r="B28" t="s">
        <v>154</v>
      </c>
      <c r="AK28">
        <v>181</v>
      </c>
      <c r="AL28">
        <v>228</v>
      </c>
      <c r="BB28">
        <v>4069</v>
      </c>
    </row>
    <row r="29" spans="2:54">
      <c r="B29" t="s">
        <v>21</v>
      </c>
      <c r="X29">
        <v>5</v>
      </c>
      <c r="Y29">
        <v>1</v>
      </c>
      <c r="AL29">
        <v>2</v>
      </c>
    </row>
    <row r="30" spans="2:54">
      <c r="B30" t="s">
        <v>186</v>
      </c>
    </row>
    <row r="31" spans="2:54">
      <c r="B31" t="s">
        <v>22</v>
      </c>
      <c r="X31">
        <v>5</v>
      </c>
      <c r="Y31">
        <v>10</v>
      </c>
      <c r="BB31">
        <v>19</v>
      </c>
    </row>
    <row r="32" spans="2:54">
      <c r="B32" t="s">
        <v>23</v>
      </c>
      <c r="X32">
        <v>5</v>
      </c>
      <c r="Y32">
        <v>19</v>
      </c>
      <c r="AK32">
        <v>17</v>
      </c>
      <c r="AL32">
        <v>193</v>
      </c>
      <c r="BB32">
        <v>1083</v>
      </c>
    </row>
    <row r="33" spans="2:54">
      <c r="B33" t="s">
        <v>155</v>
      </c>
      <c r="AK33">
        <v>234</v>
      </c>
      <c r="AL33">
        <v>101</v>
      </c>
    </row>
    <row r="34" spans="2:54">
      <c r="B34" t="s">
        <v>170</v>
      </c>
      <c r="X34">
        <v>308</v>
      </c>
      <c r="AK34">
        <v>1</v>
      </c>
      <c r="AL34">
        <v>270</v>
      </c>
      <c r="BB34">
        <v>511</v>
      </c>
    </row>
    <row r="35" spans="2:54">
      <c r="B35" t="s">
        <v>24</v>
      </c>
      <c r="AK35">
        <v>3</v>
      </c>
      <c r="AL35">
        <v>15</v>
      </c>
      <c r="BB35">
        <v>211</v>
      </c>
    </row>
    <row r="36" spans="2:54">
      <c r="B36" t="s">
        <v>25</v>
      </c>
      <c r="X36">
        <v>1426</v>
      </c>
      <c r="Y36">
        <v>5435</v>
      </c>
      <c r="AK36">
        <v>11410</v>
      </c>
      <c r="AL36">
        <v>12919</v>
      </c>
      <c r="BB36">
        <v>126995</v>
      </c>
    </row>
    <row r="37" spans="2:54">
      <c r="B37" t="s">
        <v>26</v>
      </c>
      <c r="X37">
        <v>25</v>
      </c>
      <c r="Y37">
        <v>18</v>
      </c>
      <c r="BB37">
        <v>737</v>
      </c>
    </row>
    <row r="38" spans="2:54">
      <c r="B38" t="s">
        <v>174</v>
      </c>
    </row>
    <row r="39" spans="2:54">
      <c r="B39" t="s">
        <v>156</v>
      </c>
      <c r="AK39">
        <v>2</v>
      </c>
      <c r="AL39">
        <v>2</v>
      </c>
      <c r="BB39">
        <v>5</v>
      </c>
    </row>
    <row r="40" spans="2:54">
      <c r="B40" t="s">
        <v>218</v>
      </c>
    </row>
    <row r="41" spans="2:54">
      <c r="B41" t="s">
        <v>27</v>
      </c>
      <c r="X41">
        <v>2</v>
      </c>
      <c r="AL41">
        <v>8</v>
      </c>
    </row>
    <row r="42" spans="2:54">
      <c r="B42" t="s">
        <v>28</v>
      </c>
      <c r="X42">
        <v>3</v>
      </c>
      <c r="AK42">
        <v>134</v>
      </c>
      <c r="AL42">
        <v>1</v>
      </c>
      <c r="BB42">
        <v>48425</v>
      </c>
    </row>
    <row r="43" spans="2:54">
      <c r="B43" t="s">
        <v>29</v>
      </c>
      <c r="AK43">
        <v>2</v>
      </c>
      <c r="AL43">
        <v>2</v>
      </c>
      <c r="BB43">
        <v>1554</v>
      </c>
    </row>
    <row r="44" spans="2:54">
      <c r="B44" t="s">
        <v>132</v>
      </c>
      <c r="Y44">
        <v>26</v>
      </c>
      <c r="BB44">
        <v>165</v>
      </c>
    </row>
    <row r="45" spans="2:54">
      <c r="B45" t="s">
        <v>30</v>
      </c>
      <c r="X45">
        <v>7</v>
      </c>
      <c r="Y45">
        <v>12</v>
      </c>
      <c r="AK45">
        <v>15</v>
      </c>
      <c r="AL45">
        <v>20864</v>
      </c>
      <c r="BB45">
        <v>212058</v>
      </c>
    </row>
    <row r="46" spans="2:54">
      <c r="B46" t="s">
        <v>70</v>
      </c>
      <c r="X46">
        <v>962446</v>
      </c>
      <c r="Y46">
        <v>1328146</v>
      </c>
      <c r="AK46">
        <f>145894+83252</f>
        <v>229146</v>
      </c>
      <c r="AL46">
        <f>336501+205825</f>
        <v>542326</v>
      </c>
      <c r="BB46">
        <f>2084872+108277</f>
        <v>2193149</v>
      </c>
    </row>
    <row r="47" spans="2:54">
      <c r="B47" t="s">
        <v>133</v>
      </c>
      <c r="BB47">
        <v>330</v>
      </c>
    </row>
    <row r="48" spans="2:54">
      <c r="B48" t="s">
        <v>31</v>
      </c>
      <c r="X48">
        <v>6</v>
      </c>
      <c r="AL48">
        <v>1</v>
      </c>
    </row>
    <row r="49" spans="2:54">
      <c r="B49" t="s">
        <v>32</v>
      </c>
      <c r="X49">
        <v>1986138</v>
      </c>
      <c r="Y49">
        <v>1969206</v>
      </c>
      <c r="AK49">
        <v>1146414</v>
      </c>
      <c r="AL49">
        <v>1114627</v>
      </c>
      <c r="BB49">
        <v>3492131</v>
      </c>
    </row>
    <row r="50" spans="2:54">
      <c r="B50" t="s">
        <v>33</v>
      </c>
      <c r="X50">
        <v>112</v>
      </c>
      <c r="Y50">
        <v>762</v>
      </c>
      <c r="AK50">
        <v>362</v>
      </c>
      <c r="AL50">
        <v>688</v>
      </c>
    </row>
    <row r="51" spans="2:54">
      <c r="B51" t="s">
        <v>34</v>
      </c>
      <c r="X51">
        <v>99901</v>
      </c>
      <c r="Y51">
        <v>121803</v>
      </c>
      <c r="AK51">
        <v>50375</v>
      </c>
      <c r="AL51">
        <v>47974</v>
      </c>
      <c r="BB51">
        <v>338837</v>
      </c>
    </row>
    <row r="52" spans="2:54">
      <c r="B52" t="s">
        <v>35</v>
      </c>
      <c r="X52">
        <v>839</v>
      </c>
      <c r="Y52">
        <v>6</v>
      </c>
      <c r="AK52">
        <v>7387</v>
      </c>
      <c r="AL52">
        <v>4712</v>
      </c>
      <c r="BB52">
        <v>38401</v>
      </c>
    </row>
    <row r="53" spans="2:54">
      <c r="B53" t="s">
        <v>36</v>
      </c>
    </row>
    <row r="54" spans="2:54">
      <c r="B54" t="s">
        <v>37</v>
      </c>
    </row>
    <row r="55" spans="2:54">
      <c r="B55" t="s">
        <v>38</v>
      </c>
      <c r="X55">
        <v>1</v>
      </c>
      <c r="Y55">
        <v>150</v>
      </c>
    </row>
    <row r="56" spans="2:54">
      <c r="B56" t="s">
        <v>39</v>
      </c>
      <c r="AK56">
        <v>4842</v>
      </c>
      <c r="AL56">
        <v>3094</v>
      </c>
      <c r="BB56">
        <v>30599</v>
      </c>
    </row>
    <row r="57" spans="2:54">
      <c r="B57" t="s">
        <v>2</v>
      </c>
    </row>
    <row r="58" spans="2:54">
      <c r="B58" t="s">
        <v>40</v>
      </c>
      <c r="X58">
        <v>341</v>
      </c>
      <c r="Y58">
        <v>354</v>
      </c>
      <c r="AK58">
        <v>5491</v>
      </c>
      <c r="AL58">
        <v>1173</v>
      </c>
      <c r="BB58">
        <v>7740</v>
      </c>
    </row>
    <row r="59" spans="2:54">
      <c r="B59" t="s">
        <v>41</v>
      </c>
    </row>
    <row r="60" spans="2:54">
      <c r="B60" t="s">
        <v>42</v>
      </c>
      <c r="X60">
        <v>1633</v>
      </c>
      <c r="Y60">
        <v>19</v>
      </c>
      <c r="AK60">
        <v>1305</v>
      </c>
      <c r="AL60">
        <v>1804</v>
      </c>
      <c r="BB60">
        <v>24407</v>
      </c>
    </row>
    <row r="61" spans="2:54">
      <c r="B61" t="s">
        <v>43</v>
      </c>
      <c r="X61">
        <v>2</v>
      </c>
      <c r="Y61">
        <v>7</v>
      </c>
      <c r="AK61">
        <v>327</v>
      </c>
      <c r="AL61">
        <v>191</v>
      </c>
      <c r="BB61">
        <v>2746</v>
      </c>
    </row>
    <row r="62" spans="2:54">
      <c r="B62" t="s">
        <v>44</v>
      </c>
      <c r="X62">
        <v>1029</v>
      </c>
      <c r="Y62">
        <v>1534</v>
      </c>
      <c r="AK62">
        <v>2579</v>
      </c>
      <c r="AL62">
        <v>529</v>
      </c>
      <c r="BB62">
        <v>11204</v>
      </c>
    </row>
    <row r="63" spans="2:54">
      <c r="B63" t="s">
        <v>45</v>
      </c>
      <c r="X63">
        <v>63808</v>
      </c>
      <c r="Y63">
        <v>96262</v>
      </c>
      <c r="AK63">
        <v>20529</v>
      </c>
      <c r="AL63">
        <v>14682</v>
      </c>
      <c r="BB63">
        <v>75392</v>
      </c>
    </row>
    <row r="64" spans="2:54">
      <c r="B64" t="s">
        <v>46</v>
      </c>
      <c r="X64">
        <v>61880</v>
      </c>
      <c r="Y64">
        <v>94826</v>
      </c>
      <c r="AK64">
        <v>33695</v>
      </c>
      <c r="AL64">
        <v>37696</v>
      </c>
      <c r="BB64">
        <v>237876</v>
      </c>
    </row>
    <row r="65" spans="2:54">
      <c r="B65" t="s">
        <v>157</v>
      </c>
    </row>
    <row r="66" spans="2:54">
      <c r="B66" t="s">
        <v>47</v>
      </c>
      <c r="AK66">
        <v>18</v>
      </c>
      <c r="AL66">
        <v>706</v>
      </c>
      <c r="BB66">
        <v>160538</v>
      </c>
    </row>
    <row r="67" spans="2:54">
      <c r="B67" t="s">
        <v>48</v>
      </c>
      <c r="X67">
        <v>42</v>
      </c>
      <c r="Y67">
        <v>32</v>
      </c>
      <c r="AK67">
        <v>165098</v>
      </c>
      <c r="AL67">
        <v>326223</v>
      </c>
      <c r="BB67">
        <v>1817686</v>
      </c>
    </row>
    <row r="68" spans="2:54">
      <c r="B68" t="s">
        <v>49</v>
      </c>
      <c r="BB68">
        <v>82017</v>
      </c>
    </row>
    <row r="69" spans="2:54">
      <c r="B69" t="s">
        <v>146</v>
      </c>
    </row>
    <row r="70" spans="2:54">
      <c r="B70" t="s">
        <v>50</v>
      </c>
      <c r="AK70">
        <v>26</v>
      </c>
      <c r="AL70">
        <v>15</v>
      </c>
      <c r="BB70">
        <v>62901</v>
      </c>
    </row>
    <row r="71" spans="2:54">
      <c r="B71" t="s">
        <v>51</v>
      </c>
      <c r="AK71">
        <v>7918</v>
      </c>
      <c r="AL71">
        <v>2292</v>
      </c>
    </row>
    <row r="72" spans="2:54">
      <c r="B72" t="s">
        <v>52</v>
      </c>
      <c r="X72">
        <v>69</v>
      </c>
      <c r="Y72">
        <v>212</v>
      </c>
      <c r="AK72">
        <v>8979</v>
      </c>
      <c r="AL72">
        <v>9255</v>
      </c>
      <c r="BB72">
        <v>445469</v>
      </c>
    </row>
    <row r="73" spans="2:54">
      <c r="B73" t="s">
        <v>53</v>
      </c>
    </row>
    <row r="74" spans="2:54">
      <c r="B74" t="s">
        <v>54</v>
      </c>
      <c r="AK74">
        <v>164</v>
      </c>
      <c r="AL74">
        <v>515</v>
      </c>
      <c r="BB74">
        <v>12876</v>
      </c>
    </row>
    <row r="75" spans="2:54">
      <c r="B75" t="s">
        <v>55</v>
      </c>
      <c r="X75">
        <v>98546</v>
      </c>
      <c r="Y75">
        <v>152</v>
      </c>
      <c r="AK75">
        <v>507228</v>
      </c>
      <c r="AL75">
        <v>737032</v>
      </c>
      <c r="BB75">
        <v>7657899</v>
      </c>
    </row>
    <row r="76" spans="2:54">
      <c r="B76" t="s">
        <v>56</v>
      </c>
      <c r="Y76">
        <v>23</v>
      </c>
      <c r="AK76">
        <v>286411</v>
      </c>
      <c r="AL76">
        <v>375707</v>
      </c>
    </row>
    <row r="77" spans="2:54">
      <c r="B77" t="s">
        <v>226</v>
      </c>
      <c r="BB77">
        <v>2992203</v>
      </c>
    </row>
    <row r="78" spans="2:54">
      <c r="B78" t="s">
        <v>57</v>
      </c>
      <c r="Y78">
        <v>7</v>
      </c>
      <c r="AK78">
        <v>1968</v>
      </c>
      <c r="AL78">
        <v>1327</v>
      </c>
      <c r="BB78">
        <v>211633</v>
      </c>
    </row>
    <row r="79" spans="2:54">
      <c r="B79" t="s">
        <v>58</v>
      </c>
      <c r="AK79">
        <v>10</v>
      </c>
      <c r="AL79">
        <v>15</v>
      </c>
      <c r="BB79">
        <v>161</v>
      </c>
    </row>
    <row r="80" spans="2:54">
      <c r="B80" t="s">
        <v>134</v>
      </c>
    </row>
    <row r="81" spans="2:54">
      <c r="B81" t="s">
        <v>59</v>
      </c>
      <c r="X81">
        <v>70776</v>
      </c>
      <c r="Y81">
        <v>69</v>
      </c>
      <c r="AK81">
        <v>85313</v>
      </c>
      <c r="AL81">
        <v>96610</v>
      </c>
      <c r="BB81">
        <v>1436918</v>
      </c>
    </row>
    <row r="82" spans="2:54">
      <c r="B82" t="s">
        <v>60</v>
      </c>
      <c r="AK82">
        <v>25</v>
      </c>
      <c r="AL82">
        <v>34</v>
      </c>
      <c r="BB82">
        <v>104378</v>
      </c>
    </row>
    <row r="83" spans="2:54">
      <c r="B83" t="s">
        <v>61</v>
      </c>
      <c r="AK83">
        <v>493</v>
      </c>
      <c r="AL83">
        <v>53</v>
      </c>
    </row>
    <row r="84" spans="2:54">
      <c r="B84" t="s">
        <v>135</v>
      </c>
    </row>
    <row r="85" spans="2:54">
      <c r="B85" t="s">
        <v>62</v>
      </c>
      <c r="AK85">
        <v>3</v>
      </c>
    </row>
    <row r="86" spans="2:54">
      <c r="B86" t="s">
        <v>63</v>
      </c>
      <c r="X86">
        <v>44</v>
      </c>
      <c r="Y86">
        <v>47</v>
      </c>
      <c r="AK86">
        <v>64081</v>
      </c>
      <c r="AL86">
        <v>64372</v>
      </c>
      <c r="BB86">
        <v>2438419</v>
      </c>
    </row>
    <row r="87" spans="2:54">
      <c r="B87" t="s">
        <v>64</v>
      </c>
      <c r="X87">
        <v>996</v>
      </c>
      <c r="Y87">
        <v>8</v>
      </c>
      <c r="AK87">
        <v>3693</v>
      </c>
      <c r="AL87">
        <v>2883</v>
      </c>
      <c r="BB87">
        <v>170708</v>
      </c>
    </row>
    <row r="88" spans="2:54">
      <c r="B88" t="s">
        <v>65</v>
      </c>
      <c r="AK88">
        <v>24</v>
      </c>
      <c r="AL88">
        <v>28463</v>
      </c>
      <c r="BB88">
        <v>1203563</v>
      </c>
    </row>
    <row r="89" spans="2:54">
      <c r="B89" t="s">
        <v>66</v>
      </c>
      <c r="Y89">
        <v>3</v>
      </c>
    </row>
    <row r="90" spans="2:54">
      <c r="B90" t="s">
        <v>67</v>
      </c>
      <c r="Y90">
        <v>3</v>
      </c>
      <c r="BB90">
        <v>7</v>
      </c>
    </row>
    <row r="91" spans="2:54">
      <c r="B91" t="s">
        <v>68</v>
      </c>
      <c r="Y91">
        <v>4</v>
      </c>
      <c r="AK91">
        <v>10</v>
      </c>
      <c r="AL91">
        <v>7</v>
      </c>
      <c r="BB91">
        <v>2910724</v>
      </c>
    </row>
    <row r="92" spans="2:54">
      <c r="B92" t="s">
        <v>71</v>
      </c>
    </row>
    <row r="93" spans="2:54">
      <c r="B93" t="s">
        <v>72</v>
      </c>
      <c r="X93">
        <v>1</v>
      </c>
      <c r="Y93">
        <v>6</v>
      </c>
      <c r="AK93">
        <v>7230</v>
      </c>
      <c r="AL93">
        <v>5804</v>
      </c>
      <c r="BB93">
        <v>9587</v>
      </c>
    </row>
    <row r="94" spans="2:54">
      <c r="B94" t="s">
        <v>73</v>
      </c>
      <c r="X94">
        <v>13</v>
      </c>
      <c r="Y94">
        <v>20</v>
      </c>
      <c r="AK94">
        <v>19613</v>
      </c>
      <c r="AL94">
        <v>33903</v>
      </c>
      <c r="BB94">
        <v>447335</v>
      </c>
    </row>
    <row r="95" spans="2:54">
      <c r="B95" t="s">
        <v>74</v>
      </c>
      <c r="X95">
        <v>1533</v>
      </c>
      <c r="Y95">
        <v>168</v>
      </c>
      <c r="AK95">
        <v>644</v>
      </c>
      <c r="AL95">
        <v>113</v>
      </c>
      <c r="BB95">
        <v>253514</v>
      </c>
    </row>
    <row r="96" spans="2:54">
      <c r="B96" t="s">
        <v>75</v>
      </c>
      <c r="AL96">
        <v>825</v>
      </c>
      <c r="BB96">
        <v>11568</v>
      </c>
    </row>
    <row r="97" spans="2:54">
      <c r="B97" t="s">
        <v>158</v>
      </c>
    </row>
    <row r="98" spans="2:54">
      <c r="B98" t="s">
        <v>149</v>
      </c>
    </row>
    <row r="99" spans="2:54">
      <c r="B99" t="s">
        <v>76</v>
      </c>
      <c r="X99">
        <v>7</v>
      </c>
      <c r="Y99">
        <v>179</v>
      </c>
    </row>
    <row r="100" spans="2:54">
      <c r="B100" t="s">
        <v>164</v>
      </c>
      <c r="BB100">
        <v>927</v>
      </c>
    </row>
    <row r="101" spans="2:54">
      <c r="B101" t="s">
        <v>136</v>
      </c>
    </row>
    <row r="102" spans="2:54">
      <c r="B102" t="s">
        <v>77</v>
      </c>
      <c r="X102">
        <v>32602</v>
      </c>
      <c r="Y102">
        <v>34825</v>
      </c>
      <c r="AK102">
        <v>14988</v>
      </c>
      <c r="AL102">
        <v>54056</v>
      </c>
      <c r="BB102">
        <v>13007</v>
      </c>
    </row>
    <row r="103" spans="2:54">
      <c r="B103" t="s">
        <v>78</v>
      </c>
      <c r="X103">
        <v>38</v>
      </c>
      <c r="Y103">
        <v>31</v>
      </c>
    </row>
    <row r="104" spans="2:54">
      <c r="B104" t="s">
        <v>79</v>
      </c>
    </row>
    <row r="105" spans="2:54">
      <c r="B105" t="s">
        <v>137</v>
      </c>
      <c r="AK105">
        <v>2262</v>
      </c>
      <c r="AL105">
        <v>1417</v>
      </c>
      <c r="BB105">
        <v>4070</v>
      </c>
    </row>
    <row r="106" spans="2:54">
      <c r="B106" t="s">
        <v>80</v>
      </c>
    </row>
    <row r="107" spans="2:54">
      <c r="B107" t="s">
        <v>196</v>
      </c>
    </row>
    <row r="108" spans="2:54">
      <c r="B108" t="s">
        <v>81</v>
      </c>
      <c r="AK108">
        <v>2</v>
      </c>
    </row>
    <row r="109" spans="2:54">
      <c r="B109" t="s">
        <v>159</v>
      </c>
      <c r="AK109">
        <v>26</v>
      </c>
      <c r="AL109">
        <v>2</v>
      </c>
      <c r="BB109">
        <v>3746</v>
      </c>
    </row>
    <row r="110" spans="2:54">
      <c r="B110" t="s">
        <v>211</v>
      </c>
      <c r="BB110">
        <v>60031</v>
      </c>
    </row>
    <row r="111" spans="2:54">
      <c r="B111" t="s">
        <v>82</v>
      </c>
      <c r="X111">
        <v>2267</v>
      </c>
      <c r="Y111">
        <v>3869</v>
      </c>
      <c r="AK111">
        <v>236446</v>
      </c>
      <c r="AL111">
        <v>353190</v>
      </c>
      <c r="BB111">
        <v>780737</v>
      </c>
    </row>
    <row r="112" spans="2:54">
      <c r="B112" t="s">
        <v>83</v>
      </c>
      <c r="X112">
        <v>479</v>
      </c>
      <c r="Y112">
        <v>2375</v>
      </c>
    </row>
    <row r="113" spans="2:54">
      <c r="B113" t="s">
        <v>227</v>
      </c>
      <c r="BB113">
        <v>1873</v>
      </c>
    </row>
    <row r="114" spans="2:54">
      <c r="B114" t="s">
        <v>217</v>
      </c>
    </row>
    <row r="115" spans="2:54">
      <c r="B115" t="s">
        <v>228</v>
      </c>
      <c r="BB115">
        <v>27345</v>
      </c>
    </row>
    <row r="116" spans="2:54">
      <c r="B116" t="s">
        <v>210</v>
      </c>
      <c r="BB116">
        <v>22759</v>
      </c>
    </row>
    <row r="117" spans="2:54">
      <c r="B117" t="s">
        <v>165</v>
      </c>
    </row>
    <row r="118" spans="2:54">
      <c r="B118" t="s">
        <v>171</v>
      </c>
    </row>
    <row r="119" spans="2:54">
      <c r="B119" t="s">
        <v>84</v>
      </c>
    </row>
    <row r="120" spans="2:54">
      <c r="B120" t="s">
        <v>85</v>
      </c>
    </row>
    <row r="121" spans="2:54">
      <c r="B121" t="s">
        <v>86</v>
      </c>
      <c r="BB121">
        <v>9572</v>
      </c>
    </row>
    <row r="122" spans="2:54">
      <c r="B122" t="s">
        <v>87</v>
      </c>
      <c r="Y122">
        <v>12</v>
      </c>
      <c r="AK122">
        <v>1051</v>
      </c>
      <c r="AL122">
        <v>335</v>
      </c>
      <c r="BB122">
        <v>90995</v>
      </c>
    </row>
    <row r="123" spans="2:54">
      <c r="B123" t="s">
        <v>204</v>
      </c>
      <c r="BB123">
        <v>1785</v>
      </c>
    </row>
    <row r="124" spans="2:54">
      <c r="B124" t="s">
        <v>212</v>
      </c>
      <c r="BB124">
        <v>201</v>
      </c>
    </row>
    <row r="125" spans="2:54">
      <c r="B125" t="s">
        <v>88</v>
      </c>
      <c r="X125">
        <v>11</v>
      </c>
      <c r="Y125">
        <v>7</v>
      </c>
      <c r="BB125">
        <v>16942</v>
      </c>
    </row>
    <row r="126" spans="2:54">
      <c r="B126" t="s">
        <v>89</v>
      </c>
    </row>
    <row r="127" spans="2:54">
      <c r="B127" t="s">
        <v>90</v>
      </c>
      <c r="X127">
        <v>9</v>
      </c>
      <c r="Y127">
        <v>1139</v>
      </c>
    </row>
    <row r="128" spans="2:54">
      <c r="B128" t="s">
        <v>160</v>
      </c>
      <c r="AK128">
        <v>23</v>
      </c>
      <c r="AL128">
        <v>16</v>
      </c>
      <c r="BB128">
        <v>44802</v>
      </c>
    </row>
    <row r="129" spans="2:54">
      <c r="B129" t="s">
        <v>91</v>
      </c>
      <c r="AK129">
        <v>9</v>
      </c>
      <c r="AL129">
        <v>7</v>
      </c>
    </row>
    <row r="130" spans="2:54">
      <c r="B130" t="s">
        <v>92</v>
      </c>
      <c r="X130">
        <v>3</v>
      </c>
      <c r="Y130">
        <v>4</v>
      </c>
      <c r="BB130">
        <v>735</v>
      </c>
    </row>
    <row r="131" spans="2:54">
      <c r="B131" t="s">
        <v>172</v>
      </c>
      <c r="AK131">
        <v>2</v>
      </c>
      <c r="BB131">
        <v>3</v>
      </c>
    </row>
    <row r="132" spans="2:54">
      <c r="B132" t="s">
        <v>93</v>
      </c>
      <c r="AK132">
        <v>19</v>
      </c>
      <c r="AL132">
        <v>11</v>
      </c>
      <c r="BB132">
        <v>20710</v>
      </c>
    </row>
    <row r="133" spans="2:54">
      <c r="B133" t="s">
        <v>94</v>
      </c>
      <c r="X133">
        <v>1</v>
      </c>
      <c r="Y133">
        <v>2</v>
      </c>
    </row>
    <row r="134" spans="2:54">
      <c r="B134" t="s">
        <v>205</v>
      </c>
      <c r="BB134">
        <v>178</v>
      </c>
    </row>
    <row r="135" spans="2:54">
      <c r="B135" t="s">
        <v>166</v>
      </c>
    </row>
    <row r="136" spans="2:54">
      <c r="B136" t="s">
        <v>147</v>
      </c>
    </row>
    <row r="137" spans="2:54">
      <c r="B137" t="s">
        <v>168</v>
      </c>
    </row>
    <row r="138" spans="2:54">
      <c r="B138" t="s">
        <v>150</v>
      </c>
    </row>
    <row r="139" spans="2:54">
      <c r="B139" t="s">
        <v>224</v>
      </c>
      <c r="BB139">
        <v>451</v>
      </c>
    </row>
    <row r="140" spans="2:54">
      <c r="B140" t="s">
        <v>161</v>
      </c>
      <c r="BB140">
        <v>203</v>
      </c>
    </row>
    <row r="141" spans="2:54">
      <c r="B141" t="s">
        <v>95</v>
      </c>
      <c r="X141">
        <v>1</v>
      </c>
    </row>
    <row r="142" spans="2:54">
      <c r="B142" t="s">
        <v>96</v>
      </c>
    </row>
    <row r="143" spans="2:54">
      <c r="B143" t="s">
        <v>97</v>
      </c>
    </row>
    <row r="144" spans="2:54">
      <c r="B144" t="s">
        <v>214</v>
      </c>
      <c r="BB144">
        <v>52023</v>
      </c>
    </row>
    <row r="145" spans="2:54">
      <c r="B145" t="s">
        <v>229</v>
      </c>
      <c r="BB145">
        <v>2</v>
      </c>
    </row>
    <row r="146" spans="2:54">
      <c r="B146" t="s">
        <v>98</v>
      </c>
      <c r="Y146">
        <v>6</v>
      </c>
      <c r="AK146">
        <v>2</v>
      </c>
      <c r="AL146">
        <v>60</v>
      </c>
      <c r="BB146">
        <v>3086</v>
      </c>
    </row>
    <row r="147" spans="2:54">
      <c r="B147" t="s">
        <v>138</v>
      </c>
    </row>
    <row r="148" spans="2:54">
      <c r="B148" t="s">
        <v>139</v>
      </c>
    </row>
    <row r="149" spans="2:54">
      <c r="B149" t="s">
        <v>99</v>
      </c>
    </row>
    <row r="150" spans="2:54">
      <c r="B150" t="s">
        <v>100</v>
      </c>
      <c r="BB150">
        <v>1109</v>
      </c>
    </row>
    <row r="151" spans="2:54">
      <c r="B151" t="s">
        <v>101</v>
      </c>
      <c r="Y151">
        <v>2</v>
      </c>
      <c r="AK151">
        <v>2</v>
      </c>
    </row>
    <row r="152" spans="2:54">
      <c r="B152" t="s">
        <v>102</v>
      </c>
      <c r="X152">
        <v>23</v>
      </c>
      <c r="Y152">
        <v>4413</v>
      </c>
      <c r="AK152">
        <v>2979</v>
      </c>
      <c r="AL152">
        <v>1638</v>
      </c>
      <c r="BB152">
        <v>45</v>
      </c>
    </row>
    <row r="153" spans="2:54">
      <c r="B153" t="s">
        <v>103</v>
      </c>
      <c r="X153">
        <v>1</v>
      </c>
      <c r="AK153">
        <v>7</v>
      </c>
      <c r="AL153">
        <v>6</v>
      </c>
    </row>
    <row r="154" spans="2:54">
      <c r="B154" t="s">
        <v>104</v>
      </c>
      <c r="AL154">
        <v>15904</v>
      </c>
      <c r="BB154">
        <v>961</v>
      </c>
    </row>
    <row r="155" spans="2:54">
      <c r="B155" t="s">
        <v>140</v>
      </c>
      <c r="C155" t="s">
        <v>141</v>
      </c>
    </row>
    <row r="156" spans="2:54">
      <c r="B156" t="s">
        <v>105</v>
      </c>
      <c r="X156">
        <v>1277</v>
      </c>
      <c r="Y156">
        <v>12097</v>
      </c>
      <c r="AK156">
        <v>8597</v>
      </c>
      <c r="AL156">
        <v>25</v>
      </c>
      <c r="BB156">
        <v>17615</v>
      </c>
    </row>
    <row r="157" spans="2:54">
      <c r="B157" t="s">
        <v>106</v>
      </c>
      <c r="X157">
        <v>1</v>
      </c>
      <c r="Y157">
        <v>1</v>
      </c>
      <c r="AL157">
        <v>1</v>
      </c>
      <c r="BB157">
        <v>1328</v>
      </c>
    </row>
    <row r="158" spans="2:54">
      <c r="B158" t="s">
        <v>107</v>
      </c>
      <c r="Y158">
        <v>1</v>
      </c>
    </row>
    <row r="159" spans="2:54">
      <c r="B159" t="s">
        <v>108</v>
      </c>
      <c r="BB159">
        <v>8250</v>
      </c>
    </row>
    <row r="160" spans="2:54">
      <c r="B160" t="s">
        <v>167</v>
      </c>
    </row>
    <row r="161" spans="2:54">
      <c r="B161" t="s">
        <v>109</v>
      </c>
    </row>
    <row r="162" spans="2:54">
      <c r="B162" t="s">
        <v>151</v>
      </c>
    </row>
    <row r="163" spans="2:54">
      <c r="B163" t="s">
        <v>152</v>
      </c>
    </row>
    <row r="164" spans="2:54">
      <c r="B164" t="s">
        <v>110</v>
      </c>
      <c r="Y164">
        <v>1</v>
      </c>
      <c r="BB164">
        <v>3589</v>
      </c>
    </row>
    <row r="165" spans="2:54">
      <c r="B165" t="s">
        <v>148</v>
      </c>
    </row>
    <row r="166" spans="2:54">
      <c r="B166" t="s">
        <v>142</v>
      </c>
    </row>
    <row r="167" spans="2:54">
      <c r="B167" t="s">
        <v>143</v>
      </c>
    </row>
    <row r="168" spans="2:54">
      <c r="B168" t="s">
        <v>173</v>
      </c>
    </row>
    <row r="169" spans="2:54">
      <c r="B169" t="s">
        <v>169</v>
      </c>
    </row>
    <row r="170" spans="2:54">
      <c r="B170" t="s">
        <v>111</v>
      </c>
      <c r="BB170">
        <v>10555</v>
      </c>
    </row>
    <row r="171" spans="2:54">
      <c r="B171" t="s">
        <v>230</v>
      </c>
      <c r="BB171">
        <v>189709</v>
      </c>
    </row>
    <row r="172" spans="2:54">
      <c r="B172" t="s">
        <v>112</v>
      </c>
      <c r="AL172">
        <v>2</v>
      </c>
    </row>
    <row r="173" spans="2:54">
      <c r="B173" t="s">
        <v>162</v>
      </c>
      <c r="BB173">
        <v>60216</v>
      </c>
    </row>
    <row r="174" spans="2:54">
      <c r="B174" t="s">
        <v>113</v>
      </c>
      <c r="X174">
        <v>7</v>
      </c>
      <c r="AK174">
        <v>47023</v>
      </c>
      <c r="AL174">
        <v>61342</v>
      </c>
      <c r="BB174">
        <v>63958</v>
      </c>
    </row>
    <row r="175" spans="2:54">
      <c r="B175" t="s">
        <v>114</v>
      </c>
      <c r="AK175">
        <v>7</v>
      </c>
    </row>
    <row r="176" spans="2:54">
      <c r="B176" t="s">
        <v>115</v>
      </c>
      <c r="Y176">
        <v>2</v>
      </c>
      <c r="AK176">
        <v>4</v>
      </c>
      <c r="AL176">
        <v>11</v>
      </c>
      <c r="BB176">
        <v>5</v>
      </c>
    </row>
    <row r="177" spans="2:54">
      <c r="B177" t="s">
        <v>219</v>
      </c>
      <c r="X177">
        <v>1</v>
      </c>
      <c r="AK177">
        <v>14</v>
      </c>
    </row>
    <row r="178" spans="2:54">
      <c r="B178" t="s">
        <v>116</v>
      </c>
    </row>
    <row r="179" spans="2:54">
      <c r="B179" t="s">
        <v>117</v>
      </c>
      <c r="BB179">
        <v>2</v>
      </c>
    </row>
    <row r="180" spans="2:54">
      <c r="B180" t="s">
        <v>118</v>
      </c>
    </row>
    <row r="181" spans="2:54">
      <c r="B181" t="s">
        <v>119</v>
      </c>
      <c r="X181">
        <f>503657+3672840</f>
        <v>4176497</v>
      </c>
      <c r="Y181">
        <f>3670410+3736245</f>
        <v>7406655</v>
      </c>
      <c r="AK181">
        <f>343085+291899</f>
        <v>634984</v>
      </c>
      <c r="AL181">
        <f>770076+364208</f>
        <v>1134284</v>
      </c>
      <c r="BB181">
        <f>5247941+238758</f>
        <v>5486699</v>
      </c>
    </row>
    <row r="182" spans="2:54">
      <c r="B182" t="s">
        <v>120</v>
      </c>
      <c r="X182">
        <v>16</v>
      </c>
      <c r="Y182">
        <v>1</v>
      </c>
      <c r="AK182">
        <v>14505</v>
      </c>
      <c r="AL182">
        <v>41023</v>
      </c>
      <c r="BB182">
        <v>10977</v>
      </c>
    </row>
    <row r="183" spans="2:54">
      <c r="B183" t="s">
        <v>121</v>
      </c>
      <c r="BB183">
        <v>5727</v>
      </c>
    </row>
    <row r="184" spans="2:54">
      <c r="B184" t="s">
        <v>200</v>
      </c>
    </row>
    <row r="185" spans="2:54">
      <c r="B185" t="s">
        <v>231</v>
      </c>
      <c r="X185">
        <v>3332</v>
      </c>
    </row>
    <row r="186" spans="2:54">
      <c r="B186" t="s">
        <v>122</v>
      </c>
      <c r="X186">
        <v>1854</v>
      </c>
      <c r="Y186">
        <v>11787</v>
      </c>
      <c r="AK186">
        <v>33861</v>
      </c>
      <c r="AL186">
        <v>19641</v>
      </c>
      <c r="BB186">
        <v>41637</v>
      </c>
    </row>
    <row r="187" spans="2:54">
      <c r="B187" t="s">
        <v>123</v>
      </c>
    </row>
    <row r="188" spans="2:54">
      <c r="B188" t="s">
        <v>163</v>
      </c>
    </row>
    <row r="189" spans="2:54">
      <c r="B189" t="s">
        <v>124</v>
      </c>
      <c r="X189">
        <v>31</v>
      </c>
      <c r="Y189">
        <v>4386</v>
      </c>
      <c r="AK189">
        <v>2</v>
      </c>
      <c r="AL189">
        <v>200</v>
      </c>
      <c r="BB189">
        <v>1373</v>
      </c>
    </row>
    <row r="190" spans="2:54">
      <c r="B190" t="s">
        <v>125</v>
      </c>
      <c r="X190">
        <v>875</v>
      </c>
      <c r="Y190">
        <v>469</v>
      </c>
      <c r="AK190">
        <v>293</v>
      </c>
      <c r="AL190">
        <v>115</v>
      </c>
      <c r="BB190">
        <v>26471</v>
      </c>
    </row>
    <row r="191" spans="2:54">
      <c r="B191" t="s">
        <v>126</v>
      </c>
      <c r="X191">
        <v>100001</v>
      </c>
      <c r="Y191">
        <v>100797</v>
      </c>
      <c r="AK191">
        <v>23158</v>
      </c>
      <c r="AL191">
        <v>28789</v>
      </c>
      <c r="BB191">
        <v>83589</v>
      </c>
    </row>
    <row r="192" spans="2:54">
      <c r="B192" t="s">
        <v>127</v>
      </c>
      <c r="X192">
        <v>1292</v>
      </c>
      <c r="Y192">
        <v>813</v>
      </c>
      <c r="AK192">
        <v>1658</v>
      </c>
      <c r="AL192">
        <v>995</v>
      </c>
      <c r="BB192">
        <v>37968</v>
      </c>
    </row>
    <row r="193" spans="2:55">
      <c r="B193" t="s">
        <v>128</v>
      </c>
      <c r="X193">
        <v>1566</v>
      </c>
      <c r="Y193">
        <v>4005</v>
      </c>
      <c r="AK193">
        <v>4621</v>
      </c>
      <c r="AL193">
        <v>4006</v>
      </c>
      <c r="BB193">
        <v>73090</v>
      </c>
    </row>
    <row r="194" spans="2:55">
      <c r="B194" t="s">
        <v>187</v>
      </c>
    </row>
    <row r="195" spans="2:55">
      <c r="B195" t="s">
        <v>180</v>
      </c>
      <c r="AK195">
        <v>90</v>
      </c>
      <c r="AL195">
        <v>4</v>
      </c>
    </row>
    <row r="196" spans="2:55">
      <c r="B196" t="s">
        <v>192</v>
      </c>
      <c r="BB196">
        <v>90569</v>
      </c>
    </row>
    <row r="198" spans="2:55">
      <c r="B198" t="s">
        <v>129</v>
      </c>
      <c r="X198">
        <f>SUM(X4:X197)</f>
        <v>53304384</v>
      </c>
      <c r="Y198">
        <f t="shared" ref="Y198:BC198" si="0">SUM(Y4:Y197)</f>
        <v>45592294</v>
      </c>
      <c r="Z198">
        <f t="shared" si="0"/>
        <v>0</v>
      </c>
      <c r="AA198">
        <f t="shared" si="0"/>
        <v>0</v>
      </c>
      <c r="AB198">
        <f t="shared" si="0"/>
        <v>0</v>
      </c>
      <c r="AC198">
        <f t="shared" si="0"/>
        <v>0</v>
      </c>
      <c r="AD198">
        <f t="shared" si="0"/>
        <v>0</v>
      </c>
      <c r="AE198">
        <f t="shared" si="0"/>
        <v>0</v>
      </c>
      <c r="AF198">
        <f t="shared" si="0"/>
        <v>0</v>
      </c>
      <c r="AG198">
        <f t="shared" si="0"/>
        <v>0</v>
      </c>
      <c r="AH198">
        <f t="shared" si="0"/>
        <v>0</v>
      </c>
      <c r="AI198">
        <f t="shared" si="0"/>
        <v>0</v>
      </c>
      <c r="AJ198">
        <f t="shared" si="0"/>
        <v>0</v>
      </c>
      <c r="AK198">
        <f t="shared" si="0"/>
        <v>34976387</v>
      </c>
      <c r="AL198">
        <f t="shared" si="0"/>
        <v>40408751</v>
      </c>
      <c r="AM198">
        <f t="shared" si="0"/>
        <v>0</v>
      </c>
      <c r="AN198">
        <f t="shared" si="0"/>
        <v>0</v>
      </c>
      <c r="AO198">
        <f t="shared" si="0"/>
        <v>0</v>
      </c>
      <c r="AP198">
        <f t="shared" si="0"/>
        <v>0</v>
      </c>
      <c r="AQ198">
        <f t="shared" si="0"/>
        <v>0</v>
      </c>
      <c r="AR198">
        <f t="shared" si="0"/>
        <v>0</v>
      </c>
      <c r="AS198">
        <f t="shared" si="0"/>
        <v>0</v>
      </c>
      <c r="AT198">
        <f t="shared" si="0"/>
        <v>0</v>
      </c>
      <c r="AU198">
        <f t="shared" si="0"/>
        <v>0</v>
      </c>
      <c r="AV198">
        <f t="shared" si="0"/>
        <v>0</v>
      </c>
      <c r="AW198">
        <f t="shared" si="0"/>
        <v>0</v>
      </c>
      <c r="AX198">
        <f t="shared" si="0"/>
        <v>0</v>
      </c>
      <c r="AY198">
        <f t="shared" si="0"/>
        <v>0</v>
      </c>
      <c r="AZ198">
        <f t="shared" si="0"/>
        <v>0</v>
      </c>
      <c r="BA198">
        <f t="shared" si="0"/>
        <v>0</v>
      </c>
      <c r="BB198">
        <f t="shared" si="0"/>
        <v>146086488</v>
      </c>
      <c r="BC198">
        <f t="shared" si="0"/>
        <v>0</v>
      </c>
    </row>
    <row r="200" spans="2:55">
      <c r="X200">
        <f>53304384-X198</f>
        <v>0</v>
      </c>
      <c r="Y200">
        <f>45592294-Y198</f>
        <v>0</v>
      </c>
      <c r="AK200">
        <f>34976387-AK198</f>
        <v>0</v>
      </c>
      <c r="AL200">
        <f>40408751-AL198</f>
        <v>0</v>
      </c>
      <c r="BB200">
        <f>146086488-BB198</f>
        <v>0</v>
      </c>
    </row>
    <row r="202" spans="2:55">
      <c r="AA202" t="s">
        <v>202</v>
      </c>
      <c r="AC202" t="s">
        <v>182</v>
      </c>
      <c r="AE202" t="s">
        <v>185</v>
      </c>
      <c r="AH202" t="s">
        <v>188</v>
      </c>
      <c r="AL202" t="s">
        <v>179</v>
      </c>
      <c r="AO202" t="s">
        <v>198</v>
      </c>
      <c r="AQ202" t="s">
        <v>191</v>
      </c>
      <c r="AR202" t="s">
        <v>194</v>
      </c>
      <c r="AS202" t="s">
        <v>197</v>
      </c>
      <c r="AT202" t="s">
        <v>197</v>
      </c>
      <c r="AU202" t="s">
        <v>197</v>
      </c>
      <c r="AX202" t="s">
        <v>197</v>
      </c>
      <c r="AY202" t="s">
        <v>197</v>
      </c>
      <c r="AZ202" t="s">
        <v>203</v>
      </c>
      <c r="BA202" t="s">
        <v>203</v>
      </c>
      <c r="BB202" t="s">
        <v>203</v>
      </c>
    </row>
    <row r="204" spans="2:55">
      <c r="Z204" t="s">
        <v>175</v>
      </c>
      <c r="AA204" t="s">
        <v>175</v>
      </c>
      <c r="AB204" t="s">
        <v>175</v>
      </c>
      <c r="AD204" t="s">
        <v>175</v>
      </c>
      <c r="AE204" t="s">
        <v>175</v>
      </c>
      <c r="AG204" t="s">
        <v>175</v>
      </c>
      <c r="AH204" t="s">
        <v>175</v>
      </c>
      <c r="AK204" t="s">
        <v>175</v>
      </c>
      <c r="AN204" t="s">
        <v>175</v>
      </c>
      <c r="AO204" t="s">
        <v>175</v>
      </c>
      <c r="AP204" t="s">
        <v>175</v>
      </c>
      <c r="AQ204" t="s">
        <v>175</v>
      </c>
      <c r="AR204" t="s">
        <v>175</v>
      </c>
      <c r="AS204" t="s">
        <v>175</v>
      </c>
      <c r="AT204" t="s">
        <v>175</v>
      </c>
      <c r="AU204" t="s">
        <v>175</v>
      </c>
      <c r="AV204" t="s">
        <v>175</v>
      </c>
      <c r="AW204" t="s">
        <v>175</v>
      </c>
      <c r="AX204" t="s">
        <v>175</v>
      </c>
      <c r="AY204" t="s">
        <v>175</v>
      </c>
      <c r="AZ204" t="s">
        <v>175</v>
      </c>
      <c r="BA204" t="s">
        <v>175</v>
      </c>
      <c r="BB204" t="s">
        <v>225</v>
      </c>
    </row>
    <row r="206" spans="2:55">
      <c r="AA206" t="s">
        <v>178</v>
      </c>
      <c r="AC206" t="s">
        <v>178</v>
      </c>
      <c r="AE206" t="s">
        <v>178</v>
      </c>
      <c r="AH206" t="s">
        <v>178</v>
      </c>
      <c r="AL206" t="s">
        <v>178</v>
      </c>
      <c r="AQ206" t="s">
        <v>178</v>
      </c>
      <c r="AR206" t="s">
        <v>178</v>
      </c>
      <c r="AS206" t="s">
        <v>178</v>
      </c>
      <c r="AT206" t="s">
        <v>178</v>
      </c>
      <c r="AU206" t="s">
        <v>178</v>
      </c>
      <c r="AX206" t="s">
        <v>178</v>
      </c>
      <c r="AY206" t="s">
        <v>178</v>
      </c>
      <c r="AZ206" t="s">
        <v>178</v>
      </c>
      <c r="BA206" t="s">
        <v>178</v>
      </c>
      <c r="BB206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206"/>
  <sheetViews>
    <sheetView workbookViewId="0">
      <pane xSplit="4" ySplit="3" topLeftCell="P4" activePane="bottomRight" state="frozen"/>
      <selection pane="topRight" activeCell="E1" sqref="E1"/>
      <selection pane="bottomLeft" activeCell="A3" sqref="A3"/>
      <selection pane="bottomRight" activeCell="D4" sqref="D4:D196"/>
    </sheetView>
  </sheetViews>
  <sheetFormatPr defaultRowHeight="15"/>
  <cols>
    <col min="46" max="46" width="12.28515625" customWidth="1"/>
    <col min="52" max="52" width="10" bestFit="1" customWidth="1"/>
    <col min="53" max="53" width="10" customWidth="1"/>
    <col min="54" max="54" width="10" bestFit="1" customWidth="1"/>
  </cols>
  <sheetData>
    <row r="1" spans="1:55" ht="15.75" customHeight="1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ht="15.75" customHeight="1">
      <c r="X2">
        <v>1</v>
      </c>
      <c r="Y2">
        <v>1</v>
      </c>
    </row>
    <row r="3" spans="1:55" ht="15.75" customHeight="1"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</row>
    <row r="4" spans="1:55">
      <c r="A4" t="s">
        <v>2</v>
      </c>
      <c r="B4" t="s">
        <v>3</v>
      </c>
      <c r="D4" t="b">
        <f>+B4=domexp!B4</f>
        <v>1</v>
      </c>
      <c r="X4">
        <v>113267</v>
      </c>
      <c r="Y4">
        <v>103955</v>
      </c>
      <c r="AK4">
        <v>1276778</v>
      </c>
      <c r="AL4">
        <v>453210</v>
      </c>
      <c r="BB4">
        <v>145421</v>
      </c>
    </row>
    <row r="5" spans="1:55">
      <c r="B5" t="s">
        <v>130</v>
      </c>
      <c r="C5" t="s">
        <v>131</v>
      </c>
      <c r="D5" t="b">
        <f>+B5=domexp!B5</f>
        <v>1</v>
      </c>
      <c r="AK5">
        <v>8</v>
      </c>
      <c r="AL5">
        <v>15</v>
      </c>
      <c r="BB5">
        <v>257</v>
      </c>
    </row>
    <row r="6" spans="1:55">
      <c r="B6" t="s">
        <v>4</v>
      </c>
      <c r="D6" t="b">
        <f>+B6=domexp!B6</f>
        <v>1</v>
      </c>
      <c r="AL6">
        <v>30</v>
      </c>
    </row>
    <row r="7" spans="1:55">
      <c r="B7" t="s">
        <v>5</v>
      </c>
      <c r="D7" t="b">
        <f>+B7=domexp!B7</f>
        <v>1</v>
      </c>
    </row>
    <row r="8" spans="1:55">
      <c r="B8" t="s">
        <v>6</v>
      </c>
      <c r="D8" t="b">
        <f>+B8=domexp!B8</f>
        <v>1</v>
      </c>
    </row>
    <row r="9" spans="1:55">
      <c r="B9" t="s">
        <v>7</v>
      </c>
      <c r="D9" t="b">
        <f>+B9=domexp!B9</f>
        <v>1</v>
      </c>
      <c r="BB9">
        <v>34</v>
      </c>
    </row>
    <row r="10" spans="1:55">
      <c r="B10" t="s">
        <v>176</v>
      </c>
      <c r="D10" t="b">
        <f>+B10=domexp!B10</f>
        <v>1</v>
      </c>
    </row>
    <row r="11" spans="1:55">
      <c r="B11" t="s">
        <v>8</v>
      </c>
      <c r="D11" t="b">
        <f>+B11=domexp!B11</f>
        <v>1</v>
      </c>
      <c r="BB11">
        <v>5</v>
      </c>
    </row>
    <row r="12" spans="1:55">
      <c r="B12" t="s">
        <v>9</v>
      </c>
      <c r="D12" t="b">
        <f>+B12=domexp!B12</f>
        <v>1</v>
      </c>
      <c r="Y12">
        <v>26</v>
      </c>
      <c r="AL12">
        <v>35</v>
      </c>
      <c r="BB12">
        <v>12</v>
      </c>
    </row>
    <row r="13" spans="1:55">
      <c r="B13" t="s">
        <v>10</v>
      </c>
      <c r="D13" t="b">
        <f>+B13=domexp!B13</f>
        <v>1</v>
      </c>
    </row>
    <row r="14" spans="1:55">
      <c r="B14" t="s">
        <v>11</v>
      </c>
      <c r="D14" t="b">
        <f>+B14=domexp!B14</f>
        <v>1</v>
      </c>
      <c r="X14">
        <v>619</v>
      </c>
      <c r="Y14">
        <v>419</v>
      </c>
      <c r="AK14">
        <v>281</v>
      </c>
      <c r="AL14">
        <v>3275</v>
      </c>
      <c r="BB14">
        <v>2188</v>
      </c>
    </row>
    <row r="15" spans="1:55">
      <c r="B15" t="s">
        <v>12</v>
      </c>
      <c r="D15" t="b">
        <f>+B15=domexp!B15</f>
        <v>1</v>
      </c>
      <c r="X15">
        <v>491</v>
      </c>
      <c r="Y15">
        <v>156</v>
      </c>
      <c r="AK15">
        <v>1534</v>
      </c>
      <c r="AL15">
        <v>682</v>
      </c>
      <c r="BB15">
        <v>265</v>
      </c>
    </row>
    <row r="16" spans="1:55">
      <c r="B16" t="s">
        <v>13</v>
      </c>
      <c r="D16" t="b">
        <f>+B16=domexp!B16</f>
        <v>1</v>
      </c>
    </row>
    <row r="17" spans="2:54">
      <c r="B17" t="s">
        <v>195</v>
      </c>
      <c r="D17" t="b">
        <f>+B17=domexp!B17</f>
        <v>1</v>
      </c>
      <c r="AK17">
        <v>561</v>
      </c>
      <c r="AL17">
        <v>1024</v>
      </c>
      <c r="BB17">
        <v>1741</v>
      </c>
    </row>
    <row r="18" spans="2:54">
      <c r="B18" t="s">
        <v>206</v>
      </c>
      <c r="D18" t="b">
        <f>+B18=domexp!B18</f>
        <v>1</v>
      </c>
    </row>
    <row r="19" spans="2:54">
      <c r="B19" t="s">
        <v>145</v>
      </c>
      <c r="D19" t="b">
        <f>+B19=domexp!B19</f>
        <v>1</v>
      </c>
      <c r="AL19">
        <v>27</v>
      </c>
    </row>
    <row r="20" spans="2:54">
      <c r="B20" t="s">
        <v>14</v>
      </c>
      <c r="D20" t="b">
        <f>+B20=domexp!B20</f>
        <v>1</v>
      </c>
    </row>
    <row r="21" spans="2:54">
      <c r="B21" t="s">
        <v>15</v>
      </c>
      <c r="D21" t="b">
        <f>+B21=domexp!B21</f>
        <v>1</v>
      </c>
      <c r="X21">
        <v>169</v>
      </c>
      <c r="Y21">
        <v>40</v>
      </c>
    </row>
    <row r="22" spans="2:54">
      <c r="B22" t="s">
        <v>16</v>
      </c>
      <c r="D22" t="b">
        <f>+B22=domexp!B22</f>
        <v>1</v>
      </c>
    </row>
    <row r="23" spans="2:54">
      <c r="B23" t="s">
        <v>17</v>
      </c>
      <c r="D23" t="b">
        <f>+B23=domexp!B23</f>
        <v>1</v>
      </c>
    </row>
    <row r="24" spans="2:54">
      <c r="B24" t="s">
        <v>18</v>
      </c>
      <c r="D24" t="b">
        <f>+B24=domexp!B24</f>
        <v>1</v>
      </c>
      <c r="Y24">
        <v>5</v>
      </c>
    </row>
    <row r="25" spans="2:54">
      <c r="B25" t="s">
        <v>153</v>
      </c>
      <c r="D25" t="b">
        <f>+B25=domexp!B25</f>
        <v>1</v>
      </c>
    </row>
    <row r="26" spans="2:54">
      <c r="B26" t="s">
        <v>19</v>
      </c>
      <c r="D26" t="b">
        <f>+B26=domexp!B26</f>
        <v>1</v>
      </c>
    </row>
    <row r="27" spans="2:54">
      <c r="B27" t="s">
        <v>20</v>
      </c>
      <c r="D27" t="b">
        <f>+B27=domexp!B27</f>
        <v>1</v>
      </c>
      <c r="X27">
        <v>793</v>
      </c>
    </row>
    <row r="28" spans="2:54">
      <c r="B28" t="s">
        <v>154</v>
      </c>
      <c r="D28" t="b">
        <f>+B28=domexp!B28</f>
        <v>1</v>
      </c>
    </row>
    <row r="29" spans="2:54">
      <c r="B29" t="s">
        <v>21</v>
      </c>
      <c r="D29" t="b">
        <f>+B29=domexp!B29</f>
        <v>1</v>
      </c>
    </row>
    <row r="30" spans="2:54">
      <c r="B30" t="s">
        <v>186</v>
      </c>
      <c r="D30" t="b">
        <f>+B30=domexp!B30</f>
        <v>1</v>
      </c>
    </row>
    <row r="31" spans="2:54">
      <c r="B31" t="s">
        <v>22</v>
      </c>
      <c r="D31" t="b">
        <f>+B31=domexp!B31</f>
        <v>1</v>
      </c>
    </row>
    <row r="32" spans="2:54">
      <c r="B32" t="s">
        <v>23</v>
      </c>
      <c r="D32" t="b">
        <f>+B32=domexp!B32</f>
        <v>1</v>
      </c>
    </row>
    <row r="33" spans="2:54">
      <c r="B33" t="s">
        <v>155</v>
      </c>
      <c r="D33" t="b">
        <f>+B33=domexp!B33</f>
        <v>1</v>
      </c>
      <c r="AK33">
        <v>40</v>
      </c>
    </row>
    <row r="34" spans="2:54">
      <c r="B34" t="s">
        <v>170</v>
      </c>
      <c r="D34" t="b">
        <f>+B34=domexp!B34</f>
        <v>1</v>
      </c>
    </row>
    <row r="35" spans="2:54">
      <c r="B35" t="s">
        <v>24</v>
      </c>
      <c r="D35" t="b">
        <f>+B35=domexp!B35</f>
        <v>1</v>
      </c>
    </row>
    <row r="36" spans="2:54">
      <c r="B36" t="s">
        <v>25</v>
      </c>
      <c r="D36" t="b">
        <f>+B36=domexp!B36</f>
        <v>1</v>
      </c>
      <c r="X36">
        <v>815</v>
      </c>
      <c r="Y36">
        <v>136</v>
      </c>
      <c r="AK36">
        <v>710</v>
      </c>
      <c r="AL36">
        <v>1508</v>
      </c>
      <c r="BB36">
        <v>5939</v>
      </c>
    </row>
    <row r="37" spans="2:54">
      <c r="B37" t="s">
        <v>26</v>
      </c>
      <c r="D37" t="b">
        <f>+B37=domexp!B37</f>
        <v>1</v>
      </c>
    </row>
    <row r="38" spans="2:54">
      <c r="B38" t="s">
        <v>174</v>
      </c>
      <c r="D38" t="b">
        <f>+B38=domexp!B38</f>
        <v>1</v>
      </c>
    </row>
    <row r="39" spans="2:54">
      <c r="B39" t="s">
        <v>156</v>
      </c>
      <c r="D39" t="b">
        <f>+B39=domexp!B39</f>
        <v>1</v>
      </c>
      <c r="AL39">
        <v>100</v>
      </c>
    </row>
    <row r="40" spans="2:54">
      <c r="B40" t="s">
        <v>218</v>
      </c>
      <c r="D40" t="b">
        <f>+B40=domexp!B40</f>
        <v>1</v>
      </c>
    </row>
    <row r="41" spans="2:54">
      <c r="B41" t="s">
        <v>27</v>
      </c>
      <c r="D41" t="b">
        <f>+B41=domexp!B41</f>
        <v>1</v>
      </c>
    </row>
    <row r="42" spans="2:54">
      <c r="B42" t="s">
        <v>28</v>
      </c>
      <c r="D42" t="b">
        <f>+B42=domexp!B42</f>
        <v>1</v>
      </c>
    </row>
    <row r="43" spans="2:54">
      <c r="B43" t="s">
        <v>29</v>
      </c>
      <c r="D43" t="b">
        <f>+B43=domexp!B43</f>
        <v>1</v>
      </c>
    </row>
    <row r="44" spans="2:54">
      <c r="B44" t="s">
        <v>132</v>
      </c>
      <c r="D44" t="b">
        <f>+B44=domexp!B44</f>
        <v>1</v>
      </c>
    </row>
    <row r="45" spans="2:54">
      <c r="B45" t="s">
        <v>30</v>
      </c>
      <c r="D45" t="b">
        <f>+B45=domexp!B45</f>
        <v>1</v>
      </c>
      <c r="AL45">
        <v>106</v>
      </c>
    </row>
    <row r="46" spans="2:54">
      <c r="B46" t="s">
        <v>70</v>
      </c>
      <c r="D46" t="b">
        <f>+B46=domexp!B46</f>
        <v>1</v>
      </c>
      <c r="X46">
        <v>17744</v>
      </c>
      <c r="Y46">
        <v>29628</v>
      </c>
      <c r="AK46">
        <f>10823+4191</f>
        <v>15014</v>
      </c>
      <c r="AL46">
        <f>16677+1872</f>
        <v>18549</v>
      </c>
      <c r="BB46">
        <v>3203</v>
      </c>
    </row>
    <row r="47" spans="2:54">
      <c r="B47" t="s">
        <v>133</v>
      </c>
      <c r="D47" t="b">
        <f>+B47=domexp!B47</f>
        <v>1</v>
      </c>
      <c r="AL47">
        <v>68</v>
      </c>
    </row>
    <row r="48" spans="2:54">
      <c r="B48" t="s">
        <v>31</v>
      </c>
      <c r="D48" t="b">
        <f>+B48=domexp!B48</f>
        <v>1</v>
      </c>
    </row>
    <row r="49" spans="2:54">
      <c r="B49" t="s">
        <v>32</v>
      </c>
      <c r="D49" t="b">
        <f>+B49=domexp!B49</f>
        <v>1</v>
      </c>
      <c r="X49">
        <v>263689</v>
      </c>
      <c r="Y49">
        <v>382593</v>
      </c>
      <c r="AK49">
        <v>298446</v>
      </c>
      <c r="AL49">
        <v>278684</v>
      </c>
      <c r="BB49">
        <v>255615</v>
      </c>
    </row>
    <row r="50" spans="2:54">
      <c r="B50" t="s">
        <v>33</v>
      </c>
      <c r="D50" t="b">
        <f>+B50=domexp!B50</f>
        <v>1</v>
      </c>
      <c r="X50">
        <v>1273</v>
      </c>
      <c r="Y50">
        <v>1164</v>
      </c>
      <c r="AK50">
        <v>4</v>
      </c>
      <c r="AL50">
        <v>22</v>
      </c>
    </row>
    <row r="51" spans="2:54">
      <c r="B51" t="s">
        <v>34</v>
      </c>
      <c r="D51" t="b">
        <f>+B51=domexp!B51</f>
        <v>1</v>
      </c>
      <c r="X51">
        <v>40934</v>
      </c>
      <c r="Y51">
        <v>81765</v>
      </c>
      <c r="AK51">
        <v>38318</v>
      </c>
      <c r="AL51">
        <v>39461</v>
      </c>
      <c r="BB51">
        <v>184203</v>
      </c>
    </row>
    <row r="52" spans="2:54">
      <c r="B52" t="s">
        <v>35</v>
      </c>
      <c r="D52" t="b">
        <f>+B52=domexp!B52</f>
        <v>1</v>
      </c>
      <c r="X52">
        <v>81</v>
      </c>
      <c r="AK52">
        <v>400</v>
      </c>
      <c r="AL52">
        <v>515</v>
      </c>
      <c r="BB52">
        <v>5592</v>
      </c>
    </row>
    <row r="53" spans="2:54">
      <c r="B53" t="s">
        <v>36</v>
      </c>
      <c r="D53" t="b">
        <f>+B53=domexp!B53</f>
        <v>1</v>
      </c>
    </row>
    <row r="54" spans="2:54">
      <c r="B54" t="s">
        <v>37</v>
      </c>
      <c r="D54" t="b">
        <f>+B54=domexp!B54</f>
        <v>1</v>
      </c>
    </row>
    <row r="55" spans="2:54">
      <c r="B55" t="s">
        <v>38</v>
      </c>
      <c r="D55" t="b">
        <f>+B55=domexp!B55</f>
        <v>1</v>
      </c>
      <c r="X55">
        <v>5</v>
      </c>
      <c r="Y55">
        <v>31</v>
      </c>
    </row>
    <row r="56" spans="2:54">
      <c r="B56" t="s">
        <v>39</v>
      </c>
      <c r="D56" t="b">
        <f>+B56=domexp!B56</f>
        <v>1</v>
      </c>
      <c r="AK56">
        <v>4253</v>
      </c>
      <c r="AL56">
        <v>1087</v>
      </c>
      <c r="BB56">
        <v>20661</v>
      </c>
    </row>
    <row r="57" spans="2:54">
      <c r="B57" t="s">
        <v>2</v>
      </c>
      <c r="D57" t="b">
        <f>+B57=domexp!B57</f>
        <v>1</v>
      </c>
    </row>
    <row r="58" spans="2:54">
      <c r="B58" t="s">
        <v>40</v>
      </c>
      <c r="D58" t="b">
        <f>+B58=domexp!B58</f>
        <v>1</v>
      </c>
      <c r="X58">
        <v>481</v>
      </c>
      <c r="Y58">
        <v>284</v>
      </c>
      <c r="AK58">
        <v>3440</v>
      </c>
      <c r="AL58">
        <v>726</v>
      </c>
      <c r="BB58">
        <v>21249</v>
      </c>
    </row>
    <row r="59" spans="2:54">
      <c r="B59" t="s">
        <v>41</v>
      </c>
      <c r="D59" t="b">
        <f>+B59=domexp!B59</f>
        <v>1</v>
      </c>
    </row>
    <row r="60" spans="2:54">
      <c r="B60" t="s">
        <v>42</v>
      </c>
      <c r="D60" t="b">
        <f>+B60=domexp!B60</f>
        <v>1</v>
      </c>
      <c r="X60">
        <v>36</v>
      </c>
      <c r="AK60">
        <v>199</v>
      </c>
      <c r="AL60">
        <v>493</v>
      </c>
      <c r="BB60">
        <v>2205</v>
      </c>
    </row>
    <row r="61" spans="2:54">
      <c r="B61" t="s">
        <v>43</v>
      </c>
      <c r="D61" t="b">
        <f>+B61=domexp!B61</f>
        <v>1</v>
      </c>
      <c r="AK61">
        <v>55</v>
      </c>
      <c r="AL61">
        <v>106</v>
      </c>
      <c r="BB61">
        <v>387</v>
      </c>
    </row>
    <row r="62" spans="2:54">
      <c r="B62" t="s">
        <v>44</v>
      </c>
      <c r="D62" t="b">
        <f>+B62=domexp!B62</f>
        <v>1</v>
      </c>
      <c r="X62">
        <v>1481</v>
      </c>
      <c r="Y62">
        <v>3378</v>
      </c>
      <c r="AK62">
        <v>1841</v>
      </c>
      <c r="AL62">
        <v>131</v>
      </c>
      <c r="BB62">
        <v>4368</v>
      </c>
    </row>
    <row r="63" spans="2:54">
      <c r="B63" t="s">
        <v>45</v>
      </c>
      <c r="D63" t="b">
        <f>+B63=domexp!B63</f>
        <v>1</v>
      </c>
      <c r="X63">
        <v>103407</v>
      </c>
      <c r="Y63">
        <v>91176</v>
      </c>
      <c r="AK63">
        <v>6737</v>
      </c>
      <c r="AL63">
        <v>4725</v>
      </c>
      <c r="BB63">
        <v>32099</v>
      </c>
    </row>
    <row r="64" spans="2:54">
      <c r="B64" t="s">
        <v>46</v>
      </c>
      <c r="D64" t="b">
        <f>+B64=domexp!B64</f>
        <v>1</v>
      </c>
      <c r="X64">
        <v>31182</v>
      </c>
      <c r="Y64">
        <v>78521</v>
      </c>
      <c r="AK64">
        <v>15743</v>
      </c>
      <c r="AL64">
        <v>13652</v>
      </c>
      <c r="BB64">
        <v>49817</v>
      </c>
    </row>
    <row r="65" spans="2:54">
      <c r="B65" t="s">
        <v>157</v>
      </c>
      <c r="D65" t="b">
        <f>+B65=domexp!B65</f>
        <v>1</v>
      </c>
    </row>
    <row r="66" spans="2:54">
      <c r="B66" t="s">
        <v>47</v>
      </c>
      <c r="D66" t="b">
        <f>+B66=domexp!B66</f>
        <v>1</v>
      </c>
      <c r="AL66">
        <v>55</v>
      </c>
    </row>
    <row r="67" spans="2:54">
      <c r="B67" t="s">
        <v>48</v>
      </c>
      <c r="D67" t="b">
        <f>+B67=domexp!B67</f>
        <v>1</v>
      </c>
      <c r="X67">
        <v>8</v>
      </c>
      <c r="Y67">
        <v>25</v>
      </c>
      <c r="AK67">
        <v>2531</v>
      </c>
      <c r="AL67">
        <v>4061</v>
      </c>
      <c r="BB67">
        <v>4</v>
      </c>
    </row>
    <row r="68" spans="2:54">
      <c r="B68" t="s">
        <v>49</v>
      </c>
      <c r="D68" t="b">
        <f>+B68=domexp!B68</f>
        <v>1</v>
      </c>
    </row>
    <row r="69" spans="2:54">
      <c r="B69" t="s">
        <v>146</v>
      </c>
      <c r="D69" t="b">
        <f>+B69=domexp!B69</f>
        <v>1</v>
      </c>
    </row>
    <row r="70" spans="2:54">
      <c r="B70" t="s">
        <v>50</v>
      </c>
      <c r="D70" t="b">
        <f>+B70=domexp!B70</f>
        <v>1</v>
      </c>
      <c r="AK70">
        <v>3</v>
      </c>
      <c r="AL70">
        <v>8</v>
      </c>
    </row>
    <row r="71" spans="2:54">
      <c r="B71" t="s">
        <v>51</v>
      </c>
      <c r="D71" t="b">
        <f>+B71=domexp!B71</f>
        <v>1</v>
      </c>
    </row>
    <row r="72" spans="2:54">
      <c r="B72" t="s">
        <v>52</v>
      </c>
      <c r="D72" t="b">
        <f>+B72=domexp!B72</f>
        <v>1</v>
      </c>
      <c r="AK72">
        <v>10</v>
      </c>
      <c r="AL72">
        <v>149</v>
      </c>
      <c r="BB72">
        <v>700</v>
      </c>
    </row>
    <row r="73" spans="2:54">
      <c r="B73" t="s">
        <v>53</v>
      </c>
      <c r="D73" t="b">
        <f>+B73=domexp!B73</f>
        <v>1</v>
      </c>
    </row>
    <row r="74" spans="2:54">
      <c r="B74" t="s">
        <v>54</v>
      </c>
      <c r="D74" t="b">
        <f>+B74=domexp!B74</f>
        <v>1</v>
      </c>
      <c r="BB74">
        <v>1356</v>
      </c>
    </row>
    <row r="75" spans="2:54">
      <c r="B75" t="s">
        <v>55</v>
      </c>
      <c r="D75" t="b">
        <f>+B75=domexp!B75</f>
        <v>1</v>
      </c>
      <c r="X75">
        <v>27</v>
      </c>
      <c r="Y75">
        <v>51</v>
      </c>
      <c r="AK75">
        <v>1732</v>
      </c>
      <c r="AL75">
        <v>1144</v>
      </c>
    </row>
    <row r="76" spans="2:54">
      <c r="B76" t="s">
        <v>56</v>
      </c>
      <c r="D76" t="b">
        <f>+B76=domexp!B76</f>
        <v>1</v>
      </c>
      <c r="AK76">
        <v>3506</v>
      </c>
      <c r="AL76">
        <v>1179</v>
      </c>
    </row>
    <row r="77" spans="2:54">
      <c r="B77" t="s">
        <v>226</v>
      </c>
      <c r="D77" t="b">
        <f>+B77=domexp!B77</f>
        <v>1</v>
      </c>
      <c r="BB77">
        <v>1300</v>
      </c>
    </row>
    <row r="78" spans="2:54">
      <c r="B78" t="s">
        <v>57</v>
      </c>
      <c r="D78" t="b">
        <f>+B78=domexp!B78</f>
        <v>1</v>
      </c>
      <c r="BB78">
        <v>4</v>
      </c>
    </row>
    <row r="79" spans="2:54">
      <c r="B79" t="s">
        <v>58</v>
      </c>
      <c r="D79" t="b">
        <f>+B79=domexp!B79</f>
        <v>1</v>
      </c>
    </row>
    <row r="80" spans="2:54">
      <c r="B80" t="s">
        <v>134</v>
      </c>
      <c r="D80" t="b">
        <f>+B80=domexp!B80</f>
        <v>1</v>
      </c>
    </row>
    <row r="81" spans="2:54">
      <c r="B81" t="s">
        <v>59</v>
      </c>
      <c r="D81" t="b">
        <f>+B81=domexp!B81</f>
        <v>1</v>
      </c>
      <c r="X81">
        <v>37</v>
      </c>
      <c r="AK81">
        <v>40</v>
      </c>
      <c r="AL81">
        <v>720</v>
      </c>
      <c r="BB81">
        <v>2259</v>
      </c>
    </row>
    <row r="82" spans="2:54">
      <c r="B82" t="s">
        <v>60</v>
      </c>
      <c r="D82" t="b">
        <f>+B82=domexp!B82</f>
        <v>1</v>
      </c>
      <c r="BB82">
        <v>19</v>
      </c>
    </row>
    <row r="83" spans="2:54">
      <c r="B83" t="s">
        <v>61</v>
      </c>
      <c r="D83" t="b">
        <f>+B83=domexp!B83</f>
        <v>1</v>
      </c>
    </row>
    <row r="84" spans="2:54">
      <c r="B84" t="s">
        <v>135</v>
      </c>
      <c r="D84" t="b">
        <f>+B84=domexp!B84</f>
        <v>1</v>
      </c>
    </row>
    <row r="85" spans="2:54">
      <c r="B85" t="s">
        <v>62</v>
      </c>
      <c r="D85" t="b">
        <f>+B85=domexp!B85</f>
        <v>1</v>
      </c>
    </row>
    <row r="86" spans="2:54">
      <c r="B86" t="s">
        <v>63</v>
      </c>
      <c r="D86" t="b">
        <f>+B86=domexp!B86</f>
        <v>1</v>
      </c>
      <c r="AK86">
        <v>403</v>
      </c>
      <c r="AL86">
        <v>455</v>
      </c>
    </row>
    <row r="87" spans="2:54">
      <c r="B87" t="s">
        <v>64</v>
      </c>
      <c r="D87" t="b">
        <f>+B87=domexp!B87</f>
        <v>1</v>
      </c>
      <c r="AL87">
        <v>25</v>
      </c>
    </row>
    <row r="88" spans="2:54">
      <c r="B88" t="s">
        <v>65</v>
      </c>
      <c r="D88" t="b">
        <f>+B88=domexp!B88</f>
        <v>1</v>
      </c>
      <c r="BB88">
        <v>3</v>
      </c>
    </row>
    <row r="89" spans="2:54">
      <c r="B89" t="s">
        <v>66</v>
      </c>
      <c r="D89" t="b">
        <f>+B89=domexp!B89</f>
        <v>1</v>
      </c>
    </row>
    <row r="90" spans="2:54">
      <c r="B90" t="s">
        <v>67</v>
      </c>
      <c r="D90" t="b">
        <f>+B90=domexp!B90</f>
        <v>1</v>
      </c>
    </row>
    <row r="91" spans="2:54">
      <c r="B91" t="s">
        <v>68</v>
      </c>
      <c r="D91" t="b">
        <f>+B91=domexp!B91</f>
        <v>1</v>
      </c>
      <c r="AL91">
        <v>16</v>
      </c>
      <c r="BB91">
        <v>14</v>
      </c>
    </row>
    <row r="92" spans="2:54">
      <c r="B92" t="s">
        <v>71</v>
      </c>
      <c r="D92" t="b">
        <f>+B92=domexp!B92</f>
        <v>1</v>
      </c>
    </row>
    <row r="93" spans="2:54">
      <c r="B93" t="s">
        <v>72</v>
      </c>
      <c r="D93" t="b">
        <f>+B93=domexp!B93</f>
        <v>1</v>
      </c>
      <c r="AL93">
        <v>54</v>
      </c>
    </row>
    <row r="94" spans="2:54">
      <c r="B94" t="s">
        <v>73</v>
      </c>
      <c r="D94" t="b">
        <f>+B94=domexp!B94</f>
        <v>1</v>
      </c>
      <c r="AK94">
        <v>1312</v>
      </c>
      <c r="AL94">
        <v>81</v>
      </c>
      <c r="BB94">
        <v>989</v>
      </c>
    </row>
    <row r="95" spans="2:54">
      <c r="B95" t="s">
        <v>74</v>
      </c>
      <c r="D95" t="b">
        <f>+B95=domexp!B95</f>
        <v>1</v>
      </c>
      <c r="X95">
        <v>580</v>
      </c>
      <c r="Y95">
        <v>235</v>
      </c>
      <c r="AK95">
        <v>1221</v>
      </c>
      <c r="AL95">
        <v>1106</v>
      </c>
      <c r="BB95">
        <v>136</v>
      </c>
    </row>
    <row r="96" spans="2:54">
      <c r="B96" t="s">
        <v>75</v>
      </c>
      <c r="D96" t="b">
        <f>+B96=domexp!B96</f>
        <v>1</v>
      </c>
    </row>
    <row r="97" spans="2:54">
      <c r="B97" t="s">
        <v>158</v>
      </c>
      <c r="D97" t="b">
        <f>+B97=domexp!B97</f>
        <v>1</v>
      </c>
    </row>
    <row r="98" spans="2:54">
      <c r="B98" t="s">
        <v>149</v>
      </c>
      <c r="D98" t="b">
        <f>+B98=domexp!B98</f>
        <v>1</v>
      </c>
    </row>
    <row r="99" spans="2:54">
      <c r="B99" t="s">
        <v>76</v>
      </c>
      <c r="D99" t="b">
        <f>+B99=domexp!B99</f>
        <v>1</v>
      </c>
      <c r="X99">
        <v>1</v>
      </c>
    </row>
    <row r="100" spans="2:54">
      <c r="B100" t="s">
        <v>164</v>
      </c>
      <c r="D100" t="b">
        <f>+B100=domexp!B100</f>
        <v>1</v>
      </c>
    </row>
    <row r="101" spans="2:54">
      <c r="B101" t="s">
        <v>136</v>
      </c>
      <c r="D101" t="b">
        <f>+B101=domexp!B101</f>
        <v>1</v>
      </c>
    </row>
    <row r="102" spans="2:54">
      <c r="B102" t="s">
        <v>77</v>
      </c>
      <c r="D102" t="b">
        <f>+B102=domexp!B102</f>
        <v>1</v>
      </c>
      <c r="X102">
        <v>177</v>
      </c>
      <c r="Y102">
        <v>399</v>
      </c>
      <c r="AK102">
        <v>425</v>
      </c>
      <c r="AL102">
        <v>508</v>
      </c>
    </row>
    <row r="103" spans="2:54">
      <c r="B103" t="s">
        <v>78</v>
      </c>
      <c r="D103" t="b">
        <f>+B103=domexp!B103</f>
        <v>1</v>
      </c>
    </row>
    <row r="104" spans="2:54">
      <c r="B104" t="s">
        <v>79</v>
      </c>
      <c r="D104" t="b">
        <f>+B104=domexp!B104</f>
        <v>1</v>
      </c>
    </row>
    <row r="105" spans="2:54">
      <c r="B105" t="s">
        <v>137</v>
      </c>
      <c r="D105" t="b">
        <f>+B105=domexp!B105</f>
        <v>1</v>
      </c>
      <c r="AK105">
        <v>2993</v>
      </c>
      <c r="AL105">
        <v>4079</v>
      </c>
    </row>
    <row r="106" spans="2:54">
      <c r="B106" t="s">
        <v>80</v>
      </c>
      <c r="D106" t="b">
        <f>+B106=domexp!B106</f>
        <v>1</v>
      </c>
    </row>
    <row r="107" spans="2:54">
      <c r="B107" t="s">
        <v>196</v>
      </c>
      <c r="D107" t="b">
        <f>+B107=domexp!B107</f>
        <v>1</v>
      </c>
    </row>
    <row r="108" spans="2:54">
      <c r="B108" t="s">
        <v>81</v>
      </c>
      <c r="D108" t="b">
        <f>+B108=domexp!B108</f>
        <v>1</v>
      </c>
    </row>
    <row r="109" spans="2:54">
      <c r="B109" t="s">
        <v>159</v>
      </c>
      <c r="D109" t="b">
        <f>+B109=domexp!B109</f>
        <v>1</v>
      </c>
    </row>
    <row r="110" spans="2:54">
      <c r="B110" t="s">
        <v>211</v>
      </c>
      <c r="D110" t="b">
        <f>+B110=domexp!B110</f>
        <v>1</v>
      </c>
    </row>
    <row r="111" spans="2:54">
      <c r="B111" t="s">
        <v>82</v>
      </c>
      <c r="D111" t="b">
        <f>+B111=domexp!B111</f>
        <v>1</v>
      </c>
      <c r="X111">
        <v>5911</v>
      </c>
      <c r="Y111">
        <v>1035</v>
      </c>
      <c r="AK111">
        <v>353</v>
      </c>
      <c r="AL111">
        <v>1272</v>
      </c>
      <c r="BB111">
        <v>11</v>
      </c>
    </row>
    <row r="112" spans="2:54">
      <c r="B112" t="s">
        <v>83</v>
      </c>
      <c r="D112" t="b">
        <f>+B112=domexp!B112</f>
        <v>1</v>
      </c>
      <c r="X112">
        <v>350</v>
      </c>
    </row>
    <row r="113" spans="2:54">
      <c r="B113" t="s">
        <v>227</v>
      </c>
      <c r="D113" t="b">
        <f>+B113=domexp!B113</f>
        <v>1</v>
      </c>
    </row>
    <row r="114" spans="2:54">
      <c r="B114" t="s">
        <v>217</v>
      </c>
      <c r="D114" t="b">
        <f>+B114=domexp!B114</f>
        <v>1</v>
      </c>
    </row>
    <row r="115" spans="2:54">
      <c r="B115" t="s">
        <v>228</v>
      </c>
      <c r="D115" t="b">
        <f>+B115=domexp!B115</f>
        <v>1</v>
      </c>
    </row>
    <row r="116" spans="2:54">
      <c r="B116" t="s">
        <v>210</v>
      </c>
      <c r="D116" t="b">
        <f>+B116=domexp!B116</f>
        <v>1</v>
      </c>
    </row>
    <row r="117" spans="2:54">
      <c r="B117" t="s">
        <v>165</v>
      </c>
      <c r="D117" t="b">
        <f>+B117=domexp!B117</f>
        <v>1</v>
      </c>
    </row>
    <row r="118" spans="2:54">
      <c r="B118" t="s">
        <v>171</v>
      </c>
      <c r="D118" t="b">
        <f>+B118=domexp!B118</f>
        <v>1</v>
      </c>
    </row>
    <row r="119" spans="2:54">
      <c r="B119" t="s">
        <v>84</v>
      </c>
      <c r="D119" t="b">
        <f>+B119=domexp!B119</f>
        <v>1</v>
      </c>
    </row>
    <row r="120" spans="2:54">
      <c r="B120" t="s">
        <v>85</v>
      </c>
      <c r="D120" t="b">
        <f>+B120=domexp!B120</f>
        <v>1</v>
      </c>
    </row>
    <row r="121" spans="2:54">
      <c r="B121" t="s">
        <v>86</v>
      </c>
      <c r="D121" t="b">
        <f>+B121=domexp!B121</f>
        <v>1</v>
      </c>
      <c r="X121">
        <v>27000</v>
      </c>
    </row>
    <row r="122" spans="2:54">
      <c r="B122" t="s">
        <v>87</v>
      </c>
      <c r="D122" t="b">
        <f>+B122=domexp!B122</f>
        <v>1</v>
      </c>
      <c r="AK122">
        <v>30</v>
      </c>
      <c r="AL122">
        <v>78</v>
      </c>
      <c r="BB122">
        <v>3086</v>
      </c>
    </row>
    <row r="123" spans="2:54">
      <c r="B123" t="s">
        <v>204</v>
      </c>
      <c r="D123" t="b">
        <f>+B123=domexp!B123</f>
        <v>1</v>
      </c>
    </row>
    <row r="124" spans="2:54">
      <c r="B124" t="s">
        <v>212</v>
      </c>
      <c r="D124" t="b">
        <f>+B124=domexp!B124</f>
        <v>1</v>
      </c>
    </row>
    <row r="125" spans="2:54">
      <c r="B125" t="s">
        <v>88</v>
      </c>
      <c r="D125" t="b">
        <f>+B125=domexp!B125</f>
        <v>1</v>
      </c>
    </row>
    <row r="126" spans="2:54">
      <c r="B126" t="s">
        <v>89</v>
      </c>
      <c r="D126" t="b">
        <f>+B126=domexp!B126</f>
        <v>1</v>
      </c>
    </row>
    <row r="127" spans="2:54">
      <c r="B127" t="s">
        <v>90</v>
      </c>
      <c r="D127" t="b">
        <f>+B127=domexp!B127</f>
        <v>1</v>
      </c>
      <c r="X127">
        <v>34</v>
      </c>
    </row>
    <row r="128" spans="2:54">
      <c r="B128" t="s">
        <v>160</v>
      </c>
      <c r="D128" t="b">
        <f>+B128=domexp!B128</f>
        <v>1</v>
      </c>
    </row>
    <row r="129" spans="2:4">
      <c r="B129" t="s">
        <v>91</v>
      </c>
      <c r="D129" t="b">
        <f>+B129=domexp!B129</f>
        <v>1</v>
      </c>
    </row>
    <row r="130" spans="2:4">
      <c r="B130" t="s">
        <v>92</v>
      </c>
      <c r="D130" t="b">
        <f>+B130=domexp!B130</f>
        <v>1</v>
      </c>
    </row>
    <row r="131" spans="2:4">
      <c r="B131" t="s">
        <v>172</v>
      </c>
      <c r="D131" t="b">
        <f>+B131=domexp!B131</f>
        <v>1</v>
      </c>
    </row>
    <row r="132" spans="2:4">
      <c r="B132" t="s">
        <v>93</v>
      </c>
      <c r="D132" t="b">
        <f>+B132=domexp!B132</f>
        <v>1</v>
      </c>
    </row>
    <row r="133" spans="2:4">
      <c r="B133" t="s">
        <v>94</v>
      </c>
      <c r="D133" t="b">
        <f>+B133=domexp!B133</f>
        <v>1</v>
      </c>
    </row>
    <row r="134" spans="2:4">
      <c r="B134" t="s">
        <v>205</v>
      </c>
      <c r="D134" t="b">
        <f>+B134=domexp!B134</f>
        <v>1</v>
      </c>
    </row>
    <row r="135" spans="2:4">
      <c r="B135" t="s">
        <v>166</v>
      </c>
      <c r="D135" t="b">
        <f>+B135=domexp!B135</f>
        <v>1</v>
      </c>
    </row>
    <row r="136" spans="2:4">
      <c r="B136" t="s">
        <v>147</v>
      </c>
      <c r="D136" t="b">
        <f>+B136=domexp!B136</f>
        <v>1</v>
      </c>
    </row>
    <row r="137" spans="2:4">
      <c r="B137" t="s">
        <v>168</v>
      </c>
      <c r="D137" t="b">
        <f>+B137=domexp!B137</f>
        <v>1</v>
      </c>
    </row>
    <row r="138" spans="2:4">
      <c r="B138" t="s">
        <v>150</v>
      </c>
      <c r="D138" t="b">
        <f>+B138=domexp!B138</f>
        <v>1</v>
      </c>
    </row>
    <row r="139" spans="2:4">
      <c r="B139" t="s">
        <v>224</v>
      </c>
      <c r="D139" t="b">
        <f>+B139=domexp!B139</f>
        <v>1</v>
      </c>
    </row>
    <row r="140" spans="2:4">
      <c r="B140" t="s">
        <v>161</v>
      </c>
      <c r="D140" t="b">
        <f>+B140=domexp!B140</f>
        <v>1</v>
      </c>
    </row>
    <row r="141" spans="2:4">
      <c r="B141" t="s">
        <v>95</v>
      </c>
      <c r="D141" t="b">
        <f>+B141=domexp!B141</f>
        <v>1</v>
      </c>
    </row>
    <row r="142" spans="2:4">
      <c r="B142" t="s">
        <v>96</v>
      </c>
      <c r="D142" t="b">
        <f>+B142=domexp!B142</f>
        <v>1</v>
      </c>
    </row>
    <row r="143" spans="2:4">
      <c r="B143" t="s">
        <v>97</v>
      </c>
      <c r="D143" t="b">
        <f>+B143=domexp!B143</f>
        <v>1</v>
      </c>
    </row>
    <row r="144" spans="2:4">
      <c r="B144" t="s">
        <v>214</v>
      </c>
      <c r="D144" t="b">
        <f>+B144=domexp!B144</f>
        <v>1</v>
      </c>
    </row>
    <row r="145" spans="2:38">
      <c r="B145" t="s">
        <v>229</v>
      </c>
      <c r="D145" t="b">
        <f>+B145=domexp!B145</f>
        <v>1</v>
      </c>
    </row>
    <row r="146" spans="2:38">
      <c r="B146" t="s">
        <v>98</v>
      </c>
      <c r="D146" t="b">
        <f>+B146=domexp!B146</f>
        <v>1</v>
      </c>
      <c r="AL146">
        <v>5</v>
      </c>
    </row>
    <row r="147" spans="2:38">
      <c r="B147" t="s">
        <v>138</v>
      </c>
      <c r="D147" t="b">
        <f>+B147=domexp!B147</f>
        <v>1</v>
      </c>
    </row>
    <row r="148" spans="2:38">
      <c r="B148" t="s">
        <v>139</v>
      </c>
      <c r="D148" t="b">
        <f>+B148=domexp!B148</f>
        <v>1</v>
      </c>
    </row>
    <row r="149" spans="2:38">
      <c r="B149" t="s">
        <v>99</v>
      </c>
      <c r="D149" t="b">
        <f>+B149=domexp!B149</f>
        <v>1</v>
      </c>
    </row>
    <row r="150" spans="2:38">
      <c r="B150" t="s">
        <v>100</v>
      </c>
      <c r="D150" t="b">
        <f>+B150=domexp!B150</f>
        <v>1</v>
      </c>
    </row>
    <row r="151" spans="2:38">
      <c r="B151" t="s">
        <v>101</v>
      </c>
      <c r="D151" t="b">
        <f>+B151=domexp!B151</f>
        <v>1</v>
      </c>
    </row>
    <row r="152" spans="2:38">
      <c r="B152" t="s">
        <v>102</v>
      </c>
      <c r="D152" t="b">
        <f>+B152=domexp!B152</f>
        <v>1</v>
      </c>
    </row>
    <row r="153" spans="2:38">
      <c r="B153" t="s">
        <v>103</v>
      </c>
      <c r="D153" t="b">
        <f>+B153=domexp!B153</f>
        <v>1</v>
      </c>
    </row>
    <row r="154" spans="2:38">
      <c r="B154" t="s">
        <v>104</v>
      </c>
      <c r="D154" t="b">
        <f>+B154=domexp!B154</f>
        <v>1</v>
      </c>
    </row>
    <row r="155" spans="2:38">
      <c r="B155" t="s">
        <v>140</v>
      </c>
      <c r="C155" t="s">
        <v>141</v>
      </c>
      <c r="D155" t="b">
        <f>+B155=domexp!B155</f>
        <v>1</v>
      </c>
    </row>
    <row r="156" spans="2:38">
      <c r="B156" t="s">
        <v>105</v>
      </c>
      <c r="D156" t="b">
        <f>+B156=domexp!B156</f>
        <v>1</v>
      </c>
      <c r="Y156">
        <v>1260</v>
      </c>
    </row>
    <row r="157" spans="2:38">
      <c r="B157" t="s">
        <v>106</v>
      </c>
      <c r="D157" t="b">
        <f>+B157=domexp!B157</f>
        <v>1</v>
      </c>
    </row>
    <row r="158" spans="2:38">
      <c r="B158" t="s">
        <v>107</v>
      </c>
      <c r="D158" t="b">
        <f>+B158=domexp!B158</f>
        <v>1</v>
      </c>
    </row>
    <row r="159" spans="2:38">
      <c r="B159" t="s">
        <v>108</v>
      </c>
      <c r="D159" t="b">
        <f>+B159=domexp!B159</f>
        <v>1</v>
      </c>
    </row>
    <row r="160" spans="2:38">
      <c r="B160" t="s">
        <v>167</v>
      </c>
      <c r="D160" t="b">
        <f>+B160=domexp!B160</f>
        <v>1</v>
      </c>
    </row>
    <row r="161" spans="2:38">
      <c r="B161" t="s">
        <v>109</v>
      </c>
      <c r="D161" t="b">
        <f>+B161=domexp!B161</f>
        <v>1</v>
      </c>
    </row>
    <row r="162" spans="2:38">
      <c r="B162" t="s">
        <v>151</v>
      </c>
      <c r="D162" t="b">
        <f>+B162=domexp!B162</f>
        <v>1</v>
      </c>
    </row>
    <row r="163" spans="2:38">
      <c r="B163" t="s">
        <v>152</v>
      </c>
      <c r="D163" t="b">
        <f>+B163=domexp!B163</f>
        <v>1</v>
      </c>
    </row>
    <row r="164" spans="2:38">
      <c r="B164" t="s">
        <v>110</v>
      </c>
      <c r="D164" t="b">
        <f>+B164=domexp!B164</f>
        <v>1</v>
      </c>
    </row>
    <row r="165" spans="2:38">
      <c r="B165" t="s">
        <v>148</v>
      </c>
      <c r="D165" t="b">
        <f>+B165=domexp!B165</f>
        <v>1</v>
      </c>
    </row>
    <row r="166" spans="2:38">
      <c r="B166" t="s">
        <v>142</v>
      </c>
      <c r="D166" t="b">
        <f>+B166=domexp!B166</f>
        <v>1</v>
      </c>
    </row>
    <row r="167" spans="2:38">
      <c r="B167" t="s">
        <v>143</v>
      </c>
      <c r="D167" t="b">
        <f>+B167=domexp!B167</f>
        <v>1</v>
      </c>
    </row>
    <row r="168" spans="2:38">
      <c r="B168" t="s">
        <v>173</v>
      </c>
      <c r="D168" t="b">
        <f>+B168=domexp!B168</f>
        <v>1</v>
      </c>
    </row>
    <row r="169" spans="2:38">
      <c r="B169" t="s">
        <v>169</v>
      </c>
      <c r="D169" t="b">
        <f>+B169=domexp!B169</f>
        <v>1</v>
      </c>
    </row>
    <row r="170" spans="2:38">
      <c r="B170" t="s">
        <v>111</v>
      </c>
      <c r="D170" t="b">
        <f>+B170=domexp!B170</f>
        <v>1</v>
      </c>
    </row>
    <row r="171" spans="2:38">
      <c r="B171" t="s">
        <v>230</v>
      </c>
      <c r="D171" t="b">
        <f>+B171=domexp!B171</f>
        <v>1</v>
      </c>
    </row>
    <row r="172" spans="2:38">
      <c r="B172" t="s">
        <v>112</v>
      </c>
      <c r="D172" t="b">
        <f>+B172=domexp!B172</f>
        <v>1</v>
      </c>
    </row>
    <row r="173" spans="2:38">
      <c r="B173" t="s">
        <v>162</v>
      </c>
      <c r="D173" t="b">
        <f>+B173=domexp!B173</f>
        <v>1</v>
      </c>
    </row>
    <row r="174" spans="2:38">
      <c r="B174" t="s">
        <v>113</v>
      </c>
      <c r="D174" t="b">
        <f>+B174=domexp!B174</f>
        <v>1</v>
      </c>
      <c r="AK174">
        <v>2</v>
      </c>
      <c r="AL174">
        <v>4</v>
      </c>
    </row>
    <row r="175" spans="2:38">
      <c r="B175" t="s">
        <v>114</v>
      </c>
      <c r="D175" t="b">
        <f>+B175=domexp!B175</f>
        <v>1</v>
      </c>
    </row>
    <row r="176" spans="2:38">
      <c r="B176" t="s">
        <v>115</v>
      </c>
      <c r="D176" t="b">
        <f>+B176=domexp!B176</f>
        <v>1</v>
      </c>
    </row>
    <row r="177" spans="2:54">
      <c r="B177" t="s">
        <v>219</v>
      </c>
      <c r="D177" t="b">
        <f>+B177=domexp!B177</f>
        <v>1</v>
      </c>
    </row>
    <row r="178" spans="2:54">
      <c r="B178" t="s">
        <v>116</v>
      </c>
      <c r="D178" t="b">
        <f>+B178=domexp!B178</f>
        <v>1</v>
      </c>
    </row>
    <row r="179" spans="2:54">
      <c r="B179" t="s">
        <v>117</v>
      </c>
      <c r="D179" t="b">
        <f>+B179=domexp!B179</f>
        <v>1</v>
      </c>
    </row>
    <row r="180" spans="2:54">
      <c r="B180" t="s">
        <v>118</v>
      </c>
      <c r="D180" t="b">
        <f>+B180=domexp!B180</f>
        <v>1</v>
      </c>
    </row>
    <row r="181" spans="2:54">
      <c r="B181" t="s">
        <v>119</v>
      </c>
      <c r="D181" t="b">
        <f>+B181=domexp!B181</f>
        <v>1</v>
      </c>
      <c r="X181">
        <f>2765+21599</f>
        <v>24364</v>
      </c>
      <c r="Y181">
        <f>11427+37959</f>
        <v>49386</v>
      </c>
      <c r="AK181">
        <f>15066+289965</f>
        <v>305031</v>
      </c>
      <c r="AL181">
        <f>17301+37387</f>
        <v>54688</v>
      </c>
      <c r="BB181">
        <f>16977+7870</f>
        <v>24847</v>
      </c>
    </row>
    <row r="182" spans="2:54">
      <c r="B182" t="s">
        <v>120</v>
      </c>
      <c r="D182" t="b">
        <f>+B182=domexp!B182</f>
        <v>1</v>
      </c>
      <c r="AK182">
        <v>279</v>
      </c>
      <c r="AL182">
        <v>61</v>
      </c>
    </row>
    <row r="183" spans="2:54">
      <c r="B183" t="s">
        <v>121</v>
      </c>
      <c r="D183" t="b">
        <f>+B183=domexp!B183</f>
        <v>1</v>
      </c>
    </row>
    <row r="184" spans="2:54">
      <c r="B184" t="s">
        <v>200</v>
      </c>
      <c r="D184" t="b">
        <f>+B184=domexp!B184</f>
        <v>1</v>
      </c>
    </row>
    <row r="185" spans="2:54">
      <c r="B185" t="s">
        <v>231</v>
      </c>
      <c r="D185" t="b">
        <f>+B185=domexp!B185</f>
        <v>1</v>
      </c>
      <c r="X185">
        <v>3290</v>
      </c>
    </row>
    <row r="186" spans="2:54">
      <c r="B186" t="s">
        <v>122</v>
      </c>
      <c r="D186" t="b">
        <f>+B186=domexp!B186</f>
        <v>1</v>
      </c>
      <c r="X186">
        <v>192</v>
      </c>
      <c r="Y186">
        <v>141</v>
      </c>
      <c r="AK186">
        <v>42</v>
      </c>
      <c r="AL186">
        <v>79</v>
      </c>
      <c r="BB186">
        <v>182</v>
      </c>
    </row>
    <row r="187" spans="2:54">
      <c r="B187" t="s">
        <v>123</v>
      </c>
      <c r="D187" t="b">
        <f>+B187=domexp!B187</f>
        <v>1</v>
      </c>
    </row>
    <row r="188" spans="2:54">
      <c r="B188" t="s">
        <v>163</v>
      </c>
      <c r="D188" t="b">
        <f>+B188=domexp!B188</f>
        <v>1</v>
      </c>
    </row>
    <row r="189" spans="2:54">
      <c r="B189" t="s">
        <v>124</v>
      </c>
      <c r="D189" t="b">
        <f>+B189=domexp!B189</f>
        <v>1</v>
      </c>
      <c r="Y189">
        <v>200</v>
      </c>
      <c r="AK189">
        <v>25</v>
      </c>
      <c r="AL189">
        <v>56</v>
      </c>
      <c r="BB189">
        <v>376</v>
      </c>
    </row>
    <row r="190" spans="2:54">
      <c r="B190" t="s">
        <v>125</v>
      </c>
      <c r="D190" t="b">
        <f>+B190=domexp!B190</f>
        <v>1</v>
      </c>
      <c r="X190">
        <v>1003</v>
      </c>
      <c r="Y190">
        <v>366</v>
      </c>
      <c r="AK190">
        <v>220</v>
      </c>
      <c r="AL190">
        <v>30</v>
      </c>
      <c r="BB190">
        <v>258</v>
      </c>
    </row>
    <row r="191" spans="2:54">
      <c r="B191" t="s">
        <v>126</v>
      </c>
      <c r="D191" t="b">
        <f>+B191=domexp!B191</f>
        <v>1</v>
      </c>
      <c r="X191">
        <v>23168</v>
      </c>
      <c r="Y191">
        <v>22866</v>
      </c>
      <c r="AK191">
        <v>3009</v>
      </c>
      <c r="AL191">
        <v>4321</v>
      </c>
      <c r="BB191">
        <v>2644</v>
      </c>
    </row>
    <row r="192" spans="2:54">
      <c r="B192" t="s">
        <v>127</v>
      </c>
      <c r="D192" t="b">
        <f>+B192=domexp!B192</f>
        <v>1</v>
      </c>
      <c r="X192">
        <v>2705</v>
      </c>
      <c r="Y192">
        <v>245</v>
      </c>
      <c r="AK192">
        <v>16</v>
      </c>
      <c r="AL192">
        <v>10</v>
      </c>
      <c r="BB192">
        <v>10863</v>
      </c>
    </row>
    <row r="193" spans="2:55">
      <c r="B193" t="s">
        <v>128</v>
      </c>
      <c r="D193" t="b">
        <f>+B193=domexp!B193</f>
        <v>1</v>
      </c>
      <c r="X193">
        <v>377</v>
      </c>
      <c r="Y193">
        <v>166</v>
      </c>
      <c r="AK193">
        <v>72</v>
      </c>
      <c r="AL193">
        <v>209</v>
      </c>
      <c r="BB193">
        <v>436</v>
      </c>
    </row>
    <row r="194" spans="2:55">
      <c r="B194" t="s">
        <v>187</v>
      </c>
      <c r="D194" t="b">
        <f>+B194=domexp!B194</f>
        <v>1</v>
      </c>
      <c r="AK194">
        <v>378</v>
      </c>
    </row>
    <row r="195" spans="2:55">
      <c r="B195" t="s">
        <v>180</v>
      </c>
      <c r="D195" t="b">
        <f>+B195=domexp!B195</f>
        <v>1</v>
      </c>
      <c r="AK195">
        <v>1398</v>
      </c>
      <c r="AL195">
        <v>516</v>
      </c>
    </row>
    <row r="196" spans="2:55">
      <c r="B196" t="s">
        <v>192</v>
      </c>
      <c r="D196" t="b">
        <f>+B196=domexp!B196</f>
        <v>1</v>
      </c>
      <c r="BB196">
        <v>409715</v>
      </c>
    </row>
    <row r="198" spans="2:55">
      <c r="B198" t="s">
        <v>129</v>
      </c>
      <c r="X198">
        <f t="shared" ref="X198:BC198" si="0">SUM(X4:X197)</f>
        <v>665691</v>
      </c>
      <c r="Y198">
        <f t="shared" si="0"/>
        <v>849652</v>
      </c>
      <c r="Z198">
        <f t="shared" si="0"/>
        <v>0</v>
      </c>
      <c r="AA198">
        <f t="shared" si="0"/>
        <v>0</v>
      </c>
      <c r="AB198">
        <f t="shared" si="0"/>
        <v>0</v>
      </c>
      <c r="AC198">
        <f t="shared" si="0"/>
        <v>0</v>
      </c>
      <c r="AD198">
        <f t="shared" si="0"/>
        <v>0</v>
      </c>
      <c r="AE198">
        <f t="shared" si="0"/>
        <v>0</v>
      </c>
      <c r="AF198">
        <f t="shared" si="0"/>
        <v>0</v>
      </c>
      <c r="AG198">
        <f t="shared" si="0"/>
        <v>0</v>
      </c>
      <c r="AH198">
        <f t="shared" si="0"/>
        <v>0</v>
      </c>
      <c r="AI198">
        <f t="shared" si="0"/>
        <v>0</v>
      </c>
      <c r="AJ198">
        <f t="shared" si="0"/>
        <v>0</v>
      </c>
      <c r="AK198">
        <f t="shared" si="0"/>
        <v>1989393</v>
      </c>
      <c r="AL198">
        <f t="shared" si="0"/>
        <v>893200</v>
      </c>
      <c r="AM198">
        <f t="shared" si="0"/>
        <v>0</v>
      </c>
      <c r="AN198">
        <f t="shared" si="0"/>
        <v>0</v>
      </c>
      <c r="AO198">
        <f t="shared" si="0"/>
        <v>0</v>
      </c>
      <c r="AP198">
        <f t="shared" si="0"/>
        <v>0</v>
      </c>
      <c r="AQ198">
        <f t="shared" si="0"/>
        <v>0</v>
      </c>
      <c r="AR198">
        <f t="shared" si="0"/>
        <v>0</v>
      </c>
      <c r="AS198">
        <f t="shared" si="0"/>
        <v>0</v>
      </c>
      <c r="AT198">
        <f t="shared" si="0"/>
        <v>0</v>
      </c>
      <c r="AU198">
        <f t="shared" si="0"/>
        <v>0</v>
      </c>
      <c r="AV198">
        <f t="shared" si="0"/>
        <v>0</v>
      </c>
      <c r="AW198">
        <f t="shared" si="0"/>
        <v>0</v>
      </c>
      <c r="AX198">
        <f t="shared" si="0"/>
        <v>0</v>
      </c>
      <c r="AY198">
        <f t="shared" si="0"/>
        <v>0</v>
      </c>
      <c r="AZ198">
        <f t="shared" si="0"/>
        <v>0</v>
      </c>
      <c r="BA198">
        <f t="shared" si="0"/>
        <v>0</v>
      </c>
      <c r="BB198">
        <f t="shared" si="0"/>
        <v>1194463</v>
      </c>
      <c r="BC198">
        <f t="shared" si="0"/>
        <v>0</v>
      </c>
    </row>
    <row r="200" spans="2:55">
      <c r="X200">
        <f>665691-X198</f>
        <v>0</v>
      </c>
      <c r="Y200">
        <f>849652-Y198</f>
        <v>0</v>
      </c>
      <c r="AK200">
        <f>1989393-AK198</f>
        <v>0</v>
      </c>
      <c r="AL200">
        <f>893200-AL198</f>
        <v>0</v>
      </c>
      <c r="BB200">
        <f>1194463-BB198</f>
        <v>0</v>
      </c>
    </row>
    <row r="202" spans="2:55">
      <c r="AA202" t="s">
        <v>202</v>
      </c>
      <c r="AC202" t="s">
        <v>182</v>
      </c>
      <c r="AE202" t="s">
        <v>185</v>
      </c>
      <c r="AH202" t="s">
        <v>188</v>
      </c>
      <c r="AL202" t="s">
        <v>179</v>
      </c>
      <c r="AO202" t="s">
        <v>198</v>
      </c>
      <c r="AQ202" t="s">
        <v>191</v>
      </c>
      <c r="AR202" t="s">
        <v>194</v>
      </c>
      <c r="AS202" t="s">
        <v>197</v>
      </c>
      <c r="AT202" t="s">
        <v>197</v>
      </c>
      <c r="AU202" t="s">
        <v>197</v>
      </c>
      <c r="AX202" t="s">
        <v>197</v>
      </c>
      <c r="AY202" t="s">
        <v>197</v>
      </c>
      <c r="AZ202" t="s">
        <v>203</v>
      </c>
      <c r="BA202" t="s">
        <v>203</v>
      </c>
      <c r="BB202" t="s">
        <v>203</v>
      </c>
    </row>
    <row r="204" spans="2:55">
      <c r="Z204" t="s">
        <v>175</v>
      </c>
      <c r="AA204" t="s">
        <v>175</v>
      </c>
      <c r="AB204" t="s">
        <v>175</v>
      </c>
      <c r="AD204" t="s">
        <v>175</v>
      </c>
      <c r="AE204" t="s">
        <v>175</v>
      </c>
      <c r="AG204" t="s">
        <v>175</v>
      </c>
      <c r="AH204" t="s">
        <v>175</v>
      </c>
      <c r="AK204" t="s">
        <v>175</v>
      </c>
      <c r="AL204" t="s">
        <v>175</v>
      </c>
      <c r="AN204" t="s">
        <v>175</v>
      </c>
      <c r="AO204" t="s">
        <v>175</v>
      </c>
      <c r="AP204" t="s">
        <v>175</v>
      </c>
      <c r="AQ204" t="s">
        <v>175</v>
      </c>
      <c r="AR204" t="s">
        <v>175</v>
      </c>
      <c r="AS204" t="s">
        <v>175</v>
      </c>
      <c r="AT204" t="s">
        <v>175</v>
      </c>
      <c r="AU204" t="s">
        <v>175</v>
      </c>
      <c r="AV204" t="s">
        <v>175</v>
      </c>
      <c r="AW204" t="s">
        <v>175</v>
      </c>
      <c r="AX204" t="s">
        <v>175</v>
      </c>
      <c r="AY204" t="s">
        <v>175</v>
      </c>
      <c r="AZ204" t="s">
        <v>175</v>
      </c>
      <c r="BA204" t="s">
        <v>175</v>
      </c>
      <c r="BB204" t="s">
        <v>225</v>
      </c>
    </row>
    <row r="206" spans="2:55">
      <c r="AA206" t="s">
        <v>178</v>
      </c>
      <c r="AC206" t="s">
        <v>178</v>
      </c>
      <c r="AE206" t="s">
        <v>178</v>
      </c>
      <c r="AH206" t="s">
        <v>178</v>
      </c>
      <c r="AL206" t="s">
        <v>178</v>
      </c>
      <c r="AQ206" t="s">
        <v>178</v>
      </c>
      <c r="AR206" t="s">
        <v>178</v>
      </c>
      <c r="AS206" t="s">
        <v>178</v>
      </c>
      <c r="AT206" t="s">
        <v>178</v>
      </c>
      <c r="AU206" t="s">
        <v>178</v>
      </c>
      <c r="AX206" t="s">
        <v>178</v>
      </c>
      <c r="AY206" t="s">
        <v>178</v>
      </c>
      <c r="AZ206" t="s">
        <v>178</v>
      </c>
      <c r="BA206" t="s">
        <v>178</v>
      </c>
      <c r="BB206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2009-04-29T15:33:31Z</dcterms:created>
  <dcterms:modified xsi:type="dcterms:W3CDTF">2012-01-31T18:34:29Z</dcterms:modified>
</cp:coreProperties>
</file>