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3395" windowHeight="6765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B66" i="2"/>
  <c r="BB68" s="1"/>
  <c r="BA66"/>
  <c r="BA68" s="1"/>
  <c r="AZ66"/>
  <c r="AZ68" s="1"/>
  <c r="AY66"/>
  <c r="AY68" s="1"/>
  <c r="AX66"/>
  <c r="AX68" s="1"/>
  <c r="AW66"/>
  <c r="AW68" s="1"/>
  <c r="AV66"/>
  <c r="AV68" s="1"/>
  <c r="AU66"/>
  <c r="AU68" s="1"/>
  <c r="AT66"/>
  <c r="AT68" s="1"/>
  <c r="AS66"/>
  <c r="AS68" s="1"/>
  <c r="AR66"/>
  <c r="AR68" s="1"/>
  <c r="AQ66"/>
  <c r="AQ68" s="1"/>
  <c r="AP66"/>
  <c r="AP68" s="1"/>
  <c r="AO66"/>
  <c r="AO68" s="1"/>
  <c r="AK66"/>
  <c r="AK68" s="1"/>
  <c r="AJ66"/>
  <c r="AJ68" s="1"/>
  <c r="AI66"/>
  <c r="AI68" s="1"/>
  <c r="AH66"/>
  <c r="AH68" s="1"/>
  <c r="AG66"/>
  <c r="AG68" s="1"/>
  <c r="AF66"/>
  <c r="AF68" s="1"/>
  <c r="AE66"/>
  <c r="AE68" s="1"/>
  <c r="AD66"/>
  <c r="AD68" s="1"/>
  <c r="AC66"/>
  <c r="AC68" s="1"/>
  <c r="AB66"/>
  <c r="AB68" s="1"/>
  <c r="AA66"/>
  <c r="AA68" s="1"/>
  <c r="Z66"/>
  <c r="Z68" s="1"/>
  <c r="Y66"/>
  <c r="Y68" s="1"/>
  <c r="X66"/>
  <c r="X68" s="1"/>
  <c r="W66"/>
  <c r="W68" s="1"/>
  <c r="V66"/>
  <c r="V68" s="1"/>
  <c r="U66"/>
  <c r="U68" s="1"/>
  <c r="T66"/>
  <c r="T68" s="1"/>
  <c r="S66"/>
  <c r="S68" s="1"/>
  <c r="R66"/>
  <c r="R68" s="1"/>
  <c r="Q66"/>
  <c r="P66"/>
  <c r="O66"/>
  <c r="N66"/>
  <c r="M66"/>
  <c r="L66"/>
  <c r="K66"/>
  <c r="J66"/>
  <c r="I66"/>
  <c r="H66"/>
  <c r="G66"/>
  <c r="F66"/>
  <c r="E66"/>
  <c r="AN66"/>
  <c r="AN68" s="1"/>
  <c r="AM66"/>
  <c r="AM68" s="1"/>
  <c r="AL66"/>
  <c r="AL68" s="1"/>
  <c r="AU54" i="1"/>
  <c r="AU56" s="1"/>
  <c r="AV54"/>
  <c r="AV56" s="1"/>
  <c r="AW54"/>
  <c r="AW56" s="1"/>
  <c r="AX54"/>
  <c r="AX56" s="1"/>
  <c r="AY54"/>
  <c r="AY56" s="1"/>
  <c r="AZ54"/>
  <c r="AZ56" s="1"/>
  <c r="BA54"/>
  <c r="BA56" s="1"/>
  <c r="BB54"/>
  <c r="BB56" s="1"/>
  <c r="E54"/>
  <c r="F54"/>
  <c r="G54"/>
  <c r="H54"/>
  <c r="I54"/>
  <c r="J54"/>
  <c r="K54"/>
  <c r="L54"/>
  <c r="M54"/>
  <c r="N54"/>
  <c r="O54"/>
  <c r="P54"/>
  <c r="Q54"/>
  <c r="R54"/>
  <c r="R56" s="1"/>
  <c r="S54"/>
  <c r="S56" s="1"/>
  <c r="T54"/>
  <c r="T56" s="1"/>
  <c r="U54"/>
  <c r="U56" s="1"/>
  <c r="V54"/>
  <c r="V56" s="1"/>
  <c r="W54"/>
  <c r="W56" s="1"/>
  <c r="X54"/>
  <c r="X56" s="1"/>
  <c r="Y54"/>
  <c r="Y56" s="1"/>
  <c r="Z54"/>
  <c r="Z56" s="1"/>
  <c r="AA54"/>
  <c r="AA56" s="1"/>
  <c r="AB54"/>
  <c r="AB56" s="1"/>
  <c r="AC54"/>
  <c r="AC56" s="1"/>
  <c r="AN45"/>
  <c r="AM45"/>
  <c r="AL45"/>
  <c r="AE54"/>
  <c r="AE56" s="1"/>
  <c r="AF54"/>
  <c r="AF56" s="1"/>
  <c r="AG54"/>
  <c r="AG56" s="1"/>
  <c r="AH54"/>
  <c r="AH56" s="1"/>
  <c r="AI54"/>
  <c r="AI56" s="1"/>
  <c r="AJ54"/>
  <c r="AJ56" s="1"/>
  <c r="AK54"/>
  <c r="AK56" s="1"/>
  <c r="AL54"/>
  <c r="AL56" s="1"/>
  <c r="AM54"/>
  <c r="AM56" s="1"/>
  <c r="AN54"/>
  <c r="AN56" s="1"/>
  <c r="AO54"/>
  <c r="AO56" s="1"/>
  <c r="AP54"/>
  <c r="AP56" s="1"/>
  <c r="AQ54"/>
  <c r="AQ56" s="1"/>
  <c r="AR54"/>
  <c r="AR56" s="1"/>
  <c r="AS54"/>
  <c r="AS56" s="1"/>
  <c r="AT54"/>
  <c r="AT56" s="1"/>
  <c r="AD54"/>
  <c r="AD56" s="1"/>
</calcChain>
</file>

<file path=xl/sharedStrings.xml><?xml version="1.0" encoding="utf-8"?>
<sst xmlns="http://schemas.openxmlformats.org/spreadsheetml/2006/main" count="356" uniqueCount="73">
  <si>
    <t>Nicaragua</t>
  </si>
  <si>
    <t>US</t>
  </si>
  <si>
    <t>Gran Bretana</t>
  </si>
  <si>
    <t>Francia</t>
  </si>
  <si>
    <t>Italia</t>
  </si>
  <si>
    <t>Espana</t>
  </si>
  <si>
    <t>Alemania</t>
  </si>
  <si>
    <t>Belgica</t>
  </si>
  <si>
    <t>Otros paises europeos</t>
  </si>
  <si>
    <t>Panama</t>
  </si>
  <si>
    <t>Guatemala</t>
  </si>
  <si>
    <t>Honduras</t>
  </si>
  <si>
    <t>Costa Rica</t>
  </si>
  <si>
    <t>El Salvador</t>
  </si>
  <si>
    <t>Mexico</t>
  </si>
  <si>
    <t>Honduras Britanica</t>
  </si>
  <si>
    <t>Antillas</t>
  </si>
  <si>
    <t>Chile</t>
  </si>
  <si>
    <t>Ecuador</t>
  </si>
  <si>
    <t>Peru</t>
  </si>
  <si>
    <t>Otros paises americanos</t>
  </si>
  <si>
    <t>China</t>
  </si>
  <si>
    <t>Japon</t>
  </si>
  <si>
    <t>India</t>
  </si>
  <si>
    <t>Otros paises asiaticos</t>
  </si>
  <si>
    <t>Paises de Africa</t>
  </si>
  <si>
    <t>TOTAL</t>
  </si>
  <si>
    <t>Cordobas</t>
  </si>
  <si>
    <t>Paises de origen</t>
  </si>
  <si>
    <t>Brazil</t>
  </si>
  <si>
    <t>Dinamarca</t>
  </si>
  <si>
    <t>Suiza</t>
  </si>
  <si>
    <t>Checoeslovaquia</t>
  </si>
  <si>
    <t>Noruega</t>
  </si>
  <si>
    <t>countries of origin</t>
  </si>
  <si>
    <t>dolares</t>
  </si>
  <si>
    <t>Holanda</t>
  </si>
  <si>
    <t>Suecia</t>
  </si>
  <si>
    <t>Finlandia</t>
  </si>
  <si>
    <t>Portugal</t>
  </si>
  <si>
    <t>Hungria</t>
  </si>
  <si>
    <t>Yugoeslavia</t>
  </si>
  <si>
    <t>Palestina</t>
  </si>
  <si>
    <t>Filipinas</t>
  </si>
  <si>
    <t>Cuba</t>
  </si>
  <si>
    <t>Jamaica</t>
  </si>
  <si>
    <t>Gran Caiman</t>
  </si>
  <si>
    <t>Republica Dominicana</t>
  </si>
  <si>
    <t>Puerto Rico</t>
  </si>
  <si>
    <t>Colombia</t>
  </si>
  <si>
    <t>Venezuela</t>
  </si>
  <si>
    <t>Uruguay</t>
  </si>
  <si>
    <t>Argentina</t>
  </si>
  <si>
    <t>Bolivia</t>
  </si>
  <si>
    <t>Canada</t>
  </si>
  <si>
    <t>notes</t>
  </si>
  <si>
    <t>units</t>
  </si>
  <si>
    <t>Country of destination</t>
  </si>
  <si>
    <t>Report of the Collector-General of Customs (HF134.N5A2)</t>
  </si>
  <si>
    <t>pais de destino</t>
  </si>
  <si>
    <t>Austria</t>
  </si>
  <si>
    <t>Rumania</t>
  </si>
  <si>
    <t>Polonia</t>
  </si>
  <si>
    <t>Union Sud Africana</t>
  </si>
  <si>
    <t>Grecia</t>
  </si>
  <si>
    <t>Haiti</t>
  </si>
  <si>
    <t>Paraguay</t>
  </si>
  <si>
    <t>Siria</t>
  </si>
  <si>
    <t>Transjordania</t>
  </si>
  <si>
    <t>Arabia</t>
  </si>
  <si>
    <t>Iran</t>
  </si>
  <si>
    <t>Malasia Britanica</t>
  </si>
  <si>
    <t>1 cordoba = 1 USD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</si>
</sst>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63"/>
  <sheetViews>
    <sheetView workbookViewId="0">
      <pane xSplit="3" ySplit="3" topLeftCell="P49" activePane="bottomRight" state="frozen"/>
      <selection pane="topRight" activeCell="D1" sqref="D1"/>
      <selection pane="bottomLeft" activeCell="A3" sqref="A3"/>
      <selection pane="bottomRight" activeCell="AA63" sqref="AA63:AH63"/>
    </sheetView>
  </sheetViews>
  <sheetFormatPr defaultRowHeight="15"/>
  <sheetData>
    <row r="1" spans="1:55">
      <c r="C1" t="s">
        <v>55</v>
      </c>
      <c r="D1" t="s">
        <v>56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5"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 t="s">
        <v>27</v>
      </c>
      <c r="AA3" t="s">
        <v>27</v>
      </c>
      <c r="AB3" t="s">
        <v>27</v>
      </c>
      <c r="AC3" t="s">
        <v>27</v>
      </c>
      <c r="AD3" t="s">
        <v>27</v>
      </c>
      <c r="AE3" t="s">
        <v>27</v>
      </c>
      <c r="AF3" t="s">
        <v>27</v>
      </c>
      <c r="AG3" t="s">
        <v>27</v>
      </c>
      <c r="AH3" t="s">
        <v>27</v>
      </c>
      <c r="AI3" t="s">
        <v>27</v>
      </c>
      <c r="AJ3" t="s">
        <v>27</v>
      </c>
      <c r="AK3" t="s">
        <v>27</v>
      </c>
      <c r="AL3" t="s">
        <v>27</v>
      </c>
      <c r="AM3" t="s">
        <v>27</v>
      </c>
      <c r="AN3" t="s">
        <v>27</v>
      </c>
      <c r="AO3" t="s">
        <v>27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</row>
    <row r="4" spans="1:55">
      <c r="A4" t="s">
        <v>0</v>
      </c>
      <c r="B4" t="s">
        <v>1</v>
      </c>
      <c r="R4">
        <v>3244008</v>
      </c>
      <c r="S4">
        <v>2566368</v>
      </c>
      <c r="T4">
        <v>2592799</v>
      </c>
      <c r="U4">
        <v>3855900</v>
      </c>
      <c r="V4">
        <v>5171468</v>
      </c>
      <c r="W4">
        <v>4630057</v>
      </c>
      <c r="X4">
        <v>6687712</v>
      </c>
      <c r="Y4">
        <v>11247589</v>
      </c>
      <c r="Z4">
        <v>3857202</v>
      </c>
      <c r="AA4">
        <v>4127205</v>
      </c>
      <c r="AB4">
        <v>5509254</v>
      </c>
      <c r="AC4">
        <v>6425242</v>
      </c>
      <c r="AD4">
        <v>7272191</v>
      </c>
      <c r="AE4">
        <v>7116715</v>
      </c>
      <c r="AF4">
        <v>6777574</v>
      </c>
      <c r="AG4">
        <v>8383750</v>
      </c>
      <c r="AH4">
        <v>7389738</v>
      </c>
      <c r="AI4">
        <v>5023615</v>
      </c>
      <c r="AJ4">
        <v>3684213</v>
      </c>
      <c r="AK4">
        <v>2180956</v>
      </c>
      <c r="AL4">
        <v>2393820</v>
      </c>
      <c r="AM4">
        <v>2712145</v>
      </c>
      <c r="AN4">
        <v>2537630</v>
      </c>
      <c r="AO4">
        <v>2579813</v>
      </c>
      <c r="AP4">
        <v>3044606</v>
      </c>
      <c r="AQ4">
        <v>3057952</v>
      </c>
      <c r="AR4">
        <v>4352460</v>
      </c>
      <c r="AS4">
        <v>5921077</v>
      </c>
      <c r="AT4">
        <v>9141506</v>
      </c>
      <c r="AU4">
        <v>5185203</v>
      </c>
      <c r="AV4">
        <v>8256952</v>
      </c>
      <c r="AW4">
        <v>7601073</v>
      </c>
      <c r="AX4">
        <v>8926364</v>
      </c>
      <c r="AY4">
        <v>11396845</v>
      </c>
      <c r="AZ4">
        <v>17904466</v>
      </c>
      <c r="BA4">
        <v>20179547</v>
      </c>
      <c r="BB4">
        <v>16789634</v>
      </c>
    </row>
    <row r="5" spans="1:55">
      <c r="B5" t="s">
        <v>2</v>
      </c>
      <c r="R5">
        <v>1150611</v>
      </c>
      <c r="S5">
        <v>718264</v>
      </c>
      <c r="T5">
        <v>302294</v>
      </c>
      <c r="U5">
        <v>610521</v>
      </c>
      <c r="V5">
        <v>818614</v>
      </c>
      <c r="W5">
        <v>596809</v>
      </c>
      <c r="X5">
        <v>689721</v>
      </c>
      <c r="Y5">
        <v>1634624</v>
      </c>
      <c r="Z5">
        <v>654426</v>
      </c>
      <c r="AA5">
        <v>485498</v>
      </c>
      <c r="AB5">
        <v>873173</v>
      </c>
      <c r="AC5">
        <v>1042858</v>
      </c>
      <c r="AD5">
        <v>1230378</v>
      </c>
      <c r="AE5">
        <v>1127637</v>
      </c>
      <c r="AF5">
        <v>1169632</v>
      </c>
      <c r="AG5">
        <v>1493887</v>
      </c>
      <c r="AH5">
        <v>1275806</v>
      </c>
      <c r="AI5">
        <v>798599</v>
      </c>
      <c r="AJ5">
        <v>544283</v>
      </c>
      <c r="AK5">
        <v>357277</v>
      </c>
      <c r="AL5">
        <v>492861</v>
      </c>
      <c r="AM5">
        <v>549064</v>
      </c>
      <c r="AN5">
        <v>593166</v>
      </c>
      <c r="AO5">
        <v>696805</v>
      </c>
      <c r="AP5">
        <v>476873</v>
      </c>
      <c r="AQ5">
        <v>422467</v>
      </c>
      <c r="AR5">
        <v>333067</v>
      </c>
      <c r="AS5">
        <v>209816</v>
      </c>
      <c r="AT5">
        <v>153463</v>
      </c>
      <c r="AU5">
        <v>142532</v>
      </c>
      <c r="AV5">
        <v>272491</v>
      </c>
      <c r="AW5">
        <v>178615</v>
      </c>
      <c r="AX5">
        <v>136608</v>
      </c>
      <c r="AY5">
        <v>199625</v>
      </c>
      <c r="AZ5">
        <v>369503</v>
      </c>
      <c r="BA5">
        <v>448096</v>
      </c>
      <c r="BB5">
        <v>350574</v>
      </c>
    </row>
    <row r="6" spans="1:55">
      <c r="B6" t="s">
        <v>3</v>
      </c>
      <c r="R6">
        <v>400776</v>
      </c>
      <c r="S6">
        <v>254108</v>
      </c>
      <c r="T6">
        <v>138218</v>
      </c>
      <c r="U6">
        <v>202205</v>
      </c>
      <c r="V6">
        <v>249359</v>
      </c>
      <c r="W6">
        <v>154324</v>
      </c>
      <c r="X6">
        <v>146330</v>
      </c>
      <c r="Y6">
        <v>220958</v>
      </c>
      <c r="Z6">
        <v>199816</v>
      </c>
      <c r="AA6">
        <v>77887</v>
      </c>
      <c r="AB6">
        <v>98648</v>
      </c>
      <c r="AC6">
        <v>199299</v>
      </c>
      <c r="AD6">
        <v>283436</v>
      </c>
      <c r="AE6">
        <v>253738</v>
      </c>
      <c r="AF6">
        <v>317577</v>
      </c>
      <c r="AG6">
        <v>434881</v>
      </c>
      <c r="AH6">
        <v>345881</v>
      </c>
      <c r="AI6">
        <v>247792</v>
      </c>
      <c r="AJ6">
        <v>172856</v>
      </c>
      <c r="AK6">
        <v>118390</v>
      </c>
      <c r="AL6">
        <v>115047</v>
      </c>
      <c r="AM6">
        <v>120095</v>
      </c>
      <c r="AN6">
        <v>126990</v>
      </c>
      <c r="AO6">
        <v>185996</v>
      </c>
      <c r="AP6">
        <v>126854</v>
      </c>
      <c r="AQ6">
        <v>106894</v>
      </c>
      <c r="AR6">
        <v>165202</v>
      </c>
      <c r="AS6">
        <v>101968</v>
      </c>
      <c r="AT6">
        <v>7719</v>
      </c>
      <c r="AY6">
        <v>31697</v>
      </c>
      <c r="AZ6">
        <v>55237</v>
      </c>
      <c r="BA6">
        <v>71587</v>
      </c>
      <c r="BB6">
        <v>94374</v>
      </c>
    </row>
    <row r="7" spans="1:55">
      <c r="B7" t="s">
        <v>36</v>
      </c>
      <c r="AY7">
        <v>2314</v>
      </c>
      <c r="AZ7">
        <v>36758</v>
      </c>
      <c r="BA7">
        <v>89234</v>
      </c>
      <c r="BB7">
        <v>90097</v>
      </c>
    </row>
    <row r="8" spans="1:55">
      <c r="B8" t="s">
        <v>4</v>
      </c>
      <c r="R8">
        <v>144361</v>
      </c>
      <c r="S8">
        <v>115313</v>
      </c>
      <c r="T8">
        <v>43963</v>
      </c>
      <c r="U8">
        <v>34246</v>
      </c>
      <c r="V8">
        <v>40968</v>
      </c>
      <c r="W8">
        <v>16680</v>
      </c>
      <c r="X8">
        <v>38838</v>
      </c>
      <c r="Y8">
        <v>47644</v>
      </c>
      <c r="Z8">
        <v>27268</v>
      </c>
      <c r="AA8">
        <v>21088</v>
      </c>
      <c r="AB8">
        <v>75081</v>
      </c>
      <c r="AC8">
        <v>110427</v>
      </c>
      <c r="AD8">
        <v>191143</v>
      </c>
      <c r="AE8">
        <v>164935</v>
      </c>
      <c r="AF8">
        <v>150995</v>
      </c>
      <c r="AG8">
        <v>251206</v>
      </c>
      <c r="AH8">
        <v>239485</v>
      </c>
      <c r="AI8">
        <v>174939</v>
      </c>
      <c r="AJ8">
        <v>98950</v>
      </c>
      <c r="AK8">
        <v>58160</v>
      </c>
      <c r="AL8">
        <v>46869</v>
      </c>
      <c r="AM8">
        <v>25687</v>
      </c>
      <c r="AN8">
        <v>34888</v>
      </c>
      <c r="AO8">
        <v>41933</v>
      </c>
      <c r="AP8">
        <v>39019</v>
      </c>
      <c r="AQ8">
        <v>291690</v>
      </c>
      <c r="AR8">
        <v>33065</v>
      </c>
      <c r="AS8">
        <v>29291</v>
      </c>
      <c r="AT8">
        <v>2157</v>
      </c>
      <c r="AU8">
        <v>738</v>
      </c>
      <c r="AY8">
        <v>35</v>
      </c>
      <c r="AZ8">
        <v>22619</v>
      </c>
      <c r="BA8">
        <v>36940</v>
      </c>
      <c r="BB8">
        <v>39645</v>
      </c>
    </row>
    <row r="9" spans="1:55">
      <c r="B9" t="s">
        <v>5</v>
      </c>
      <c r="R9">
        <v>55883</v>
      </c>
      <c r="S9">
        <v>53969</v>
      </c>
      <c r="T9">
        <v>20247</v>
      </c>
      <c r="U9">
        <v>29399</v>
      </c>
      <c r="V9">
        <v>32407</v>
      </c>
      <c r="W9">
        <v>7989</v>
      </c>
      <c r="X9">
        <v>33190</v>
      </c>
      <c r="Y9">
        <v>120087</v>
      </c>
      <c r="Z9">
        <v>34015</v>
      </c>
      <c r="AA9">
        <v>17181</v>
      </c>
      <c r="AB9">
        <v>21361</v>
      </c>
      <c r="AC9">
        <v>32079</v>
      </c>
      <c r="AD9">
        <v>69290</v>
      </c>
      <c r="AE9">
        <v>57188</v>
      </c>
      <c r="AF9">
        <v>34169</v>
      </c>
      <c r="AG9">
        <v>70515</v>
      </c>
      <c r="AH9">
        <v>38207</v>
      </c>
      <c r="AI9">
        <v>74069</v>
      </c>
      <c r="AJ9">
        <v>41971</v>
      </c>
      <c r="AK9">
        <v>17336</v>
      </c>
      <c r="AL9">
        <v>20416</v>
      </c>
      <c r="AM9">
        <v>30601</v>
      </c>
      <c r="AN9">
        <v>26001</v>
      </c>
      <c r="AO9">
        <v>26430</v>
      </c>
      <c r="AP9">
        <v>1227</v>
      </c>
      <c r="AQ9">
        <v>1167</v>
      </c>
      <c r="AR9">
        <v>549</v>
      </c>
      <c r="AS9">
        <v>3485</v>
      </c>
      <c r="AT9">
        <v>203</v>
      </c>
      <c r="AU9">
        <v>1456</v>
      </c>
      <c r="AV9">
        <v>1372</v>
      </c>
      <c r="AW9">
        <v>151</v>
      </c>
      <c r="AY9">
        <v>1761</v>
      </c>
      <c r="AZ9">
        <v>15138</v>
      </c>
      <c r="BA9">
        <v>17428</v>
      </c>
      <c r="BB9">
        <v>48568</v>
      </c>
    </row>
    <row r="10" spans="1:55">
      <c r="B10" t="s">
        <v>6</v>
      </c>
      <c r="R10">
        <v>619212</v>
      </c>
      <c r="S10">
        <v>391411</v>
      </c>
      <c r="T10">
        <v>36961</v>
      </c>
      <c r="U10">
        <v>321</v>
      </c>
      <c r="V10">
        <v>389</v>
      </c>
      <c r="W10">
        <v>827</v>
      </c>
      <c r="X10">
        <v>24</v>
      </c>
      <c r="Y10">
        <v>145014</v>
      </c>
      <c r="Z10">
        <v>101047</v>
      </c>
      <c r="AA10">
        <v>73966</v>
      </c>
      <c r="AB10">
        <v>230519</v>
      </c>
      <c r="AC10">
        <v>395506</v>
      </c>
      <c r="AD10">
        <v>607118</v>
      </c>
      <c r="AE10">
        <v>726880</v>
      </c>
      <c r="AF10">
        <v>687812</v>
      </c>
      <c r="AG10">
        <v>1178859</v>
      </c>
      <c r="AH10">
        <v>1085920</v>
      </c>
      <c r="AI10">
        <v>736281</v>
      </c>
      <c r="AJ10">
        <v>565202</v>
      </c>
      <c r="AK10">
        <v>298663</v>
      </c>
      <c r="AL10">
        <v>269675</v>
      </c>
      <c r="AM10">
        <v>378337</v>
      </c>
      <c r="AN10">
        <v>855164</v>
      </c>
      <c r="AO10">
        <v>1336568</v>
      </c>
      <c r="AP10">
        <v>857055</v>
      </c>
      <c r="AQ10">
        <v>512934</v>
      </c>
      <c r="AR10">
        <v>776707</v>
      </c>
      <c r="AS10">
        <v>55662</v>
      </c>
      <c r="AT10">
        <v>4173</v>
      </c>
      <c r="AU10">
        <v>7338</v>
      </c>
      <c r="AV10">
        <v>1862</v>
      </c>
      <c r="AZ10">
        <v>2866</v>
      </c>
      <c r="BA10">
        <v>159</v>
      </c>
      <c r="BB10">
        <v>15767</v>
      </c>
    </row>
    <row r="11" spans="1:55">
      <c r="B11" t="s">
        <v>7</v>
      </c>
      <c r="AL11">
        <v>33555</v>
      </c>
      <c r="AM11">
        <v>67643</v>
      </c>
      <c r="AN11">
        <v>23806</v>
      </c>
      <c r="AO11">
        <v>60122</v>
      </c>
      <c r="AP11">
        <v>76306</v>
      </c>
      <c r="AQ11">
        <v>63540</v>
      </c>
      <c r="AR11">
        <v>84642</v>
      </c>
      <c r="AS11">
        <v>26471</v>
      </c>
      <c r="AY11">
        <v>3885</v>
      </c>
      <c r="AZ11">
        <v>48688</v>
      </c>
      <c r="BA11">
        <v>116276</v>
      </c>
      <c r="BB11">
        <v>245177</v>
      </c>
    </row>
    <row r="12" spans="1:55">
      <c r="B12" t="s">
        <v>30</v>
      </c>
      <c r="AJ12">
        <v>37104</v>
      </c>
      <c r="AK12">
        <v>14301</v>
      </c>
      <c r="AL12">
        <v>12859</v>
      </c>
      <c r="AM12">
        <v>20164</v>
      </c>
      <c r="AN12">
        <v>21393</v>
      </c>
      <c r="AO12">
        <v>18385</v>
      </c>
      <c r="AP12">
        <v>23472</v>
      </c>
      <c r="AQ12">
        <v>14631</v>
      </c>
      <c r="AR12">
        <v>10781</v>
      </c>
      <c r="AS12">
        <v>2073</v>
      </c>
      <c r="AY12">
        <v>2197</v>
      </c>
      <c r="AZ12">
        <v>16238</v>
      </c>
      <c r="BA12">
        <v>21971</v>
      </c>
      <c r="BB12">
        <v>8194</v>
      </c>
    </row>
    <row r="13" spans="1:55">
      <c r="B13" t="s">
        <v>31</v>
      </c>
      <c r="AJ13">
        <v>68719</v>
      </c>
      <c r="AK13">
        <v>19209</v>
      </c>
      <c r="AL13">
        <v>13480</v>
      </c>
      <c r="AM13">
        <v>16950</v>
      </c>
      <c r="AN13">
        <v>24094</v>
      </c>
      <c r="AO13">
        <v>13284</v>
      </c>
      <c r="AP13">
        <v>24205</v>
      </c>
      <c r="AQ13">
        <v>14297</v>
      </c>
      <c r="AR13">
        <v>12949</v>
      </c>
      <c r="AS13">
        <v>10645</v>
      </c>
      <c r="AT13">
        <v>5235</v>
      </c>
      <c r="AU13">
        <v>11582</v>
      </c>
      <c r="AV13">
        <v>6346</v>
      </c>
      <c r="AW13">
        <v>11109</v>
      </c>
      <c r="AX13">
        <v>5939</v>
      </c>
      <c r="AY13">
        <v>16498</v>
      </c>
      <c r="AZ13">
        <v>62585</v>
      </c>
      <c r="BA13">
        <v>55696</v>
      </c>
      <c r="BB13">
        <v>57268</v>
      </c>
    </row>
    <row r="14" spans="1:55">
      <c r="B14" t="s">
        <v>37</v>
      </c>
      <c r="AY14">
        <v>3501</v>
      </c>
      <c r="AZ14">
        <v>23524</v>
      </c>
      <c r="BA14">
        <v>78203</v>
      </c>
      <c r="BB14">
        <v>25205</v>
      </c>
    </row>
    <row r="15" spans="1:55">
      <c r="B15" t="s">
        <v>38</v>
      </c>
      <c r="BB15">
        <v>7137</v>
      </c>
    </row>
    <row r="16" spans="1:55">
      <c r="B16" t="s">
        <v>32</v>
      </c>
      <c r="AJ16">
        <v>9391</v>
      </c>
      <c r="AK16">
        <v>3991</v>
      </c>
      <c r="AL16">
        <v>8502</v>
      </c>
      <c r="AM16">
        <v>2318</v>
      </c>
      <c r="AN16">
        <v>14857</v>
      </c>
      <c r="AO16">
        <v>33789</v>
      </c>
      <c r="AP16">
        <v>41798</v>
      </c>
      <c r="AQ16">
        <v>83900</v>
      </c>
      <c r="AR16">
        <v>15183</v>
      </c>
      <c r="AS16">
        <v>3258</v>
      </c>
      <c r="AY16">
        <v>165</v>
      </c>
      <c r="AZ16">
        <v>6119</v>
      </c>
      <c r="BA16">
        <v>15201</v>
      </c>
      <c r="BB16">
        <v>28121</v>
      </c>
    </row>
    <row r="17" spans="2:54">
      <c r="B17" t="s">
        <v>33</v>
      </c>
      <c r="AQ17">
        <v>5101</v>
      </c>
      <c r="AR17">
        <v>4314</v>
      </c>
      <c r="AS17">
        <v>2001</v>
      </c>
      <c r="AZ17">
        <v>2463</v>
      </c>
      <c r="BA17">
        <v>124</v>
      </c>
      <c r="BB17">
        <v>168</v>
      </c>
    </row>
    <row r="18" spans="2:54">
      <c r="B18" t="s">
        <v>39</v>
      </c>
      <c r="AY18">
        <v>2010</v>
      </c>
      <c r="AZ18">
        <v>22417</v>
      </c>
      <c r="BA18">
        <v>4769</v>
      </c>
      <c r="BB18">
        <v>1347</v>
      </c>
    </row>
    <row r="19" spans="2:54">
      <c r="B19" t="s">
        <v>40</v>
      </c>
      <c r="BB19">
        <v>5</v>
      </c>
    </row>
    <row r="20" spans="2:54">
      <c r="B20" t="s">
        <v>41</v>
      </c>
      <c r="BA20">
        <v>56</v>
      </c>
    </row>
    <row r="21" spans="2:54">
      <c r="B21" t="s">
        <v>8</v>
      </c>
      <c r="R21">
        <v>36149</v>
      </c>
      <c r="S21">
        <v>17326</v>
      </c>
      <c r="T21">
        <v>5195</v>
      </c>
      <c r="U21">
        <v>7846</v>
      </c>
      <c r="V21">
        <v>4581</v>
      </c>
      <c r="W21">
        <v>7134</v>
      </c>
      <c r="X21">
        <v>9212</v>
      </c>
      <c r="Y21">
        <v>49018</v>
      </c>
      <c r="Z21">
        <v>55128</v>
      </c>
      <c r="AA21">
        <v>56535</v>
      </c>
      <c r="AB21">
        <v>84151</v>
      </c>
      <c r="AC21">
        <v>118290</v>
      </c>
      <c r="AD21">
        <v>204175</v>
      </c>
      <c r="AE21">
        <v>184830</v>
      </c>
      <c r="AF21">
        <v>233495</v>
      </c>
      <c r="AG21">
        <v>594052</v>
      </c>
      <c r="AH21">
        <v>518276</v>
      </c>
      <c r="AI21">
        <v>401084</v>
      </c>
      <c r="AJ21">
        <v>152460</v>
      </c>
      <c r="AK21">
        <v>95531</v>
      </c>
      <c r="AL21">
        <v>57359</v>
      </c>
      <c r="AM21">
        <v>76936</v>
      </c>
      <c r="AN21">
        <v>27934</v>
      </c>
      <c r="AO21">
        <v>37724</v>
      </c>
      <c r="AP21">
        <v>65409</v>
      </c>
      <c r="AQ21">
        <v>74555</v>
      </c>
      <c r="AR21">
        <v>63009</v>
      </c>
      <c r="AS21">
        <v>43477</v>
      </c>
      <c r="AT21">
        <v>1211</v>
      </c>
      <c r="AU21">
        <v>43</v>
      </c>
      <c r="AV21">
        <v>427</v>
      </c>
      <c r="AX21">
        <v>3955</v>
      </c>
    </row>
    <row r="22" spans="2:54">
      <c r="B22" t="s">
        <v>54</v>
      </c>
      <c r="AX22">
        <v>17298</v>
      </c>
      <c r="AY22">
        <v>17906</v>
      </c>
      <c r="AZ22">
        <v>92023</v>
      </c>
      <c r="BA22">
        <v>153832</v>
      </c>
      <c r="BB22">
        <v>203166</v>
      </c>
    </row>
    <row r="23" spans="2:54">
      <c r="B23" t="s">
        <v>9</v>
      </c>
      <c r="W23">
        <v>138559</v>
      </c>
      <c r="X23">
        <v>147613</v>
      </c>
      <c r="Y23">
        <v>89567</v>
      </c>
      <c r="Z23">
        <v>31238</v>
      </c>
      <c r="AA23">
        <v>24114</v>
      </c>
      <c r="AB23">
        <v>48649</v>
      </c>
      <c r="AC23">
        <v>67895</v>
      </c>
      <c r="AD23">
        <v>107225</v>
      </c>
      <c r="AE23">
        <v>115251</v>
      </c>
      <c r="AF23">
        <v>130950</v>
      </c>
      <c r="AG23">
        <v>145620</v>
      </c>
      <c r="AH23">
        <v>232936</v>
      </c>
      <c r="AI23">
        <v>135592</v>
      </c>
      <c r="AJ23">
        <v>72927</v>
      </c>
      <c r="AK23">
        <v>46469</v>
      </c>
      <c r="AL23">
        <v>45659</v>
      </c>
      <c r="AM23">
        <v>82950</v>
      </c>
      <c r="AN23">
        <v>101769</v>
      </c>
      <c r="AO23">
        <v>83024</v>
      </c>
      <c r="AP23">
        <v>110375</v>
      </c>
      <c r="AQ23">
        <v>96260</v>
      </c>
      <c r="AR23">
        <v>59368</v>
      </c>
      <c r="AS23">
        <v>61632</v>
      </c>
      <c r="AT23">
        <v>75690</v>
      </c>
      <c r="AU23">
        <v>63547</v>
      </c>
      <c r="AV23">
        <v>387090</v>
      </c>
      <c r="AW23">
        <v>346149</v>
      </c>
      <c r="AX23">
        <v>484091</v>
      </c>
      <c r="AY23">
        <v>487018</v>
      </c>
      <c r="AZ23">
        <v>228282</v>
      </c>
      <c r="BA23">
        <v>233594</v>
      </c>
      <c r="BB23">
        <v>240452</v>
      </c>
    </row>
    <row r="24" spans="2:54">
      <c r="B24" t="s">
        <v>10</v>
      </c>
      <c r="R24">
        <v>798</v>
      </c>
      <c r="S24">
        <v>1553</v>
      </c>
      <c r="T24">
        <v>914</v>
      </c>
      <c r="U24">
        <v>1381</v>
      </c>
      <c r="V24">
        <v>3322</v>
      </c>
      <c r="W24">
        <v>9661</v>
      </c>
      <c r="X24">
        <v>5449</v>
      </c>
      <c r="Y24">
        <v>8106</v>
      </c>
      <c r="Z24">
        <v>8855</v>
      </c>
      <c r="AA24">
        <v>5938</v>
      </c>
      <c r="AB24">
        <v>6323</v>
      </c>
      <c r="AC24">
        <v>6103</v>
      </c>
      <c r="AD24">
        <v>9412</v>
      </c>
      <c r="AE24">
        <v>5624</v>
      </c>
      <c r="AF24">
        <v>8943</v>
      </c>
      <c r="AG24">
        <v>11220</v>
      </c>
      <c r="AH24">
        <v>16220</v>
      </c>
      <c r="AI24">
        <v>24911</v>
      </c>
      <c r="AJ24">
        <v>25529</v>
      </c>
      <c r="AK24">
        <v>7201</v>
      </c>
      <c r="AL24">
        <v>21393</v>
      </c>
      <c r="AM24">
        <v>9319</v>
      </c>
      <c r="AN24">
        <v>18587</v>
      </c>
      <c r="AO24">
        <v>14527</v>
      </c>
      <c r="AP24">
        <v>9024</v>
      </c>
      <c r="AQ24">
        <v>4958</v>
      </c>
      <c r="AR24">
        <v>5049</v>
      </c>
      <c r="AS24">
        <v>21528</v>
      </c>
      <c r="AT24">
        <v>61773</v>
      </c>
      <c r="AU24">
        <v>49553</v>
      </c>
      <c r="AV24">
        <v>99697</v>
      </c>
      <c r="AW24">
        <v>57416</v>
      </c>
      <c r="AX24">
        <v>83441</v>
      </c>
      <c r="AY24">
        <v>60607</v>
      </c>
      <c r="AZ24">
        <v>37259</v>
      </c>
      <c r="BA24">
        <v>36857</v>
      </c>
      <c r="BB24">
        <v>20059</v>
      </c>
    </row>
    <row r="25" spans="2:54">
      <c r="B25" t="s">
        <v>11</v>
      </c>
      <c r="R25">
        <v>141</v>
      </c>
      <c r="S25">
        <v>1206</v>
      </c>
      <c r="T25">
        <v>2106</v>
      </c>
      <c r="U25">
        <v>8516</v>
      </c>
      <c r="V25">
        <v>4145</v>
      </c>
      <c r="W25">
        <v>4787</v>
      </c>
      <c r="X25">
        <v>26575</v>
      </c>
      <c r="Y25">
        <v>39547</v>
      </c>
      <c r="Z25">
        <v>33646</v>
      </c>
      <c r="AA25">
        <v>15739</v>
      </c>
      <c r="AB25">
        <v>16355</v>
      </c>
      <c r="AC25">
        <v>53678</v>
      </c>
      <c r="AD25">
        <v>68175</v>
      </c>
      <c r="AE25">
        <v>112542</v>
      </c>
      <c r="AF25">
        <v>239995</v>
      </c>
      <c r="AG25">
        <v>218704</v>
      </c>
      <c r="AH25">
        <v>88888</v>
      </c>
      <c r="AI25">
        <v>95596</v>
      </c>
      <c r="AJ25">
        <v>147486</v>
      </c>
      <c r="AK25">
        <v>20864</v>
      </c>
      <c r="AL25">
        <v>8866</v>
      </c>
      <c r="AM25">
        <v>21530</v>
      </c>
      <c r="AN25">
        <v>44066</v>
      </c>
      <c r="AO25">
        <v>26168</v>
      </c>
      <c r="AP25">
        <v>23457</v>
      </c>
      <c r="AQ25">
        <v>11152</v>
      </c>
      <c r="AR25">
        <v>12737</v>
      </c>
      <c r="AS25">
        <v>36425</v>
      </c>
      <c r="AT25">
        <v>11954</v>
      </c>
      <c r="AU25">
        <v>53433</v>
      </c>
      <c r="AV25">
        <v>147943</v>
      </c>
      <c r="AW25">
        <v>109291</v>
      </c>
      <c r="AX25">
        <v>120188</v>
      </c>
      <c r="AY25">
        <v>51302</v>
      </c>
      <c r="AZ25">
        <v>109849</v>
      </c>
      <c r="BA25">
        <v>164745</v>
      </c>
      <c r="BB25">
        <v>57650</v>
      </c>
    </row>
    <row r="26" spans="2:54">
      <c r="B26" t="s">
        <v>12</v>
      </c>
      <c r="R26">
        <v>3234</v>
      </c>
      <c r="S26">
        <v>3299</v>
      </c>
      <c r="T26">
        <v>4030</v>
      </c>
      <c r="U26">
        <v>4196</v>
      </c>
      <c r="V26">
        <v>10628</v>
      </c>
      <c r="W26">
        <v>65472</v>
      </c>
      <c r="X26">
        <v>29905</v>
      </c>
      <c r="Y26">
        <v>56671</v>
      </c>
      <c r="Z26">
        <v>25170</v>
      </c>
      <c r="AA26">
        <v>18791</v>
      </c>
      <c r="AB26">
        <v>30102</v>
      </c>
      <c r="AC26">
        <v>17527</v>
      </c>
      <c r="AD26">
        <v>29588</v>
      </c>
      <c r="AE26">
        <v>18360</v>
      </c>
      <c r="AF26">
        <v>26351</v>
      </c>
      <c r="AG26">
        <v>21030</v>
      </c>
      <c r="AH26">
        <v>13723</v>
      </c>
      <c r="AI26">
        <v>10237</v>
      </c>
      <c r="AJ26">
        <v>15422</v>
      </c>
      <c r="AK26">
        <v>5267</v>
      </c>
      <c r="AL26">
        <v>4417</v>
      </c>
      <c r="AM26">
        <v>9738</v>
      </c>
      <c r="AN26">
        <v>29962</v>
      </c>
      <c r="AO26">
        <v>23095</v>
      </c>
      <c r="AP26">
        <v>26606</v>
      </c>
      <c r="AQ26">
        <v>12610</v>
      </c>
      <c r="AR26">
        <v>18532</v>
      </c>
      <c r="AS26">
        <v>60248</v>
      </c>
      <c r="AT26">
        <v>67522</v>
      </c>
      <c r="AU26">
        <v>118815</v>
      </c>
      <c r="AV26">
        <v>335839</v>
      </c>
      <c r="AW26">
        <v>317806</v>
      </c>
      <c r="AX26">
        <v>302344</v>
      </c>
      <c r="AY26">
        <v>335355</v>
      </c>
      <c r="AZ26">
        <v>251748</v>
      </c>
      <c r="BA26">
        <v>107726</v>
      </c>
      <c r="BB26">
        <v>170302</v>
      </c>
    </row>
    <row r="27" spans="2:54">
      <c r="B27" t="s">
        <v>13</v>
      </c>
      <c r="R27">
        <v>13203</v>
      </c>
      <c r="S27">
        <v>3779</v>
      </c>
      <c r="T27">
        <v>3059</v>
      </c>
      <c r="U27">
        <v>9288</v>
      </c>
      <c r="V27">
        <v>29985</v>
      </c>
      <c r="W27">
        <v>35704</v>
      </c>
      <c r="X27">
        <v>32992</v>
      </c>
      <c r="Y27">
        <v>66903</v>
      </c>
      <c r="Z27">
        <v>29341</v>
      </c>
      <c r="AA27">
        <v>10801</v>
      </c>
      <c r="AB27">
        <v>15529</v>
      </c>
      <c r="AC27">
        <v>56639</v>
      </c>
      <c r="AD27">
        <v>19134</v>
      </c>
      <c r="AE27">
        <v>21471</v>
      </c>
      <c r="AF27">
        <v>8928</v>
      </c>
      <c r="AG27">
        <v>8234</v>
      </c>
      <c r="AH27">
        <v>14054</v>
      </c>
      <c r="AI27">
        <v>9471</v>
      </c>
      <c r="AJ27">
        <v>6186</v>
      </c>
      <c r="AK27">
        <v>9148</v>
      </c>
      <c r="AL27">
        <v>5862</v>
      </c>
      <c r="AM27">
        <v>11694</v>
      </c>
      <c r="AN27">
        <v>12348</v>
      </c>
      <c r="AO27">
        <v>13378</v>
      </c>
      <c r="AP27">
        <v>26004</v>
      </c>
      <c r="AQ27">
        <v>16314</v>
      </c>
      <c r="AR27">
        <v>26120</v>
      </c>
      <c r="AS27">
        <v>26793</v>
      </c>
      <c r="AT27">
        <v>48950</v>
      </c>
      <c r="AU27">
        <v>77329</v>
      </c>
      <c r="AV27">
        <v>194302</v>
      </c>
      <c r="AW27">
        <v>94661</v>
      </c>
      <c r="AX27">
        <v>105864</v>
      </c>
      <c r="AY27">
        <v>158692</v>
      </c>
      <c r="AZ27">
        <v>184431</v>
      </c>
      <c r="BA27">
        <v>168875</v>
      </c>
      <c r="BB27">
        <v>298486</v>
      </c>
    </row>
    <row r="28" spans="2:54">
      <c r="B28" t="s">
        <v>14</v>
      </c>
      <c r="X28">
        <v>30471</v>
      </c>
      <c r="Y28">
        <v>51972</v>
      </c>
      <c r="Z28">
        <v>15318</v>
      </c>
      <c r="AA28">
        <v>11159</v>
      </c>
      <c r="AB28">
        <v>24423</v>
      </c>
      <c r="AC28">
        <v>39090</v>
      </c>
      <c r="AD28">
        <v>35405</v>
      </c>
      <c r="AE28">
        <v>35143</v>
      </c>
      <c r="AF28">
        <v>12907</v>
      </c>
      <c r="AG28">
        <v>1427</v>
      </c>
      <c r="AH28">
        <v>2953</v>
      </c>
      <c r="AI28">
        <v>3595</v>
      </c>
      <c r="AJ28">
        <v>2617</v>
      </c>
      <c r="AK28">
        <v>3781</v>
      </c>
      <c r="AL28">
        <v>10055</v>
      </c>
      <c r="AM28">
        <v>24686</v>
      </c>
      <c r="AN28">
        <v>44546</v>
      </c>
      <c r="AO28">
        <v>39263</v>
      </c>
      <c r="AP28">
        <v>19112</v>
      </c>
      <c r="AQ28">
        <v>51412</v>
      </c>
      <c r="AR28">
        <v>88388</v>
      </c>
      <c r="AS28">
        <v>40320</v>
      </c>
      <c r="AT28">
        <v>79892</v>
      </c>
      <c r="AU28">
        <v>585290</v>
      </c>
      <c r="AV28">
        <v>2789673</v>
      </c>
      <c r="AW28">
        <v>743715</v>
      </c>
      <c r="AX28">
        <v>1175926</v>
      </c>
      <c r="AY28">
        <v>1527179</v>
      </c>
      <c r="AZ28">
        <v>833702</v>
      </c>
      <c r="BA28">
        <v>948566</v>
      </c>
      <c r="BB28">
        <v>331181</v>
      </c>
    </row>
    <row r="29" spans="2:54">
      <c r="B29" t="s">
        <v>15</v>
      </c>
      <c r="U29">
        <v>952</v>
      </c>
      <c r="V29">
        <v>375</v>
      </c>
      <c r="Z29">
        <v>1170</v>
      </c>
      <c r="AA29">
        <v>40</v>
      </c>
      <c r="AD29">
        <v>154</v>
      </c>
      <c r="AE29">
        <v>870</v>
      </c>
      <c r="AF29">
        <v>140</v>
      </c>
      <c r="AL29">
        <v>20</v>
      </c>
      <c r="AM29">
        <v>75</v>
      </c>
      <c r="AN29">
        <v>677</v>
      </c>
      <c r="AQ29">
        <v>120</v>
      </c>
      <c r="AR29">
        <v>236</v>
      </c>
      <c r="AS29">
        <v>941</v>
      </c>
      <c r="AT29">
        <v>950</v>
      </c>
      <c r="AU29">
        <v>8474</v>
      </c>
      <c r="AV29">
        <v>5539</v>
      </c>
      <c r="AW29">
        <v>7920</v>
      </c>
      <c r="AX29">
        <v>3246</v>
      </c>
      <c r="AY29">
        <v>434</v>
      </c>
      <c r="AZ29">
        <v>4591</v>
      </c>
      <c r="BA29">
        <v>2218</v>
      </c>
      <c r="BB29">
        <v>811135</v>
      </c>
    </row>
    <row r="30" spans="2:54">
      <c r="B30" t="s">
        <v>16</v>
      </c>
      <c r="U30">
        <v>4055</v>
      </c>
      <c r="V30">
        <v>5204</v>
      </c>
      <c r="W30">
        <v>8413</v>
      </c>
      <c r="X30">
        <v>3516</v>
      </c>
      <c r="Y30">
        <v>15488</v>
      </c>
      <c r="Z30">
        <v>1538</v>
      </c>
      <c r="AA30">
        <v>3873</v>
      </c>
      <c r="AB30">
        <v>15879</v>
      </c>
      <c r="AC30">
        <v>27912</v>
      </c>
      <c r="AD30">
        <v>12735</v>
      </c>
      <c r="AE30">
        <v>11537</v>
      </c>
      <c r="AF30">
        <v>12114</v>
      </c>
      <c r="AG30">
        <v>21963</v>
      </c>
      <c r="AH30">
        <v>23080</v>
      </c>
      <c r="AI30">
        <v>11029</v>
      </c>
      <c r="AJ30">
        <v>5587</v>
      </c>
      <c r="AK30">
        <v>7942</v>
      </c>
      <c r="AL30">
        <v>11205</v>
      </c>
      <c r="AM30">
        <v>97897</v>
      </c>
      <c r="AN30">
        <v>38141</v>
      </c>
      <c r="AO30">
        <v>38118</v>
      </c>
      <c r="AP30">
        <v>141844</v>
      </c>
      <c r="AQ30">
        <v>47191</v>
      </c>
      <c r="AR30">
        <v>47502</v>
      </c>
      <c r="AS30">
        <v>6071</v>
      </c>
      <c r="AT30">
        <v>164041</v>
      </c>
      <c r="AU30">
        <v>32852</v>
      </c>
      <c r="AV30">
        <v>94902</v>
      </c>
      <c r="AW30">
        <v>118573</v>
      </c>
      <c r="AX30">
        <v>221400</v>
      </c>
      <c r="AY30">
        <v>294449</v>
      </c>
      <c r="AZ30">
        <v>199081</v>
      </c>
      <c r="BA30">
        <v>781815</v>
      </c>
      <c r="BB30">
        <v>898964</v>
      </c>
    </row>
    <row r="31" spans="2:54">
      <c r="B31" t="s">
        <v>44</v>
      </c>
      <c r="AU31">
        <v>3535</v>
      </c>
      <c r="AV31">
        <v>11537</v>
      </c>
      <c r="AW31">
        <v>21775</v>
      </c>
      <c r="AX31">
        <v>20575</v>
      </c>
      <c r="AY31">
        <v>15898</v>
      </c>
      <c r="AZ31">
        <v>18456</v>
      </c>
      <c r="BA31">
        <v>20366</v>
      </c>
      <c r="BB31">
        <v>11979</v>
      </c>
    </row>
    <row r="32" spans="2:54">
      <c r="B32" t="s">
        <v>45</v>
      </c>
      <c r="BA32">
        <v>1009</v>
      </c>
      <c r="BB32">
        <v>514</v>
      </c>
    </row>
    <row r="33" spans="2:54">
      <c r="B33" t="s">
        <v>46</v>
      </c>
      <c r="BA33">
        <v>1875</v>
      </c>
    </row>
    <row r="34" spans="2:54">
      <c r="B34" t="s">
        <v>47</v>
      </c>
      <c r="BA34">
        <v>202</v>
      </c>
      <c r="BB34">
        <v>95</v>
      </c>
    </row>
    <row r="35" spans="2:54">
      <c r="B35" t="s">
        <v>48</v>
      </c>
      <c r="AY35">
        <v>2</v>
      </c>
      <c r="AZ35">
        <v>128</v>
      </c>
      <c r="BA35">
        <v>29</v>
      </c>
      <c r="BB35">
        <v>348</v>
      </c>
    </row>
    <row r="36" spans="2:54">
      <c r="B36" t="s">
        <v>17</v>
      </c>
      <c r="W36">
        <v>139789</v>
      </c>
      <c r="AB36">
        <v>95</v>
      </c>
      <c r="AC36">
        <v>1</v>
      </c>
      <c r="AD36">
        <v>2399</v>
      </c>
      <c r="AG36">
        <v>16</v>
      </c>
      <c r="AH36">
        <v>64</v>
      </c>
      <c r="AI36">
        <v>92</v>
      </c>
      <c r="AJ36">
        <v>1565</v>
      </c>
      <c r="AK36">
        <v>476</v>
      </c>
      <c r="AL36">
        <v>357</v>
      </c>
      <c r="AM36">
        <v>1776</v>
      </c>
      <c r="AN36">
        <v>715</v>
      </c>
      <c r="AO36">
        <v>263</v>
      </c>
      <c r="AP36">
        <v>150</v>
      </c>
      <c r="AQ36">
        <v>6892</v>
      </c>
      <c r="AR36">
        <v>1118</v>
      </c>
      <c r="AS36">
        <v>3039</v>
      </c>
      <c r="AT36">
        <v>2604</v>
      </c>
      <c r="AU36">
        <v>5707</v>
      </c>
      <c r="AV36">
        <v>1505</v>
      </c>
      <c r="AW36">
        <v>14710</v>
      </c>
      <c r="AX36">
        <v>2907</v>
      </c>
      <c r="AY36">
        <v>13198</v>
      </c>
      <c r="AZ36">
        <v>8990</v>
      </c>
      <c r="BA36">
        <v>3450</v>
      </c>
      <c r="BB36">
        <v>3070</v>
      </c>
    </row>
    <row r="37" spans="2:54">
      <c r="B37" t="s">
        <v>18</v>
      </c>
      <c r="AJ37">
        <v>13504</v>
      </c>
      <c r="AK37">
        <v>654</v>
      </c>
      <c r="AL37">
        <v>2136</v>
      </c>
      <c r="AM37">
        <v>447</v>
      </c>
      <c r="AN37">
        <v>35</v>
      </c>
      <c r="AX37">
        <v>2190</v>
      </c>
      <c r="AY37">
        <v>5907</v>
      </c>
      <c r="AZ37">
        <v>4932</v>
      </c>
      <c r="BA37">
        <v>1749</v>
      </c>
      <c r="BB37">
        <v>7959</v>
      </c>
    </row>
    <row r="38" spans="2:54">
      <c r="B38" t="s">
        <v>19</v>
      </c>
      <c r="Y38">
        <v>60030</v>
      </c>
      <c r="Z38">
        <v>228806</v>
      </c>
      <c r="AA38">
        <v>160355</v>
      </c>
      <c r="AB38">
        <v>166743</v>
      </c>
      <c r="AC38">
        <v>175464</v>
      </c>
      <c r="AD38">
        <v>165538</v>
      </c>
      <c r="AE38">
        <v>183993</v>
      </c>
      <c r="AF38">
        <v>181571</v>
      </c>
      <c r="AG38">
        <v>307081</v>
      </c>
      <c r="AH38">
        <v>310048</v>
      </c>
      <c r="AI38">
        <v>296810</v>
      </c>
      <c r="AJ38">
        <v>286734</v>
      </c>
      <c r="AK38">
        <v>173879</v>
      </c>
      <c r="AL38">
        <v>187331</v>
      </c>
      <c r="AM38">
        <v>125306</v>
      </c>
      <c r="AN38">
        <v>152450</v>
      </c>
      <c r="AO38">
        <v>163233</v>
      </c>
      <c r="AP38">
        <v>185688</v>
      </c>
      <c r="AQ38">
        <v>132700</v>
      </c>
      <c r="AR38">
        <v>172584</v>
      </c>
      <c r="AS38">
        <v>191305</v>
      </c>
      <c r="AT38">
        <v>330371</v>
      </c>
      <c r="AU38">
        <v>277291</v>
      </c>
      <c r="AV38">
        <v>553227</v>
      </c>
      <c r="AW38">
        <v>56914</v>
      </c>
      <c r="AX38">
        <v>158040</v>
      </c>
      <c r="AY38">
        <v>146595</v>
      </c>
      <c r="AZ38">
        <v>408018</v>
      </c>
      <c r="BA38">
        <v>217017</v>
      </c>
      <c r="BB38">
        <v>309944</v>
      </c>
    </row>
    <row r="39" spans="2:54">
      <c r="B39" t="s">
        <v>29</v>
      </c>
      <c r="AK39">
        <v>2</v>
      </c>
      <c r="AL39">
        <v>178</v>
      </c>
      <c r="AM39">
        <v>617</v>
      </c>
      <c r="AN39">
        <v>1088</v>
      </c>
      <c r="AO39">
        <v>1173</v>
      </c>
      <c r="AP39">
        <v>1115</v>
      </c>
      <c r="AQ39">
        <v>3</v>
      </c>
      <c r="AR39">
        <v>2859</v>
      </c>
      <c r="AS39">
        <v>704</v>
      </c>
      <c r="AT39">
        <v>5638</v>
      </c>
      <c r="AU39">
        <v>74116</v>
      </c>
      <c r="AV39">
        <v>141473</v>
      </c>
      <c r="AW39">
        <v>145677</v>
      </c>
      <c r="AX39">
        <v>30136</v>
      </c>
      <c r="AY39">
        <v>47680</v>
      </c>
      <c r="AZ39">
        <v>16065</v>
      </c>
      <c r="BA39">
        <v>45402</v>
      </c>
      <c r="BB39">
        <v>12865</v>
      </c>
    </row>
    <row r="40" spans="2:54">
      <c r="B40" t="s">
        <v>49</v>
      </c>
      <c r="AX40">
        <v>57155</v>
      </c>
      <c r="AY40">
        <v>80776</v>
      </c>
      <c r="AZ40">
        <v>32782</v>
      </c>
      <c r="BA40">
        <v>15587</v>
      </c>
      <c r="BB40">
        <v>3626</v>
      </c>
    </row>
    <row r="41" spans="2:54">
      <c r="B41" t="s">
        <v>50</v>
      </c>
      <c r="AX41">
        <v>78</v>
      </c>
      <c r="AY41">
        <v>442</v>
      </c>
      <c r="AZ41">
        <v>578</v>
      </c>
      <c r="BA41">
        <v>78</v>
      </c>
      <c r="BB41">
        <v>1270</v>
      </c>
    </row>
    <row r="42" spans="2:54">
      <c r="B42" t="s">
        <v>51</v>
      </c>
      <c r="AX42">
        <v>32455</v>
      </c>
      <c r="AY42">
        <v>46811</v>
      </c>
      <c r="AZ42">
        <v>25232</v>
      </c>
      <c r="BA42">
        <v>12043</v>
      </c>
      <c r="BB42">
        <v>80</v>
      </c>
    </row>
    <row r="43" spans="2:54">
      <c r="B43" t="s">
        <v>52</v>
      </c>
      <c r="AX43">
        <v>70881</v>
      </c>
      <c r="AY43">
        <v>30282</v>
      </c>
      <c r="AZ43">
        <v>40436</v>
      </c>
      <c r="BA43">
        <v>18218</v>
      </c>
      <c r="BB43">
        <v>3019</v>
      </c>
    </row>
    <row r="44" spans="2:54">
      <c r="B44" t="s">
        <v>53</v>
      </c>
      <c r="AZ44">
        <v>6</v>
      </c>
    </row>
    <row r="45" spans="2:54">
      <c r="B45" t="s">
        <v>20</v>
      </c>
      <c r="R45">
        <v>28471</v>
      </c>
      <c r="S45">
        <v>7061</v>
      </c>
      <c r="T45">
        <v>9102</v>
      </c>
      <c r="U45">
        <v>8586</v>
      </c>
      <c r="V45">
        <v>21154</v>
      </c>
      <c r="W45">
        <v>112764</v>
      </c>
      <c r="X45">
        <v>3771</v>
      </c>
      <c r="Y45">
        <v>5787</v>
      </c>
      <c r="Z45">
        <v>2160</v>
      </c>
      <c r="AA45">
        <v>1274</v>
      </c>
      <c r="AB45">
        <v>4413</v>
      </c>
      <c r="AC45">
        <v>1761</v>
      </c>
      <c r="AD45">
        <v>15347</v>
      </c>
      <c r="AE45">
        <v>5967</v>
      </c>
      <c r="AF45">
        <v>75932</v>
      </c>
      <c r="AG45">
        <v>5862</v>
      </c>
      <c r="AH45">
        <v>4275</v>
      </c>
      <c r="AI45">
        <v>10973</v>
      </c>
      <c r="AJ45">
        <v>2870</v>
      </c>
      <c r="AK45">
        <v>1860</v>
      </c>
      <c r="AL45">
        <f>1164-AL39</f>
        <v>986</v>
      </c>
      <c r="AM45">
        <f>2260-AM39</f>
        <v>1643</v>
      </c>
      <c r="AN45">
        <f>6107-AN39</f>
        <v>5019</v>
      </c>
      <c r="AO45">
        <v>1342</v>
      </c>
      <c r="AP45">
        <v>54124</v>
      </c>
      <c r="AQ45">
        <v>4899</v>
      </c>
      <c r="AR45">
        <v>9398</v>
      </c>
      <c r="AS45">
        <v>20647</v>
      </c>
      <c r="AT45">
        <v>44112</v>
      </c>
      <c r="AU45">
        <v>45645</v>
      </c>
      <c r="AV45">
        <v>118505</v>
      </c>
      <c r="AW45">
        <v>256061</v>
      </c>
    </row>
    <row r="46" spans="2:54">
      <c r="B46" t="s">
        <v>21</v>
      </c>
      <c r="R46">
        <v>67932</v>
      </c>
      <c r="S46">
        <v>665</v>
      </c>
      <c r="T46">
        <v>196</v>
      </c>
      <c r="U46">
        <v>39</v>
      </c>
      <c r="V46">
        <v>28</v>
      </c>
      <c r="W46">
        <v>3</v>
      </c>
      <c r="X46">
        <v>3572</v>
      </c>
      <c r="Y46">
        <v>4636</v>
      </c>
      <c r="Z46">
        <v>202</v>
      </c>
      <c r="AA46">
        <v>2969</v>
      </c>
      <c r="AB46">
        <v>5992</v>
      </c>
      <c r="AC46">
        <v>3024</v>
      </c>
      <c r="AD46">
        <v>4239</v>
      </c>
      <c r="AE46">
        <v>14387</v>
      </c>
      <c r="AF46">
        <v>19339</v>
      </c>
      <c r="AG46">
        <v>9577</v>
      </c>
      <c r="AH46">
        <v>15213</v>
      </c>
      <c r="AI46">
        <v>12524</v>
      </c>
      <c r="AJ46">
        <v>8121</v>
      </c>
      <c r="AK46">
        <v>7203</v>
      </c>
      <c r="AL46">
        <v>2753</v>
      </c>
      <c r="AM46">
        <v>9431</v>
      </c>
      <c r="AN46">
        <v>10867</v>
      </c>
      <c r="AO46">
        <v>1345</v>
      </c>
      <c r="AP46">
        <v>3462</v>
      </c>
      <c r="AQ46">
        <v>647</v>
      </c>
      <c r="AR46">
        <v>4574</v>
      </c>
      <c r="AS46">
        <v>3370</v>
      </c>
      <c r="AT46">
        <v>9438</v>
      </c>
      <c r="AU46">
        <v>318</v>
      </c>
      <c r="AZ46">
        <v>72</v>
      </c>
      <c r="BA46">
        <v>739</v>
      </c>
      <c r="BB46">
        <v>2009</v>
      </c>
    </row>
    <row r="47" spans="2:54">
      <c r="B47" t="s">
        <v>42</v>
      </c>
      <c r="AY47">
        <v>65</v>
      </c>
      <c r="AZ47">
        <v>501</v>
      </c>
    </row>
    <row r="48" spans="2:54">
      <c r="B48" t="s">
        <v>43</v>
      </c>
      <c r="BB48">
        <v>477</v>
      </c>
    </row>
    <row r="49" spans="2:54">
      <c r="B49" t="s">
        <v>22</v>
      </c>
      <c r="R49">
        <v>5227</v>
      </c>
      <c r="S49">
        <v>1</v>
      </c>
      <c r="T49">
        <v>136</v>
      </c>
      <c r="U49">
        <v>146</v>
      </c>
      <c r="V49">
        <v>441</v>
      </c>
      <c r="W49">
        <v>831</v>
      </c>
      <c r="X49">
        <v>512</v>
      </c>
      <c r="Y49">
        <v>748</v>
      </c>
      <c r="Z49">
        <v>2938</v>
      </c>
      <c r="AA49">
        <v>7677</v>
      </c>
      <c r="AB49">
        <v>32847</v>
      </c>
      <c r="AC49">
        <v>33290</v>
      </c>
      <c r="AD49">
        <v>48942</v>
      </c>
      <c r="AE49">
        <v>75377</v>
      </c>
      <c r="AF49">
        <v>68140</v>
      </c>
      <c r="AG49">
        <v>133956</v>
      </c>
      <c r="AH49">
        <v>165527</v>
      </c>
      <c r="AI49">
        <v>94031</v>
      </c>
      <c r="AJ49">
        <v>44173</v>
      </c>
      <c r="AK49">
        <v>30288</v>
      </c>
      <c r="AL49">
        <v>44832</v>
      </c>
      <c r="AM49">
        <v>207503</v>
      </c>
      <c r="AN49">
        <v>324182</v>
      </c>
      <c r="AO49">
        <v>143325</v>
      </c>
      <c r="AP49">
        <v>243073</v>
      </c>
      <c r="AQ49">
        <v>80292</v>
      </c>
      <c r="AR49">
        <v>54854</v>
      </c>
      <c r="AS49">
        <v>162227</v>
      </c>
      <c r="AT49">
        <v>216519</v>
      </c>
      <c r="AU49">
        <v>27410</v>
      </c>
      <c r="BB49">
        <v>91</v>
      </c>
    </row>
    <row r="50" spans="2:54">
      <c r="B50" t="s">
        <v>23</v>
      </c>
      <c r="X50">
        <v>23250</v>
      </c>
      <c r="AA50">
        <v>1007</v>
      </c>
      <c r="AB50">
        <v>8892</v>
      </c>
      <c r="AC50">
        <v>804</v>
      </c>
      <c r="AD50">
        <v>242</v>
      </c>
      <c r="AE50">
        <v>22058</v>
      </c>
      <c r="AF50">
        <v>51673</v>
      </c>
      <c r="AG50">
        <v>58461</v>
      </c>
      <c r="AH50">
        <v>17135</v>
      </c>
      <c r="AI50">
        <v>9310</v>
      </c>
      <c r="AJ50">
        <v>6894</v>
      </c>
      <c r="AK50">
        <v>936</v>
      </c>
      <c r="AL50">
        <v>3358</v>
      </c>
      <c r="AM50">
        <v>5476</v>
      </c>
      <c r="AN50">
        <v>2496</v>
      </c>
      <c r="AO50">
        <v>93</v>
      </c>
      <c r="AP50">
        <v>7</v>
      </c>
      <c r="AQ50">
        <v>3384</v>
      </c>
      <c r="AR50">
        <v>5223</v>
      </c>
      <c r="AS50">
        <v>5969</v>
      </c>
      <c r="AT50">
        <v>3150</v>
      </c>
      <c r="AU50">
        <v>66</v>
      </c>
      <c r="AV50">
        <v>109188</v>
      </c>
      <c r="AW50">
        <v>69736</v>
      </c>
      <c r="AY50">
        <v>8300</v>
      </c>
      <c r="AZ50">
        <v>67</v>
      </c>
      <c r="BA50">
        <v>62424</v>
      </c>
      <c r="BB50">
        <v>139497</v>
      </c>
    </row>
    <row r="51" spans="2:54">
      <c r="B51" t="s">
        <v>24</v>
      </c>
      <c r="Z51">
        <v>617</v>
      </c>
      <c r="AA51">
        <v>408</v>
      </c>
      <c r="AC51">
        <v>7</v>
      </c>
      <c r="AD51">
        <v>15</v>
      </c>
      <c r="AE51">
        <v>9</v>
      </c>
      <c r="AF51">
        <v>5</v>
      </c>
      <c r="AG51">
        <v>150</v>
      </c>
      <c r="AH51">
        <v>11</v>
      </c>
      <c r="AI51">
        <v>24</v>
      </c>
      <c r="AJ51">
        <v>17</v>
      </c>
      <c r="AK51">
        <v>94</v>
      </c>
      <c r="AL51">
        <v>187</v>
      </c>
      <c r="AM51">
        <v>102</v>
      </c>
      <c r="AN51">
        <v>5</v>
      </c>
      <c r="AO51">
        <v>424</v>
      </c>
      <c r="AP51">
        <v>6</v>
      </c>
      <c r="AQ51">
        <v>1608</v>
      </c>
      <c r="AR51">
        <v>4421</v>
      </c>
      <c r="AS51">
        <v>2043</v>
      </c>
    </row>
    <row r="52" spans="2:54">
      <c r="B52" t="s">
        <v>25</v>
      </c>
      <c r="Z52">
        <v>1</v>
      </c>
      <c r="AB52">
        <v>3</v>
      </c>
      <c r="AD52">
        <v>10</v>
      </c>
      <c r="AI52">
        <v>1786</v>
      </c>
      <c r="AJ52">
        <v>700</v>
      </c>
      <c r="AL52">
        <v>223</v>
      </c>
      <c r="AQ52">
        <v>9</v>
      </c>
    </row>
    <row r="54" spans="2:54">
      <c r="B54" t="s">
        <v>26</v>
      </c>
      <c r="E54">
        <f t="shared" ref="E54" si="0">SUM(E4:E53)</f>
        <v>0</v>
      </c>
      <c r="F54">
        <f t="shared" ref="F54" si="1">SUM(F4:F53)</f>
        <v>0</v>
      </c>
      <c r="G54">
        <f t="shared" ref="G54" si="2">SUM(G4:G53)</f>
        <v>0</v>
      </c>
      <c r="H54">
        <f t="shared" ref="H54" si="3">SUM(H4:H53)</f>
        <v>0</v>
      </c>
      <c r="I54">
        <f t="shared" ref="I54" si="4">SUM(I4:I53)</f>
        <v>0</v>
      </c>
      <c r="J54">
        <f t="shared" ref="J54" si="5">SUM(J4:J53)</f>
        <v>0</v>
      </c>
      <c r="K54">
        <f t="shared" ref="K54" si="6">SUM(K4:K53)</f>
        <v>0</v>
      </c>
      <c r="L54">
        <f t="shared" ref="L54" si="7">SUM(L4:L53)</f>
        <v>0</v>
      </c>
      <c r="M54">
        <f t="shared" ref="M54" si="8">SUM(M4:M53)</f>
        <v>0</v>
      </c>
      <c r="N54">
        <f t="shared" ref="N54" si="9">SUM(N4:N53)</f>
        <v>0</v>
      </c>
      <c r="O54">
        <f t="shared" ref="O54" si="10">SUM(O4:O53)</f>
        <v>0</v>
      </c>
      <c r="P54">
        <f t="shared" ref="P54" si="11">SUM(P4:P53)</f>
        <v>0</v>
      </c>
      <c r="Q54">
        <f t="shared" ref="Q54" si="12">SUM(Q4:Q53)</f>
        <v>0</v>
      </c>
      <c r="R54">
        <f t="shared" ref="R54" si="13">SUM(R4:R53)</f>
        <v>5770006</v>
      </c>
      <c r="S54">
        <f t="shared" ref="S54" si="14">SUM(S4:S53)</f>
        <v>4134323</v>
      </c>
      <c r="T54">
        <f t="shared" ref="T54:AC54" si="15">SUM(T4:T53)</f>
        <v>3159220</v>
      </c>
      <c r="U54">
        <f t="shared" si="15"/>
        <v>4777597</v>
      </c>
      <c r="V54">
        <f t="shared" si="15"/>
        <v>6393068</v>
      </c>
      <c r="W54">
        <f t="shared" si="15"/>
        <v>5929803</v>
      </c>
      <c r="X54">
        <f t="shared" si="15"/>
        <v>7912653</v>
      </c>
      <c r="Y54">
        <f t="shared" si="15"/>
        <v>13864389</v>
      </c>
      <c r="Z54">
        <f t="shared" si="15"/>
        <v>5309902</v>
      </c>
      <c r="AA54">
        <f t="shared" si="15"/>
        <v>5123505</v>
      </c>
      <c r="AB54">
        <f t="shared" si="15"/>
        <v>7268432</v>
      </c>
      <c r="AC54">
        <f t="shared" si="15"/>
        <v>8806896</v>
      </c>
      <c r="AD54">
        <f>SUM(AD4:AD53)</f>
        <v>10376291</v>
      </c>
      <c r="AE54">
        <f t="shared" ref="AE54:BB54" si="16">SUM(AE4:AE53)</f>
        <v>10254512</v>
      </c>
      <c r="AF54">
        <f t="shared" si="16"/>
        <v>10208242</v>
      </c>
      <c r="AG54">
        <f t="shared" si="16"/>
        <v>13350451</v>
      </c>
      <c r="AH54">
        <f t="shared" si="16"/>
        <v>11797440</v>
      </c>
      <c r="AI54">
        <f t="shared" si="16"/>
        <v>8172360</v>
      </c>
      <c r="AJ54">
        <f t="shared" si="16"/>
        <v>6015481</v>
      </c>
      <c r="AK54">
        <f t="shared" si="16"/>
        <v>3479878</v>
      </c>
      <c r="AL54">
        <f t="shared" si="16"/>
        <v>3814261</v>
      </c>
      <c r="AM54">
        <f t="shared" si="16"/>
        <v>4610130</v>
      </c>
      <c r="AN54">
        <f t="shared" si="16"/>
        <v>5072876</v>
      </c>
      <c r="AO54">
        <f t="shared" si="16"/>
        <v>5579620</v>
      </c>
      <c r="AP54">
        <f t="shared" si="16"/>
        <v>5620871</v>
      </c>
      <c r="AQ54">
        <f t="shared" si="16"/>
        <v>5119579</v>
      </c>
      <c r="AR54">
        <f t="shared" si="16"/>
        <v>6364891</v>
      </c>
      <c r="AS54">
        <f t="shared" si="16"/>
        <v>7052486</v>
      </c>
      <c r="AT54">
        <f t="shared" si="16"/>
        <v>10438271</v>
      </c>
      <c r="AU54">
        <f t="shared" si="16"/>
        <v>6772273</v>
      </c>
      <c r="AV54">
        <f t="shared" si="16"/>
        <v>13529870</v>
      </c>
      <c r="AW54">
        <f t="shared" si="16"/>
        <v>10151352</v>
      </c>
      <c r="AX54">
        <f t="shared" si="16"/>
        <v>11961081</v>
      </c>
      <c r="AY54">
        <f t="shared" si="16"/>
        <v>14989431</v>
      </c>
      <c r="AZ54">
        <f t="shared" si="16"/>
        <v>21085850</v>
      </c>
      <c r="BA54">
        <f t="shared" si="16"/>
        <v>24133703</v>
      </c>
      <c r="BB54">
        <f t="shared" si="16"/>
        <v>21329519</v>
      </c>
    </row>
    <row r="56" spans="2:54">
      <c r="R56">
        <f>5770006-R54</f>
        <v>0</v>
      </c>
      <c r="S56">
        <f>4134323-S54</f>
        <v>0</v>
      </c>
      <c r="T56">
        <f>3159220-T54</f>
        <v>0</v>
      </c>
      <c r="U56">
        <f>4777597-U54</f>
        <v>0</v>
      </c>
      <c r="V56">
        <f>6393068-V54</f>
        <v>0</v>
      </c>
      <c r="W56">
        <f>5929803-W54</f>
        <v>0</v>
      </c>
      <c r="X56">
        <f>7912653-X54</f>
        <v>0</v>
      </c>
      <c r="Y56">
        <f>13864389-Y54</f>
        <v>0</v>
      </c>
      <c r="Z56">
        <f>5309902-Z54</f>
        <v>0</v>
      </c>
      <c r="AA56">
        <f>5123505-AA54</f>
        <v>0</v>
      </c>
      <c r="AB56">
        <f>7268432-AB54</f>
        <v>0</v>
      </c>
      <c r="AC56">
        <f>8806896-AC54</f>
        <v>0</v>
      </c>
      <c r="AD56">
        <f>10376291-AD54</f>
        <v>0</v>
      </c>
      <c r="AE56">
        <f>10254512-AE54</f>
        <v>0</v>
      </c>
      <c r="AF56">
        <f>10208242-AF54</f>
        <v>0</v>
      </c>
      <c r="AG56">
        <f>13350451-AG54</f>
        <v>0</v>
      </c>
      <c r="AH56">
        <f>11797440-AH54</f>
        <v>0</v>
      </c>
      <c r="AI56">
        <f>8172360-AI54</f>
        <v>0</v>
      </c>
      <c r="AJ56">
        <f>6015481-AJ54</f>
        <v>0</v>
      </c>
      <c r="AK56">
        <f>3479878-AK54</f>
        <v>0</v>
      </c>
      <c r="AL56">
        <f>3814261-AL54</f>
        <v>0</v>
      </c>
      <c r="AM56">
        <f>4610130-AM54</f>
        <v>0</v>
      </c>
      <c r="AN56">
        <f>5072876-AN54</f>
        <v>0</v>
      </c>
      <c r="AO56">
        <f>5579620-AO54</f>
        <v>0</v>
      </c>
      <c r="AP56">
        <f>5620871-AP54</f>
        <v>0</v>
      </c>
      <c r="AQ56">
        <f>5119579-AQ54</f>
        <v>0</v>
      </c>
      <c r="AR56">
        <f>6364891-AR54</f>
        <v>0</v>
      </c>
      <c r="AS56">
        <f>7052486-AS54</f>
        <v>0</v>
      </c>
      <c r="AT56">
        <f>10438271-AT54</f>
        <v>0</v>
      </c>
      <c r="AU56">
        <f>6772273-AU54</f>
        <v>0</v>
      </c>
      <c r="AV56">
        <f>13529870-AV54</f>
        <v>0</v>
      </c>
      <c r="AW56">
        <f>10151352-AW54</f>
        <v>0</v>
      </c>
      <c r="AX56">
        <f>11961081-AX54</f>
        <v>0</v>
      </c>
      <c r="AY56">
        <f>14989431-AY54</f>
        <v>0</v>
      </c>
      <c r="AZ56">
        <f>21085850-AZ54</f>
        <v>0</v>
      </c>
      <c r="BA56">
        <f>24133703-BA54</f>
        <v>0</v>
      </c>
      <c r="BB56">
        <f>21329519-BB54</f>
        <v>0</v>
      </c>
    </row>
    <row r="58" spans="2:54">
      <c r="R58" t="s">
        <v>34</v>
      </c>
      <c r="S58" t="s">
        <v>34</v>
      </c>
      <c r="T58" t="s">
        <v>34</v>
      </c>
      <c r="U58" t="s">
        <v>34</v>
      </c>
      <c r="V58" t="s">
        <v>34</v>
      </c>
      <c r="W58" t="s">
        <v>34</v>
      </c>
      <c r="X58" t="s">
        <v>34</v>
      </c>
      <c r="Y58" t="s">
        <v>34</v>
      </c>
      <c r="Z58" t="s">
        <v>34</v>
      </c>
      <c r="AA58" t="s">
        <v>34</v>
      </c>
      <c r="AB58" t="s">
        <v>34</v>
      </c>
      <c r="AC58" t="s">
        <v>34</v>
      </c>
      <c r="AD58" t="s">
        <v>28</v>
      </c>
      <c r="AE58" t="s">
        <v>28</v>
      </c>
      <c r="AF58" t="s">
        <v>28</v>
      </c>
      <c r="AG58" t="s">
        <v>28</v>
      </c>
      <c r="AH58" t="s">
        <v>28</v>
      </c>
      <c r="AI58" t="s">
        <v>28</v>
      </c>
      <c r="AJ58" t="s">
        <v>28</v>
      </c>
      <c r="AK58" t="s">
        <v>28</v>
      </c>
      <c r="AL58" t="s">
        <v>28</v>
      </c>
      <c r="AM58" t="s">
        <v>28</v>
      </c>
      <c r="AN58" t="s">
        <v>28</v>
      </c>
      <c r="AO58" t="s">
        <v>28</v>
      </c>
      <c r="AP58" t="s">
        <v>28</v>
      </c>
      <c r="AQ58" t="s">
        <v>28</v>
      </c>
      <c r="AR58" t="s">
        <v>28</v>
      </c>
      <c r="AS58" t="s">
        <v>28</v>
      </c>
      <c r="AT58" t="s">
        <v>28</v>
      </c>
      <c r="AU58" t="s">
        <v>28</v>
      </c>
      <c r="AV58" t="s">
        <v>28</v>
      </c>
      <c r="AW58" t="s">
        <v>28</v>
      </c>
      <c r="AX58" t="s">
        <v>28</v>
      </c>
      <c r="AY58" t="s">
        <v>28</v>
      </c>
      <c r="AZ58" t="s">
        <v>28</v>
      </c>
      <c r="BA58" t="s">
        <v>28</v>
      </c>
      <c r="BB58" t="s">
        <v>28</v>
      </c>
    </row>
    <row r="61" spans="2:54">
      <c r="R61" t="s">
        <v>58</v>
      </c>
      <c r="S61" t="s">
        <v>58</v>
      </c>
      <c r="T61" t="s">
        <v>58</v>
      </c>
      <c r="U61" t="s">
        <v>58</v>
      </c>
      <c r="V61" t="s">
        <v>58</v>
      </c>
      <c r="W61" t="s">
        <v>58</v>
      </c>
      <c r="X61" t="s">
        <v>58</v>
      </c>
      <c r="Y61" t="s">
        <v>58</v>
      </c>
      <c r="Z61" t="s">
        <v>58</v>
      </c>
      <c r="AA61" t="s">
        <v>58</v>
      </c>
      <c r="AB61" t="s">
        <v>58</v>
      </c>
      <c r="AC61" t="s">
        <v>58</v>
      </c>
      <c r="AD61" t="s">
        <v>58</v>
      </c>
      <c r="AE61" t="s">
        <v>58</v>
      </c>
      <c r="AF61" t="s">
        <v>58</v>
      </c>
      <c r="AG61" t="s">
        <v>58</v>
      </c>
      <c r="AH61" t="s">
        <v>58</v>
      </c>
      <c r="AI61" t="s">
        <v>58</v>
      </c>
      <c r="AJ61" t="s">
        <v>58</v>
      </c>
      <c r="AK61" t="s">
        <v>58</v>
      </c>
      <c r="AL61" t="s">
        <v>58</v>
      </c>
      <c r="AM61" t="s">
        <v>58</v>
      </c>
      <c r="AN61" t="s">
        <v>58</v>
      </c>
      <c r="AO61" t="s">
        <v>58</v>
      </c>
      <c r="AP61" t="s">
        <v>58</v>
      </c>
      <c r="AQ61" t="s">
        <v>58</v>
      </c>
      <c r="AR61" t="s">
        <v>58</v>
      </c>
      <c r="AS61" t="s">
        <v>58</v>
      </c>
      <c r="AT61" t="s">
        <v>58</v>
      </c>
      <c r="AU61" t="s">
        <v>58</v>
      </c>
      <c r="AV61" t="s">
        <v>58</v>
      </c>
      <c r="AW61" t="s">
        <v>58</v>
      </c>
      <c r="AX61" t="s">
        <v>58</v>
      </c>
      <c r="AY61" t="s">
        <v>58</v>
      </c>
      <c r="AZ61" t="s">
        <v>58</v>
      </c>
      <c r="BA61" t="s">
        <v>58</v>
      </c>
      <c r="BB61" t="s">
        <v>58</v>
      </c>
    </row>
    <row r="63" spans="2:54">
      <c r="AA63" t="s">
        <v>72</v>
      </c>
      <c r="AB63" t="s">
        <v>72</v>
      </c>
      <c r="AC63" t="s">
        <v>72</v>
      </c>
      <c r="AD63" t="s">
        <v>72</v>
      </c>
      <c r="AE63" t="s">
        <v>72</v>
      </c>
      <c r="AF63" t="s">
        <v>72</v>
      </c>
      <c r="AG63" t="s">
        <v>72</v>
      </c>
      <c r="AH6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75"/>
  <sheetViews>
    <sheetView tabSelected="1" workbookViewId="0">
      <pane xSplit="3" ySplit="3" topLeftCell="AG47" activePane="bottomRight" state="frozen"/>
      <selection pane="topRight" activeCell="D1" sqref="D1"/>
      <selection pane="bottomLeft" activeCell="A3" sqref="A3"/>
      <selection pane="bottomRight" activeCell="AO64" sqref="AO64"/>
    </sheetView>
  </sheetViews>
  <sheetFormatPr defaultRowHeight="15"/>
  <sheetData>
    <row r="1" spans="1:55">
      <c r="C1" t="s">
        <v>55</v>
      </c>
      <c r="D1" t="s">
        <v>56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5"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 t="s">
        <v>27</v>
      </c>
      <c r="AA3" t="s">
        <v>27</v>
      </c>
      <c r="AB3" t="s">
        <v>27</v>
      </c>
      <c r="AC3" t="s">
        <v>27</v>
      </c>
      <c r="AD3" t="s">
        <v>27</v>
      </c>
      <c r="AE3" t="s">
        <v>27</v>
      </c>
      <c r="AF3" t="s">
        <v>27</v>
      </c>
      <c r="AG3" t="s">
        <v>27</v>
      </c>
      <c r="AH3" t="s">
        <v>27</v>
      </c>
      <c r="AI3" t="s">
        <v>27</v>
      </c>
      <c r="AJ3" t="s">
        <v>27</v>
      </c>
      <c r="AK3" t="s">
        <v>27</v>
      </c>
      <c r="AL3" t="s">
        <v>27</v>
      </c>
      <c r="AM3" t="s">
        <v>27</v>
      </c>
      <c r="AN3" t="s">
        <v>27</v>
      </c>
      <c r="AO3" t="s">
        <v>27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</row>
    <row r="4" spans="1:55">
      <c r="A4" t="s">
        <v>0</v>
      </c>
      <c r="B4" t="s">
        <v>1</v>
      </c>
      <c r="R4">
        <v>2722384</v>
      </c>
      <c r="S4">
        <v>2428383</v>
      </c>
      <c r="T4">
        <v>3079810</v>
      </c>
      <c r="U4">
        <v>3730952</v>
      </c>
      <c r="V4">
        <v>5092469</v>
      </c>
      <c r="W4">
        <v>6412921</v>
      </c>
      <c r="X4">
        <v>7663827</v>
      </c>
      <c r="Y4">
        <v>9294809</v>
      </c>
      <c r="Z4">
        <v>6264531</v>
      </c>
      <c r="AA4">
        <v>5617507</v>
      </c>
      <c r="AB4">
        <v>7896177</v>
      </c>
      <c r="AC4">
        <v>7442007</v>
      </c>
      <c r="AD4">
        <v>7970740</v>
      </c>
      <c r="AE4">
        <v>6903764</v>
      </c>
      <c r="AF4">
        <v>5016086</v>
      </c>
      <c r="AG4">
        <v>6024648</v>
      </c>
      <c r="AH4">
        <v>5754038</v>
      </c>
      <c r="AI4">
        <v>4150183</v>
      </c>
      <c r="AJ4">
        <v>3506370</v>
      </c>
      <c r="AK4">
        <v>2964481</v>
      </c>
      <c r="AL4">
        <v>2437328</v>
      </c>
      <c r="AM4">
        <v>2598211</v>
      </c>
      <c r="AN4">
        <v>3151256</v>
      </c>
      <c r="AO4">
        <v>2504601</v>
      </c>
      <c r="AP4">
        <v>3897449</v>
      </c>
      <c r="AQ4">
        <v>3960706</v>
      </c>
      <c r="AR4">
        <v>6431644</v>
      </c>
      <c r="AS4">
        <v>8940738</v>
      </c>
      <c r="AT4">
        <v>11456788</v>
      </c>
      <c r="AU4">
        <v>13541545</v>
      </c>
      <c r="AV4">
        <v>13559964</v>
      </c>
      <c r="AW4">
        <v>14061417</v>
      </c>
      <c r="AX4">
        <v>12571818</v>
      </c>
      <c r="AY4">
        <v>14137402</v>
      </c>
      <c r="AZ4">
        <v>16234318</v>
      </c>
      <c r="BA4">
        <v>19939651</v>
      </c>
      <c r="BB4">
        <v>15091886</v>
      </c>
    </row>
    <row r="5" spans="1:55">
      <c r="B5" t="s">
        <v>2</v>
      </c>
      <c r="R5">
        <v>998564</v>
      </c>
      <c r="S5">
        <v>367066</v>
      </c>
      <c r="T5">
        <v>438500</v>
      </c>
      <c r="U5">
        <v>37955</v>
      </c>
      <c r="V5">
        <v>2362</v>
      </c>
      <c r="W5">
        <v>2000</v>
      </c>
      <c r="X5">
        <v>437513</v>
      </c>
      <c r="Y5">
        <v>306491</v>
      </c>
      <c r="Z5">
        <v>109474</v>
      </c>
      <c r="AA5">
        <v>224778</v>
      </c>
      <c r="AB5">
        <v>241033</v>
      </c>
      <c r="AC5">
        <v>431159</v>
      </c>
      <c r="AD5">
        <v>516841</v>
      </c>
      <c r="AE5">
        <v>254628</v>
      </c>
      <c r="AF5">
        <v>628069</v>
      </c>
      <c r="AG5">
        <v>345765</v>
      </c>
      <c r="AH5">
        <v>399487</v>
      </c>
      <c r="AI5">
        <v>290067</v>
      </c>
      <c r="AJ5">
        <v>461111</v>
      </c>
      <c r="AK5">
        <v>294822</v>
      </c>
      <c r="AL5">
        <v>353540</v>
      </c>
      <c r="AM5">
        <v>365314</v>
      </c>
      <c r="AN5">
        <v>118950</v>
      </c>
      <c r="AO5">
        <v>83743</v>
      </c>
      <c r="AP5">
        <v>52933</v>
      </c>
      <c r="AQ5">
        <v>135729</v>
      </c>
      <c r="AR5">
        <v>103510</v>
      </c>
      <c r="AS5">
        <v>36977</v>
      </c>
      <c r="AT5">
        <v>1</v>
      </c>
      <c r="AU5">
        <v>2027</v>
      </c>
      <c r="AV5">
        <v>1448</v>
      </c>
      <c r="AW5">
        <v>39940</v>
      </c>
      <c r="AX5">
        <v>131116</v>
      </c>
      <c r="AY5">
        <v>519870</v>
      </c>
      <c r="AZ5">
        <v>351066</v>
      </c>
      <c r="BA5">
        <v>169427</v>
      </c>
      <c r="BB5">
        <v>383644</v>
      </c>
    </row>
    <row r="6" spans="1:55">
      <c r="B6" t="s">
        <v>3</v>
      </c>
      <c r="R6">
        <v>1763186</v>
      </c>
      <c r="S6">
        <v>1156498</v>
      </c>
      <c r="T6">
        <v>600684</v>
      </c>
      <c r="U6">
        <v>925744</v>
      </c>
      <c r="V6">
        <v>488363</v>
      </c>
      <c r="X6">
        <v>3534163</v>
      </c>
      <c r="Y6">
        <v>546044</v>
      </c>
      <c r="Z6">
        <v>857640</v>
      </c>
      <c r="AA6">
        <v>1294660</v>
      </c>
      <c r="AB6">
        <v>1554108</v>
      </c>
      <c r="AC6">
        <v>2107677</v>
      </c>
      <c r="AD6">
        <v>1676663</v>
      </c>
      <c r="AE6">
        <v>2928439</v>
      </c>
      <c r="AF6">
        <v>1182882</v>
      </c>
      <c r="AG6">
        <v>1852131</v>
      </c>
      <c r="AH6">
        <v>894400</v>
      </c>
      <c r="AI6">
        <v>1128279</v>
      </c>
      <c r="AJ6">
        <v>812756</v>
      </c>
      <c r="AK6">
        <v>386084</v>
      </c>
      <c r="AL6">
        <v>639787</v>
      </c>
      <c r="AM6">
        <v>746545</v>
      </c>
      <c r="AN6">
        <v>985698</v>
      </c>
      <c r="AO6">
        <v>605748</v>
      </c>
      <c r="AP6">
        <v>581657</v>
      </c>
      <c r="AQ6">
        <v>188886</v>
      </c>
      <c r="AR6">
        <v>168563</v>
      </c>
      <c r="AS6">
        <v>39780</v>
      </c>
      <c r="AX6">
        <v>309</v>
      </c>
      <c r="AY6">
        <v>72531</v>
      </c>
      <c r="AZ6">
        <v>38989</v>
      </c>
      <c r="BA6">
        <v>1162250</v>
      </c>
      <c r="BB6">
        <v>1465336</v>
      </c>
    </row>
    <row r="7" spans="1:55">
      <c r="B7" t="s">
        <v>36</v>
      </c>
      <c r="R7">
        <v>10039</v>
      </c>
      <c r="S7">
        <v>27618</v>
      </c>
      <c r="T7">
        <v>42163</v>
      </c>
      <c r="U7">
        <v>139367</v>
      </c>
      <c r="V7">
        <v>7695</v>
      </c>
      <c r="X7">
        <v>16425</v>
      </c>
      <c r="Y7">
        <v>31460</v>
      </c>
      <c r="Z7">
        <v>79482</v>
      </c>
      <c r="AA7">
        <v>282072</v>
      </c>
      <c r="AB7">
        <v>37641</v>
      </c>
      <c r="AC7">
        <v>727817</v>
      </c>
      <c r="AD7">
        <v>408496</v>
      </c>
      <c r="AE7">
        <v>521285</v>
      </c>
      <c r="AF7">
        <v>527863</v>
      </c>
      <c r="AG7">
        <v>875505</v>
      </c>
      <c r="AH7">
        <v>870893</v>
      </c>
      <c r="AI7">
        <v>623224</v>
      </c>
      <c r="AJ7">
        <v>439796</v>
      </c>
      <c r="AK7">
        <v>215945</v>
      </c>
      <c r="AL7">
        <v>275990</v>
      </c>
      <c r="AM7">
        <v>227065</v>
      </c>
      <c r="AN7">
        <v>106328</v>
      </c>
      <c r="AO7">
        <v>71276</v>
      </c>
      <c r="AP7">
        <v>192115</v>
      </c>
      <c r="AQ7">
        <v>205642</v>
      </c>
      <c r="AR7">
        <v>243321</v>
      </c>
      <c r="AS7">
        <v>11137</v>
      </c>
      <c r="AY7">
        <v>3456</v>
      </c>
      <c r="AZ7">
        <v>464734</v>
      </c>
      <c r="BA7">
        <v>109770</v>
      </c>
      <c r="BB7">
        <v>32955</v>
      </c>
    </row>
    <row r="8" spans="1:55">
      <c r="B8" t="s">
        <v>4</v>
      </c>
      <c r="R8">
        <v>98169</v>
      </c>
      <c r="S8">
        <v>203485</v>
      </c>
      <c r="T8">
        <v>274312</v>
      </c>
      <c r="U8">
        <v>253512</v>
      </c>
      <c r="V8">
        <v>145421</v>
      </c>
      <c r="W8">
        <v>2400</v>
      </c>
      <c r="X8">
        <v>990</v>
      </c>
      <c r="Y8">
        <v>7482</v>
      </c>
      <c r="Z8">
        <v>2262</v>
      </c>
      <c r="AA8">
        <v>29131</v>
      </c>
      <c r="AB8">
        <v>124241</v>
      </c>
      <c r="AC8">
        <v>218773</v>
      </c>
      <c r="AD8">
        <v>90775</v>
      </c>
      <c r="AE8">
        <v>280503</v>
      </c>
      <c r="AF8">
        <v>137940</v>
      </c>
      <c r="AG8">
        <v>376633</v>
      </c>
      <c r="AH8">
        <v>189414</v>
      </c>
      <c r="AI8">
        <v>160498</v>
      </c>
      <c r="AJ8">
        <v>72217</v>
      </c>
      <c r="AK8">
        <v>40029</v>
      </c>
      <c r="AL8">
        <v>64567</v>
      </c>
      <c r="AM8">
        <v>34654</v>
      </c>
      <c r="AN8">
        <v>75790</v>
      </c>
      <c r="AO8">
        <v>31110</v>
      </c>
      <c r="AP8">
        <v>45210</v>
      </c>
      <c r="AQ8">
        <v>20585</v>
      </c>
      <c r="AR8">
        <v>5497</v>
      </c>
      <c r="AS8">
        <v>13328</v>
      </c>
      <c r="AX8">
        <v>179</v>
      </c>
      <c r="AY8">
        <v>402</v>
      </c>
      <c r="AZ8">
        <v>4497</v>
      </c>
      <c r="BA8">
        <v>114301</v>
      </c>
      <c r="BB8">
        <v>62646</v>
      </c>
    </row>
    <row r="9" spans="1:55">
      <c r="B9" t="s">
        <v>5</v>
      </c>
      <c r="R9">
        <v>2759</v>
      </c>
      <c r="S9">
        <v>5388</v>
      </c>
      <c r="T9">
        <v>35217</v>
      </c>
      <c r="U9">
        <v>27137</v>
      </c>
      <c r="V9">
        <v>45707</v>
      </c>
      <c r="W9">
        <v>40637</v>
      </c>
      <c r="X9">
        <v>6103</v>
      </c>
      <c r="Y9">
        <v>35137</v>
      </c>
      <c r="Z9">
        <v>64762</v>
      </c>
      <c r="AA9">
        <v>11643</v>
      </c>
      <c r="AB9">
        <v>476109</v>
      </c>
      <c r="AC9">
        <v>595766</v>
      </c>
      <c r="AD9">
        <v>405568</v>
      </c>
      <c r="AE9">
        <v>610893</v>
      </c>
      <c r="AF9">
        <v>142805</v>
      </c>
      <c r="AG9">
        <v>348242</v>
      </c>
      <c r="AH9">
        <v>139131</v>
      </c>
      <c r="AI9">
        <v>116180</v>
      </c>
      <c r="AJ9">
        <v>64769</v>
      </c>
      <c r="AK9">
        <v>38195</v>
      </c>
      <c r="AL9">
        <v>143893</v>
      </c>
      <c r="AM9">
        <v>124226</v>
      </c>
      <c r="AN9">
        <v>47778</v>
      </c>
      <c r="AO9">
        <v>12631</v>
      </c>
      <c r="AQ9">
        <v>36</v>
      </c>
      <c r="AR9">
        <v>3</v>
      </c>
      <c r="AY9">
        <v>139</v>
      </c>
      <c r="AZ9">
        <v>49</v>
      </c>
      <c r="BA9">
        <v>80</v>
      </c>
      <c r="BB9">
        <v>9937</v>
      </c>
    </row>
    <row r="10" spans="1:55">
      <c r="B10" t="s">
        <v>6</v>
      </c>
      <c r="R10">
        <v>1887698</v>
      </c>
      <c r="S10">
        <v>560756</v>
      </c>
      <c r="Y10">
        <v>2378</v>
      </c>
      <c r="Z10">
        <v>53834</v>
      </c>
      <c r="AA10">
        <v>25519</v>
      </c>
      <c r="AB10">
        <v>19492</v>
      </c>
      <c r="AC10">
        <v>409007</v>
      </c>
      <c r="AD10">
        <v>481801</v>
      </c>
      <c r="AE10">
        <v>693535</v>
      </c>
      <c r="AF10">
        <v>781764</v>
      </c>
      <c r="AG10">
        <v>883708</v>
      </c>
      <c r="AH10">
        <v>1292849</v>
      </c>
      <c r="AI10">
        <v>972276</v>
      </c>
      <c r="AJ10">
        <v>843446</v>
      </c>
      <c r="AK10">
        <v>425128</v>
      </c>
      <c r="AL10">
        <v>685623</v>
      </c>
      <c r="AM10">
        <v>709345</v>
      </c>
      <c r="AN10">
        <v>699799</v>
      </c>
      <c r="AO10">
        <v>743303</v>
      </c>
      <c r="AP10">
        <v>1503561</v>
      </c>
      <c r="AQ10">
        <v>867294</v>
      </c>
      <c r="AR10">
        <v>905695</v>
      </c>
      <c r="AS10">
        <v>4</v>
      </c>
      <c r="AY10">
        <v>332</v>
      </c>
      <c r="AZ10">
        <v>514</v>
      </c>
      <c r="BA10">
        <v>43094</v>
      </c>
      <c r="BB10">
        <v>758956</v>
      </c>
    </row>
    <row r="11" spans="1:55">
      <c r="B11" t="s">
        <v>60</v>
      </c>
      <c r="AY11">
        <v>199</v>
      </c>
      <c r="AZ11">
        <v>32</v>
      </c>
      <c r="BA11">
        <v>92</v>
      </c>
      <c r="BB11">
        <v>765685</v>
      </c>
    </row>
    <row r="12" spans="1:55">
      <c r="B12" t="s">
        <v>7</v>
      </c>
      <c r="AB12">
        <v>14000</v>
      </c>
      <c r="AC12">
        <v>40594</v>
      </c>
      <c r="AE12">
        <v>47913</v>
      </c>
      <c r="AF12">
        <v>5086</v>
      </c>
      <c r="AG12">
        <v>45865</v>
      </c>
      <c r="AH12">
        <v>63160</v>
      </c>
      <c r="AI12">
        <v>30086</v>
      </c>
      <c r="AJ12">
        <v>24317</v>
      </c>
      <c r="AK12">
        <v>4952</v>
      </c>
      <c r="AL12">
        <v>22809</v>
      </c>
      <c r="AM12">
        <v>28511</v>
      </c>
      <c r="AN12">
        <v>28662</v>
      </c>
      <c r="AO12">
        <v>11850</v>
      </c>
      <c r="AP12">
        <v>14810</v>
      </c>
      <c r="AQ12">
        <v>450</v>
      </c>
      <c r="AR12">
        <v>5145</v>
      </c>
      <c r="AX12">
        <v>1</v>
      </c>
      <c r="AY12">
        <v>17898</v>
      </c>
      <c r="AZ12">
        <v>70111</v>
      </c>
      <c r="BA12">
        <v>221408</v>
      </c>
      <c r="BB12">
        <v>216359</v>
      </c>
    </row>
    <row r="13" spans="1:55">
      <c r="B13" t="s">
        <v>30</v>
      </c>
      <c r="Y13">
        <v>18000</v>
      </c>
      <c r="Z13">
        <v>16224</v>
      </c>
      <c r="AA13">
        <v>19800</v>
      </c>
      <c r="AB13">
        <v>24488</v>
      </c>
      <c r="AC13">
        <v>82350</v>
      </c>
      <c r="AE13">
        <v>27525</v>
      </c>
      <c r="AG13">
        <v>37350</v>
      </c>
      <c r="AH13">
        <v>18454</v>
      </c>
      <c r="AI13">
        <v>1923</v>
      </c>
      <c r="AJ13">
        <v>3323</v>
      </c>
      <c r="AK13">
        <v>2382</v>
      </c>
      <c r="AL13">
        <v>1408</v>
      </c>
      <c r="AM13">
        <v>826</v>
      </c>
      <c r="AN13">
        <v>275</v>
      </c>
      <c r="AP13">
        <v>1835</v>
      </c>
      <c r="AQ13">
        <v>1089</v>
      </c>
      <c r="AR13">
        <v>11686</v>
      </c>
      <c r="AY13">
        <v>336</v>
      </c>
      <c r="AZ13">
        <v>193</v>
      </c>
      <c r="BA13">
        <v>261</v>
      </c>
      <c r="BB13">
        <v>187</v>
      </c>
    </row>
    <row r="14" spans="1:55">
      <c r="B14" t="s">
        <v>31</v>
      </c>
      <c r="AY14">
        <v>166</v>
      </c>
      <c r="AZ14">
        <v>5491</v>
      </c>
      <c r="BA14">
        <v>4803</v>
      </c>
      <c r="BB14">
        <v>8722</v>
      </c>
    </row>
    <row r="15" spans="1:55">
      <c r="B15" t="s">
        <v>64</v>
      </c>
      <c r="BB15">
        <v>1600</v>
      </c>
    </row>
    <row r="16" spans="1:55">
      <c r="B16" t="s">
        <v>37</v>
      </c>
      <c r="AA16">
        <v>319</v>
      </c>
      <c r="AB16">
        <v>3228</v>
      </c>
      <c r="AC16">
        <v>78959</v>
      </c>
      <c r="AE16">
        <v>41625</v>
      </c>
      <c r="AF16">
        <v>13684</v>
      </c>
      <c r="AG16">
        <v>59333</v>
      </c>
      <c r="AH16">
        <v>68384</v>
      </c>
      <c r="AI16">
        <v>10437</v>
      </c>
      <c r="AJ16">
        <v>11021</v>
      </c>
      <c r="AL16">
        <v>1794</v>
      </c>
      <c r="AM16">
        <v>6432</v>
      </c>
      <c r="AN16">
        <v>13596</v>
      </c>
      <c r="AO16">
        <v>27158</v>
      </c>
      <c r="AP16">
        <v>15719</v>
      </c>
      <c r="AQ16">
        <v>12691</v>
      </c>
      <c r="AR16">
        <v>22122</v>
      </c>
      <c r="AS16">
        <v>22538</v>
      </c>
      <c r="AY16">
        <v>119621</v>
      </c>
      <c r="AZ16">
        <v>49279</v>
      </c>
      <c r="BA16">
        <v>85821</v>
      </c>
    </row>
    <row r="17" spans="2:54">
      <c r="B17" t="s">
        <v>38</v>
      </c>
      <c r="AC17">
        <v>90600</v>
      </c>
      <c r="AE17">
        <v>239622</v>
      </c>
      <c r="AF17">
        <v>64528</v>
      </c>
      <c r="AG17">
        <v>65748</v>
      </c>
      <c r="AH17">
        <v>159421</v>
      </c>
      <c r="AI17">
        <v>56455</v>
      </c>
      <c r="AJ17">
        <v>14235</v>
      </c>
      <c r="AK17">
        <v>6076</v>
      </c>
      <c r="AL17">
        <v>57413</v>
      </c>
      <c r="AM17">
        <v>21461</v>
      </c>
      <c r="AN17">
        <v>62721</v>
      </c>
      <c r="AO17">
        <v>47963</v>
      </c>
      <c r="AP17">
        <v>64061</v>
      </c>
      <c r="AQ17">
        <v>50028</v>
      </c>
      <c r="AR17">
        <v>27459</v>
      </c>
      <c r="AS17">
        <v>975</v>
      </c>
    </row>
    <row r="18" spans="2:54">
      <c r="B18" t="s">
        <v>32</v>
      </c>
      <c r="AQ18">
        <v>4474</v>
      </c>
      <c r="AR18">
        <v>8550</v>
      </c>
      <c r="AY18">
        <v>131</v>
      </c>
      <c r="AZ18">
        <v>26</v>
      </c>
      <c r="BA18">
        <v>4</v>
      </c>
    </row>
    <row r="19" spans="2:54">
      <c r="B19" t="s">
        <v>33</v>
      </c>
      <c r="Y19">
        <v>20010</v>
      </c>
      <c r="AA19">
        <v>86</v>
      </c>
      <c r="AB19">
        <v>18377</v>
      </c>
      <c r="AC19">
        <v>134546</v>
      </c>
      <c r="AD19">
        <v>15256</v>
      </c>
      <c r="AE19">
        <v>38747</v>
      </c>
      <c r="AF19">
        <v>67925</v>
      </c>
      <c r="AG19">
        <v>71006</v>
      </c>
      <c r="AH19">
        <v>36224</v>
      </c>
      <c r="AI19">
        <v>13136</v>
      </c>
      <c r="AJ19">
        <v>9521</v>
      </c>
      <c r="AK19">
        <v>12450</v>
      </c>
      <c r="AL19">
        <v>9450</v>
      </c>
      <c r="AM19">
        <v>11350</v>
      </c>
      <c r="AN19">
        <v>8003</v>
      </c>
      <c r="AO19">
        <v>1575</v>
      </c>
      <c r="AP19">
        <v>653</v>
      </c>
      <c r="AQ19">
        <v>300</v>
      </c>
      <c r="AR19">
        <v>1594</v>
      </c>
    </row>
    <row r="20" spans="2:54">
      <c r="B20" t="s">
        <v>62</v>
      </c>
      <c r="AZ20">
        <v>10</v>
      </c>
    </row>
    <row r="21" spans="2:54">
      <c r="B21" t="s">
        <v>39</v>
      </c>
    </row>
    <row r="22" spans="2:54">
      <c r="B22" t="s">
        <v>40</v>
      </c>
      <c r="AY22">
        <v>634</v>
      </c>
      <c r="AZ22">
        <v>79</v>
      </c>
      <c r="BA22">
        <v>147</v>
      </c>
      <c r="BB22">
        <v>45</v>
      </c>
    </row>
    <row r="23" spans="2:54">
      <c r="B23" t="s">
        <v>61</v>
      </c>
      <c r="AY23">
        <v>77</v>
      </c>
      <c r="AZ23">
        <v>14</v>
      </c>
      <c r="BA23">
        <v>252</v>
      </c>
      <c r="BB23">
        <v>14</v>
      </c>
    </row>
    <row r="24" spans="2:54">
      <c r="B24" t="s">
        <v>41</v>
      </c>
      <c r="AY24">
        <v>19</v>
      </c>
      <c r="BA24">
        <v>17</v>
      </c>
      <c r="BB24">
        <v>197803</v>
      </c>
    </row>
    <row r="25" spans="2:54">
      <c r="B25" t="s">
        <v>8</v>
      </c>
      <c r="R25">
        <v>108412</v>
      </c>
      <c r="S25">
        <v>117809</v>
      </c>
      <c r="T25">
        <v>22154</v>
      </c>
      <c r="AB25">
        <v>21129</v>
      </c>
      <c r="AC25">
        <v>21750</v>
      </c>
      <c r="AD25">
        <v>1300</v>
      </c>
      <c r="AH25">
        <v>27</v>
      </c>
      <c r="AI25">
        <v>828</v>
      </c>
      <c r="AK25">
        <v>109</v>
      </c>
      <c r="AL25">
        <v>22</v>
      </c>
      <c r="AM25">
        <v>2</v>
      </c>
      <c r="AN25">
        <v>87</v>
      </c>
      <c r="AO25">
        <v>26</v>
      </c>
      <c r="AP25">
        <v>3860</v>
      </c>
      <c r="AQ25">
        <v>12</v>
      </c>
      <c r="AS25">
        <v>9</v>
      </c>
      <c r="AT25">
        <v>12</v>
      </c>
      <c r="AX25">
        <v>90</v>
      </c>
    </row>
    <row r="26" spans="2:54">
      <c r="B26" t="s">
        <v>54</v>
      </c>
      <c r="U26">
        <v>35900</v>
      </c>
      <c r="V26">
        <v>48539</v>
      </c>
      <c r="W26">
        <v>79850</v>
      </c>
      <c r="X26">
        <v>22440</v>
      </c>
      <c r="Z26">
        <v>105000</v>
      </c>
      <c r="AA26">
        <v>15000</v>
      </c>
      <c r="AB26">
        <v>25697</v>
      </c>
      <c r="AC26">
        <v>79101</v>
      </c>
      <c r="AD26">
        <v>131322</v>
      </c>
      <c r="AE26">
        <v>100130</v>
      </c>
      <c r="AF26">
        <v>35</v>
      </c>
      <c r="AG26">
        <v>5334</v>
      </c>
      <c r="AH26">
        <v>27002</v>
      </c>
      <c r="AI26">
        <v>24098</v>
      </c>
      <c r="AJ26">
        <v>100</v>
      </c>
      <c r="AK26">
        <v>8</v>
      </c>
      <c r="AL26">
        <v>5</v>
      </c>
      <c r="AM26">
        <v>379</v>
      </c>
      <c r="AO26">
        <v>107</v>
      </c>
      <c r="AP26">
        <v>274</v>
      </c>
      <c r="AS26">
        <v>954</v>
      </c>
      <c r="AT26">
        <v>299</v>
      </c>
      <c r="AU26">
        <v>21262</v>
      </c>
      <c r="AV26">
        <v>3610</v>
      </c>
      <c r="AW26">
        <v>20</v>
      </c>
      <c r="AX26">
        <v>26</v>
      </c>
      <c r="AY26">
        <v>290</v>
      </c>
      <c r="AZ26">
        <v>6136</v>
      </c>
      <c r="BA26">
        <v>93565</v>
      </c>
      <c r="BB26">
        <v>97642</v>
      </c>
    </row>
    <row r="27" spans="2:54">
      <c r="B27" t="s">
        <v>9</v>
      </c>
      <c r="W27">
        <v>90143</v>
      </c>
      <c r="X27">
        <v>146848</v>
      </c>
      <c r="Y27">
        <v>261455</v>
      </c>
      <c r="Z27">
        <v>88427</v>
      </c>
      <c r="AA27">
        <v>30124</v>
      </c>
      <c r="AB27">
        <v>54038</v>
      </c>
      <c r="AC27">
        <v>48115</v>
      </c>
      <c r="AD27">
        <v>34238</v>
      </c>
      <c r="AE27">
        <v>16527</v>
      </c>
      <c r="AF27">
        <v>72073</v>
      </c>
      <c r="AG27">
        <v>85020</v>
      </c>
      <c r="AH27">
        <v>132182</v>
      </c>
      <c r="AI27">
        <v>85728</v>
      </c>
      <c r="AJ27">
        <v>25443</v>
      </c>
      <c r="AK27">
        <v>13054</v>
      </c>
      <c r="AL27">
        <v>7215</v>
      </c>
      <c r="AM27">
        <v>15177</v>
      </c>
      <c r="AN27">
        <v>22920</v>
      </c>
      <c r="AO27">
        <v>26327</v>
      </c>
      <c r="AP27">
        <v>37934</v>
      </c>
      <c r="AQ27">
        <v>22651</v>
      </c>
      <c r="AR27">
        <v>12261</v>
      </c>
      <c r="AS27">
        <v>13733</v>
      </c>
      <c r="AT27">
        <v>24807</v>
      </c>
      <c r="AU27">
        <v>211742</v>
      </c>
      <c r="AV27">
        <v>441726</v>
      </c>
      <c r="AW27">
        <v>423151</v>
      </c>
      <c r="AX27">
        <v>266182</v>
      </c>
      <c r="AY27">
        <v>688329</v>
      </c>
      <c r="AZ27">
        <v>1420284</v>
      </c>
      <c r="BA27">
        <v>506052</v>
      </c>
      <c r="BB27">
        <v>417755</v>
      </c>
    </row>
    <row r="28" spans="2:54">
      <c r="B28" t="s">
        <v>10</v>
      </c>
      <c r="R28">
        <v>17387</v>
      </c>
      <c r="S28">
        <v>6886</v>
      </c>
      <c r="T28">
        <v>3623</v>
      </c>
      <c r="U28">
        <v>14549</v>
      </c>
      <c r="V28">
        <v>37579</v>
      </c>
      <c r="W28">
        <v>36652</v>
      </c>
      <c r="X28">
        <v>12101</v>
      </c>
      <c r="Y28">
        <v>10268</v>
      </c>
      <c r="Z28">
        <v>21511</v>
      </c>
      <c r="AA28">
        <v>6035</v>
      </c>
      <c r="AB28">
        <v>4162</v>
      </c>
      <c r="AC28">
        <v>40634</v>
      </c>
      <c r="AD28">
        <v>45218</v>
      </c>
      <c r="AE28">
        <v>96504</v>
      </c>
      <c r="AF28">
        <v>63649</v>
      </c>
      <c r="AG28">
        <v>162396</v>
      </c>
      <c r="AH28">
        <v>167317</v>
      </c>
      <c r="AI28">
        <v>113580</v>
      </c>
      <c r="AJ28">
        <v>26018</v>
      </c>
      <c r="AK28">
        <v>10614</v>
      </c>
      <c r="AL28">
        <v>14665</v>
      </c>
      <c r="AM28">
        <v>15885</v>
      </c>
      <c r="AN28">
        <v>53963</v>
      </c>
      <c r="AO28">
        <v>55946</v>
      </c>
      <c r="AP28">
        <v>72029</v>
      </c>
      <c r="AQ28">
        <v>57425</v>
      </c>
      <c r="AR28">
        <v>5964</v>
      </c>
      <c r="AS28">
        <v>9929</v>
      </c>
      <c r="AT28">
        <v>11178</v>
      </c>
      <c r="AU28">
        <v>268118</v>
      </c>
      <c r="AV28">
        <v>103588</v>
      </c>
      <c r="AW28">
        <v>10473</v>
      </c>
      <c r="AX28">
        <v>15382</v>
      </c>
      <c r="AY28">
        <v>244802</v>
      </c>
      <c r="AZ28">
        <v>203265</v>
      </c>
      <c r="BA28">
        <v>79753</v>
      </c>
      <c r="BB28">
        <v>205578</v>
      </c>
    </row>
    <row r="29" spans="2:54">
      <c r="B29" t="s">
        <v>11</v>
      </c>
      <c r="R29">
        <v>45436</v>
      </c>
      <c r="S29">
        <v>15695</v>
      </c>
      <c r="T29">
        <v>17438</v>
      </c>
      <c r="U29">
        <v>8169</v>
      </c>
      <c r="V29">
        <v>4859</v>
      </c>
      <c r="W29">
        <v>4195</v>
      </c>
      <c r="X29">
        <v>67365</v>
      </c>
      <c r="Y29">
        <v>34588</v>
      </c>
      <c r="Z29">
        <v>119142</v>
      </c>
      <c r="AA29">
        <v>46689</v>
      </c>
      <c r="AB29">
        <v>45218</v>
      </c>
      <c r="AC29">
        <v>40497</v>
      </c>
      <c r="AD29">
        <v>81024</v>
      </c>
      <c r="AE29">
        <v>44066</v>
      </c>
      <c r="AF29">
        <v>112104</v>
      </c>
      <c r="AG29">
        <v>179102</v>
      </c>
      <c r="AH29">
        <v>207477</v>
      </c>
      <c r="AI29">
        <v>233376</v>
      </c>
      <c r="AJ29">
        <v>145677</v>
      </c>
      <c r="AK29">
        <v>103825</v>
      </c>
      <c r="AL29">
        <v>126589</v>
      </c>
      <c r="AM29">
        <v>197518</v>
      </c>
      <c r="AN29">
        <v>205627</v>
      </c>
      <c r="AO29">
        <v>139347</v>
      </c>
      <c r="AP29">
        <v>30886</v>
      </c>
      <c r="AQ29">
        <v>22608</v>
      </c>
      <c r="AR29">
        <v>16313</v>
      </c>
      <c r="AS29">
        <v>22663</v>
      </c>
      <c r="AT29">
        <v>23739</v>
      </c>
      <c r="AU29">
        <v>73231</v>
      </c>
      <c r="AV29">
        <v>280161</v>
      </c>
      <c r="AW29">
        <v>60930</v>
      </c>
      <c r="AX29">
        <v>81428</v>
      </c>
      <c r="AY29">
        <v>41362</v>
      </c>
      <c r="AZ29">
        <v>32619</v>
      </c>
      <c r="BA29">
        <v>38458</v>
      </c>
      <c r="BB29">
        <v>38686</v>
      </c>
    </row>
    <row r="30" spans="2:54">
      <c r="B30" t="s">
        <v>12</v>
      </c>
      <c r="R30">
        <v>7542</v>
      </c>
      <c r="S30">
        <v>1440</v>
      </c>
      <c r="T30">
        <v>6571</v>
      </c>
      <c r="U30">
        <v>3497</v>
      </c>
      <c r="V30">
        <v>9913</v>
      </c>
      <c r="W30">
        <v>23700</v>
      </c>
      <c r="X30">
        <v>54026</v>
      </c>
      <c r="Y30">
        <v>104765</v>
      </c>
      <c r="Z30">
        <v>141191</v>
      </c>
      <c r="AA30">
        <v>133593</v>
      </c>
      <c r="AB30">
        <v>40749</v>
      </c>
      <c r="AC30">
        <v>31032</v>
      </c>
      <c r="AD30">
        <v>84907</v>
      </c>
      <c r="AE30">
        <v>18443</v>
      </c>
      <c r="AF30">
        <v>52695</v>
      </c>
      <c r="AG30">
        <v>47464</v>
      </c>
      <c r="AH30">
        <v>31244</v>
      </c>
      <c r="AI30">
        <v>25851</v>
      </c>
      <c r="AJ30">
        <v>8602</v>
      </c>
      <c r="AK30">
        <v>1503</v>
      </c>
      <c r="AL30">
        <v>2506</v>
      </c>
      <c r="AM30">
        <v>42871</v>
      </c>
      <c r="AN30">
        <v>14806</v>
      </c>
      <c r="AO30">
        <v>79046</v>
      </c>
      <c r="AP30">
        <v>128168</v>
      </c>
      <c r="AQ30">
        <v>53189</v>
      </c>
      <c r="AR30">
        <v>53746</v>
      </c>
      <c r="AS30">
        <v>31954</v>
      </c>
      <c r="AT30">
        <v>60706</v>
      </c>
      <c r="AU30">
        <v>115930</v>
      </c>
      <c r="AV30">
        <v>772210</v>
      </c>
      <c r="AW30">
        <v>252130</v>
      </c>
      <c r="AX30">
        <v>486339</v>
      </c>
      <c r="AY30">
        <v>355744</v>
      </c>
      <c r="AZ30">
        <v>886952</v>
      </c>
      <c r="BA30">
        <v>654093</v>
      </c>
      <c r="BB30">
        <v>226661</v>
      </c>
    </row>
    <row r="31" spans="2:54">
      <c r="B31" t="s">
        <v>13</v>
      </c>
      <c r="R31">
        <v>24050</v>
      </c>
      <c r="S31">
        <v>27915</v>
      </c>
      <c r="T31">
        <v>10134</v>
      </c>
      <c r="U31">
        <v>23137</v>
      </c>
      <c r="V31">
        <v>24004</v>
      </c>
      <c r="W31">
        <v>50821</v>
      </c>
      <c r="X31">
        <v>153978</v>
      </c>
      <c r="Y31">
        <v>68685</v>
      </c>
      <c r="Z31">
        <v>12328</v>
      </c>
      <c r="AA31">
        <v>108036</v>
      </c>
      <c r="AB31">
        <v>47747</v>
      </c>
      <c r="AC31">
        <v>30162</v>
      </c>
      <c r="AD31">
        <v>54940</v>
      </c>
      <c r="AE31">
        <v>18271</v>
      </c>
      <c r="AF31">
        <v>5788</v>
      </c>
      <c r="AG31">
        <v>34613</v>
      </c>
      <c r="AH31">
        <v>197021</v>
      </c>
      <c r="AI31">
        <v>65838</v>
      </c>
      <c r="AJ31">
        <v>11306</v>
      </c>
      <c r="AK31">
        <v>8513</v>
      </c>
      <c r="AL31">
        <v>4541</v>
      </c>
      <c r="AM31">
        <v>28654</v>
      </c>
      <c r="AN31">
        <v>16988</v>
      </c>
      <c r="AO31">
        <v>10715</v>
      </c>
      <c r="AP31">
        <v>16349</v>
      </c>
      <c r="AQ31">
        <v>7099</v>
      </c>
      <c r="AR31">
        <v>15072</v>
      </c>
      <c r="AS31">
        <v>14436</v>
      </c>
      <c r="AT31">
        <v>11684</v>
      </c>
      <c r="AU31">
        <v>21060</v>
      </c>
      <c r="AV31">
        <v>23119</v>
      </c>
      <c r="AW31">
        <v>63141</v>
      </c>
      <c r="AX31">
        <v>66200</v>
      </c>
      <c r="AY31">
        <v>48434</v>
      </c>
      <c r="AZ31">
        <v>53897</v>
      </c>
      <c r="BA31">
        <v>820893</v>
      </c>
      <c r="BB31">
        <v>375233</v>
      </c>
    </row>
    <row r="32" spans="2:54">
      <c r="B32" t="s">
        <v>14</v>
      </c>
      <c r="W32">
        <v>965977</v>
      </c>
      <c r="X32">
        <v>277197</v>
      </c>
      <c r="Y32">
        <v>16500</v>
      </c>
      <c r="Z32">
        <v>127800</v>
      </c>
      <c r="AA32">
        <v>37235</v>
      </c>
      <c r="AB32">
        <v>13482</v>
      </c>
      <c r="AC32">
        <v>1327</v>
      </c>
      <c r="AD32">
        <v>800</v>
      </c>
      <c r="AE32">
        <v>309</v>
      </c>
      <c r="AF32">
        <v>4139</v>
      </c>
      <c r="AG32">
        <v>623</v>
      </c>
      <c r="AH32">
        <v>352</v>
      </c>
      <c r="AI32">
        <v>14</v>
      </c>
      <c r="AJ32">
        <v>3</v>
      </c>
      <c r="AK32">
        <v>573</v>
      </c>
      <c r="AL32">
        <v>2876</v>
      </c>
      <c r="AM32">
        <v>52</v>
      </c>
      <c r="AN32">
        <v>1608</v>
      </c>
      <c r="AO32">
        <v>1305</v>
      </c>
      <c r="AP32">
        <v>501</v>
      </c>
      <c r="AQ32">
        <v>19147</v>
      </c>
      <c r="AR32">
        <v>401</v>
      </c>
      <c r="AS32">
        <v>191</v>
      </c>
      <c r="AT32">
        <v>959</v>
      </c>
      <c r="AU32">
        <v>3010</v>
      </c>
      <c r="AV32">
        <v>84564</v>
      </c>
      <c r="AW32">
        <v>203625</v>
      </c>
      <c r="AX32">
        <v>32125</v>
      </c>
      <c r="AY32">
        <v>118564</v>
      </c>
      <c r="AZ32">
        <v>28447</v>
      </c>
      <c r="BA32">
        <v>15659</v>
      </c>
      <c r="BB32">
        <v>19094</v>
      </c>
    </row>
    <row r="33" spans="2:54">
      <c r="B33" t="s">
        <v>15</v>
      </c>
      <c r="U33">
        <v>3767</v>
      </c>
      <c r="V33">
        <v>80</v>
      </c>
      <c r="X33">
        <v>2712</v>
      </c>
      <c r="Y33">
        <v>360</v>
      </c>
      <c r="AB33">
        <v>1280</v>
      </c>
      <c r="AC33">
        <v>225</v>
      </c>
      <c r="AD33">
        <v>1320</v>
      </c>
      <c r="AE33">
        <v>406</v>
      </c>
      <c r="AF33">
        <v>7872</v>
      </c>
      <c r="AH33">
        <v>2204</v>
      </c>
      <c r="AI33">
        <v>18041</v>
      </c>
      <c r="AR33">
        <v>80</v>
      </c>
      <c r="AS33">
        <v>642</v>
      </c>
      <c r="AT33">
        <v>1378</v>
      </c>
      <c r="AU33">
        <v>468</v>
      </c>
      <c r="AV33">
        <v>420</v>
      </c>
      <c r="AW33">
        <v>1315</v>
      </c>
      <c r="AX33">
        <v>890</v>
      </c>
      <c r="AY33">
        <v>415</v>
      </c>
      <c r="AZ33">
        <v>1910</v>
      </c>
      <c r="BA33">
        <v>931</v>
      </c>
      <c r="BB33">
        <v>22398</v>
      </c>
    </row>
    <row r="34" spans="2:54">
      <c r="B34" t="s">
        <v>16</v>
      </c>
      <c r="V34">
        <v>5750</v>
      </c>
      <c r="W34">
        <v>4920</v>
      </c>
      <c r="X34">
        <v>3279</v>
      </c>
      <c r="Y34">
        <v>221</v>
      </c>
      <c r="Z34">
        <v>4560</v>
      </c>
      <c r="AA34">
        <v>9634</v>
      </c>
      <c r="AB34">
        <v>346840</v>
      </c>
      <c r="AC34">
        <v>318057</v>
      </c>
      <c r="AD34">
        <v>330178</v>
      </c>
      <c r="AE34">
        <v>97218</v>
      </c>
      <c r="AF34">
        <v>110297</v>
      </c>
      <c r="AG34">
        <v>170598</v>
      </c>
      <c r="AH34">
        <v>206829</v>
      </c>
      <c r="AI34">
        <v>185287</v>
      </c>
      <c r="AJ34">
        <v>74992</v>
      </c>
      <c r="AK34">
        <v>5695</v>
      </c>
      <c r="AL34">
        <v>9890</v>
      </c>
      <c r="AM34">
        <v>17690</v>
      </c>
      <c r="AN34">
        <v>10681</v>
      </c>
      <c r="AO34">
        <v>39199</v>
      </c>
      <c r="AX34">
        <v>87815</v>
      </c>
      <c r="AY34">
        <v>136448</v>
      </c>
      <c r="AZ34">
        <v>157704</v>
      </c>
      <c r="BA34">
        <v>177084</v>
      </c>
      <c r="BB34">
        <v>295058</v>
      </c>
    </row>
    <row r="35" spans="2:54">
      <c r="B35" t="s">
        <v>44</v>
      </c>
      <c r="AP35">
        <v>27889</v>
      </c>
      <c r="AQ35">
        <v>13800</v>
      </c>
      <c r="AR35">
        <v>10347</v>
      </c>
      <c r="AS35">
        <v>8910</v>
      </c>
      <c r="AT35">
        <v>4756</v>
      </c>
      <c r="AU35">
        <v>6751</v>
      </c>
      <c r="AV35">
        <v>5993</v>
      </c>
      <c r="AW35">
        <v>112250</v>
      </c>
      <c r="AX35">
        <v>4404</v>
      </c>
      <c r="AY35">
        <v>777638</v>
      </c>
      <c r="AZ35">
        <v>105168</v>
      </c>
      <c r="BA35">
        <v>610642</v>
      </c>
      <c r="BB35">
        <v>61912</v>
      </c>
    </row>
    <row r="36" spans="2:54">
      <c r="B36" t="s">
        <v>45</v>
      </c>
      <c r="BB36">
        <v>4325</v>
      </c>
    </row>
    <row r="37" spans="2:54">
      <c r="B37" t="s">
        <v>46</v>
      </c>
      <c r="BA37">
        <v>17560</v>
      </c>
      <c r="BB37">
        <v>11498</v>
      </c>
    </row>
    <row r="38" spans="2:54">
      <c r="B38" t="s">
        <v>47</v>
      </c>
      <c r="BA38">
        <v>40</v>
      </c>
      <c r="BB38">
        <v>2776</v>
      </c>
    </row>
    <row r="39" spans="2:54">
      <c r="B39" t="s">
        <v>65</v>
      </c>
      <c r="BB39">
        <v>4500</v>
      </c>
    </row>
    <row r="40" spans="2:54">
      <c r="B40" t="s">
        <v>48</v>
      </c>
      <c r="BA40">
        <v>118</v>
      </c>
      <c r="BB40">
        <v>27192</v>
      </c>
    </row>
    <row r="41" spans="2:54">
      <c r="B41" t="s">
        <v>17</v>
      </c>
      <c r="AB41">
        <v>14556</v>
      </c>
      <c r="AC41">
        <v>1000</v>
      </c>
      <c r="AD41">
        <v>25102</v>
      </c>
      <c r="AE41">
        <v>1242</v>
      </c>
      <c r="AG41">
        <v>4875</v>
      </c>
      <c r="AI41">
        <v>11710</v>
      </c>
      <c r="AJ41">
        <v>14100</v>
      </c>
      <c r="AK41">
        <v>3375</v>
      </c>
      <c r="AM41">
        <v>2591</v>
      </c>
      <c r="AN41">
        <v>15300</v>
      </c>
      <c r="AO41">
        <v>7430</v>
      </c>
      <c r="AP41">
        <v>785</v>
      </c>
      <c r="AR41">
        <v>1695</v>
      </c>
      <c r="AS41">
        <v>249</v>
      </c>
      <c r="AU41">
        <v>5161</v>
      </c>
      <c r="AV41">
        <v>2</v>
      </c>
      <c r="AW41">
        <v>12</v>
      </c>
      <c r="AX41">
        <v>35</v>
      </c>
      <c r="AY41">
        <v>301</v>
      </c>
      <c r="AZ41">
        <v>55</v>
      </c>
      <c r="BA41">
        <v>150</v>
      </c>
      <c r="BB41">
        <v>761</v>
      </c>
    </row>
    <row r="42" spans="2:54">
      <c r="B42" t="s">
        <v>18</v>
      </c>
      <c r="AX42">
        <v>245</v>
      </c>
      <c r="AY42">
        <v>282</v>
      </c>
      <c r="BA42">
        <v>5700</v>
      </c>
    </row>
    <row r="43" spans="2:54">
      <c r="B43" t="s">
        <v>19</v>
      </c>
      <c r="AE43">
        <v>1827</v>
      </c>
      <c r="AF43">
        <v>15622</v>
      </c>
      <c r="AG43">
        <v>7173</v>
      </c>
      <c r="AH43">
        <v>8772</v>
      </c>
      <c r="AI43">
        <v>18885</v>
      </c>
      <c r="AM43">
        <v>3462</v>
      </c>
      <c r="AN43">
        <v>9731</v>
      </c>
      <c r="AO43">
        <v>11290</v>
      </c>
      <c r="AP43">
        <v>8297</v>
      </c>
      <c r="AQ43">
        <v>115478</v>
      </c>
      <c r="AR43">
        <v>199332</v>
      </c>
      <c r="AS43">
        <v>89016</v>
      </c>
      <c r="AT43">
        <v>158451</v>
      </c>
      <c r="AU43">
        <v>53859</v>
      </c>
      <c r="AV43">
        <v>159350</v>
      </c>
      <c r="AW43">
        <v>181732</v>
      </c>
      <c r="AX43">
        <v>194359</v>
      </c>
      <c r="AY43">
        <v>186973</v>
      </c>
      <c r="AZ43">
        <v>224395</v>
      </c>
      <c r="BA43">
        <v>771947</v>
      </c>
      <c r="BB43">
        <v>926868</v>
      </c>
    </row>
    <row r="44" spans="2:54">
      <c r="B44" t="s">
        <v>29</v>
      </c>
      <c r="AY44">
        <v>50</v>
      </c>
      <c r="AZ44">
        <v>18769</v>
      </c>
      <c r="BA44">
        <v>100</v>
      </c>
      <c r="BB44">
        <v>7</v>
      </c>
    </row>
    <row r="45" spans="2:54">
      <c r="B45" t="s">
        <v>49</v>
      </c>
      <c r="X45">
        <v>10506</v>
      </c>
      <c r="Y45">
        <v>28692</v>
      </c>
      <c r="Z45">
        <v>2710</v>
      </c>
      <c r="AA45">
        <v>11312</v>
      </c>
      <c r="AB45">
        <v>3908</v>
      </c>
      <c r="AC45">
        <v>13641</v>
      </c>
      <c r="AD45">
        <v>1591</v>
      </c>
      <c r="AE45">
        <v>44575</v>
      </c>
      <c r="AF45">
        <v>11871</v>
      </c>
      <c r="AG45">
        <v>9404</v>
      </c>
      <c r="AH45">
        <v>6016</v>
      </c>
      <c r="AI45">
        <v>6123</v>
      </c>
      <c r="AJ45">
        <v>4480</v>
      </c>
      <c r="AK45">
        <v>2040</v>
      </c>
      <c r="AL45">
        <v>51</v>
      </c>
      <c r="AM45">
        <v>1</v>
      </c>
      <c r="AN45">
        <v>131</v>
      </c>
      <c r="AO45">
        <v>1</v>
      </c>
      <c r="AP45">
        <v>3493</v>
      </c>
      <c r="AQ45">
        <v>2978</v>
      </c>
      <c r="AR45">
        <v>2985</v>
      </c>
      <c r="AS45">
        <v>1431</v>
      </c>
      <c r="AT45">
        <v>1377</v>
      </c>
      <c r="AU45">
        <v>454</v>
      </c>
      <c r="AV45">
        <v>2896</v>
      </c>
      <c r="AW45">
        <v>1441</v>
      </c>
      <c r="AX45">
        <v>11631</v>
      </c>
      <c r="AY45">
        <v>7854</v>
      </c>
      <c r="AZ45">
        <v>22261</v>
      </c>
      <c r="BA45">
        <v>375</v>
      </c>
      <c r="BB45">
        <v>2911</v>
      </c>
    </row>
    <row r="46" spans="2:54">
      <c r="B46" t="s">
        <v>50</v>
      </c>
      <c r="AX46">
        <v>11956</v>
      </c>
      <c r="AY46">
        <v>33137</v>
      </c>
      <c r="AZ46">
        <v>575063</v>
      </c>
      <c r="BA46">
        <v>628792</v>
      </c>
      <c r="BB46">
        <v>747050</v>
      </c>
    </row>
    <row r="47" spans="2:54">
      <c r="B47" t="s">
        <v>51</v>
      </c>
      <c r="AY47">
        <v>9</v>
      </c>
      <c r="AZ47">
        <v>6</v>
      </c>
      <c r="BA47">
        <v>15</v>
      </c>
      <c r="BB47">
        <v>22</v>
      </c>
    </row>
    <row r="48" spans="2:54">
      <c r="B48" t="s">
        <v>66</v>
      </c>
      <c r="BB48">
        <v>20</v>
      </c>
    </row>
    <row r="49" spans="2:54">
      <c r="B49" t="s">
        <v>52</v>
      </c>
      <c r="AX49">
        <v>18</v>
      </c>
      <c r="AZ49">
        <v>12616</v>
      </c>
      <c r="BA49">
        <v>7788</v>
      </c>
      <c r="BB49">
        <v>781</v>
      </c>
    </row>
    <row r="50" spans="2:54">
      <c r="B50" t="s">
        <v>53</v>
      </c>
      <c r="AZ50">
        <v>100</v>
      </c>
      <c r="BB50">
        <v>4</v>
      </c>
    </row>
    <row r="51" spans="2:54">
      <c r="B51" t="s">
        <v>20</v>
      </c>
      <c r="R51">
        <v>25176</v>
      </c>
      <c r="S51">
        <v>36112</v>
      </c>
      <c r="T51">
        <v>23829</v>
      </c>
      <c r="U51">
        <v>81177</v>
      </c>
      <c r="V51">
        <v>62515</v>
      </c>
      <c r="W51">
        <v>40724</v>
      </c>
      <c r="Z51">
        <v>71</v>
      </c>
      <c r="AA51">
        <v>273</v>
      </c>
      <c r="AE51">
        <v>120</v>
      </c>
      <c r="AF51">
        <v>2</v>
      </c>
      <c r="AH51">
        <v>116</v>
      </c>
      <c r="AI51">
        <v>90</v>
      </c>
      <c r="AJ51">
        <v>1100</v>
      </c>
      <c r="AK51">
        <v>1455</v>
      </c>
      <c r="AL51">
        <v>224</v>
      </c>
      <c r="AM51">
        <v>30575</v>
      </c>
      <c r="AN51">
        <v>46</v>
      </c>
      <c r="AO51">
        <v>290</v>
      </c>
      <c r="AP51">
        <v>1590</v>
      </c>
      <c r="AQ51">
        <v>2063</v>
      </c>
      <c r="AR51">
        <v>371</v>
      </c>
      <c r="AS51">
        <v>598</v>
      </c>
      <c r="AT51">
        <v>330</v>
      </c>
      <c r="AU51">
        <v>1979</v>
      </c>
      <c r="AV51">
        <v>1316</v>
      </c>
      <c r="AW51">
        <v>867</v>
      </c>
    </row>
    <row r="52" spans="2:54">
      <c r="B52" t="s">
        <v>21</v>
      </c>
      <c r="R52">
        <v>1245</v>
      </c>
      <c r="T52">
        <v>12766</v>
      </c>
      <c r="AB52">
        <v>609</v>
      </c>
      <c r="AC52">
        <v>5230</v>
      </c>
      <c r="AD52">
        <v>1505</v>
      </c>
      <c r="AE52">
        <v>609</v>
      </c>
      <c r="AF52">
        <v>791</v>
      </c>
      <c r="AG52">
        <v>653</v>
      </c>
      <c r="AI52">
        <v>1105</v>
      </c>
      <c r="AJ52">
        <v>355</v>
      </c>
      <c r="AK52">
        <v>273</v>
      </c>
      <c r="AM52">
        <v>935</v>
      </c>
      <c r="AN52">
        <v>353</v>
      </c>
      <c r="AO52">
        <v>315</v>
      </c>
      <c r="AP52">
        <v>1389</v>
      </c>
      <c r="AQ52">
        <v>155</v>
      </c>
      <c r="AR52">
        <v>7516</v>
      </c>
      <c r="AS52">
        <v>41837</v>
      </c>
      <c r="AT52">
        <v>28013</v>
      </c>
      <c r="AY52">
        <v>152941</v>
      </c>
      <c r="AZ52">
        <v>31</v>
      </c>
    </row>
    <row r="53" spans="2:54">
      <c r="B53" t="s">
        <v>42</v>
      </c>
      <c r="AZ53">
        <v>53</v>
      </c>
      <c r="BB53">
        <v>666</v>
      </c>
    </row>
    <row r="54" spans="2:54">
      <c r="B54" t="s">
        <v>43</v>
      </c>
      <c r="AY54">
        <v>415391</v>
      </c>
      <c r="AZ54">
        <v>10470</v>
      </c>
      <c r="BA54">
        <v>92</v>
      </c>
    </row>
    <row r="55" spans="2:54">
      <c r="B55" t="s">
        <v>22</v>
      </c>
      <c r="AI55">
        <v>3</v>
      </c>
      <c r="AL55">
        <v>240</v>
      </c>
      <c r="AM55">
        <v>247</v>
      </c>
      <c r="AN55">
        <v>7044</v>
      </c>
      <c r="AO55">
        <v>135881</v>
      </c>
      <c r="AP55">
        <v>334872</v>
      </c>
      <c r="AQ55">
        <v>119638</v>
      </c>
      <c r="AR55">
        <v>40085</v>
      </c>
      <c r="AS55">
        <v>192113</v>
      </c>
      <c r="AT55">
        <v>146613</v>
      </c>
      <c r="AZ55">
        <v>24</v>
      </c>
      <c r="BA55">
        <v>364978</v>
      </c>
      <c r="BB55">
        <v>32</v>
      </c>
    </row>
    <row r="56" spans="2:54">
      <c r="B56" t="s">
        <v>23</v>
      </c>
      <c r="AI56">
        <v>25</v>
      </c>
      <c r="AO56">
        <v>3</v>
      </c>
      <c r="AP56">
        <v>5</v>
      </c>
    </row>
    <row r="57" spans="2:54">
      <c r="B57" t="s">
        <v>67</v>
      </c>
      <c r="BB57">
        <v>89550</v>
      </c>
    </row>
    <row r="58" spans="2:54">
      <c r="B58" t="s">
        <v>68</v>
      </c>
      <c r="BB58">
        <v>2000</v>
      </c>
    </row>
    <row r="59" spans="2:54">
      <c r="B59" t="s">
        <v>69</v>
      </c>
      <c r="BB59">
        <v>306201</v>
      </c>
    </row>
    <row r="60" spans="2:54">
      <c r="B60" t="s">
        <v>70</v>
      </c>
      <c r="BB60">
        <v>56787</v>
      </c>
    </row>
    <row r="61" spans="2:54">
      <c r="B61" t="s">
        <v>71</v>
      </c>
      <c r="BB61">
        <v>722858</v>
      </c>
    </row>
    <row r="62" spans="2:54">
      <c r="B62" t="s">
        <v>24</v>
      </c>
      <c r="AF62">
        <v>107</v>
      </c>
      <c r="AG62">
        <v>23</v>
      </c>
      <c r="AH62">
        <v>112</v>
      </c>
      <c r="AI62">
        <v>32</v>
      </c>
      <c r="AK62">
        <v>16</v>
      </c>
      <c r="AN62">
        <v>12</v>
      </c>
      <c r="AP62">
        <v>18</v>
      </c>
      <c r="AQ62">
        <v>1</v>
      </c>
      <c r="AR62">
        <v>15</v>
      </c>
      <c r="AX62">
        <v>180</v>
      </c>
    </row>
    <row r="63" spans="2:54">
      <c r="B63" t="s">
        <v>63</v>
      </c>
      <c r="BA63">
        <v>36444</v>
      </c>
      <c r="BB63">
        <v>1001</v>
      </c>
    </row>
    <row r="64" spans="2:54">
      <c r="B64" t="s">
        <v>25</v>
      </c>
      <c r="AL64">
        <v>70</v>
      </c>
      <c r="AM64">
        <v>257</v>
      </c>
      <c r="AN64">
        <v>10</v>
      </c>
    </row>
    <row r="66" spans="2:54">
      <c r="B66" t="s">
        <v>26</v>
      </c>
      <c r="E66">
        <f t="shared" ref="E66" si="0">SUM(E4:E65)</f>
        <v>0</v>
      </c>
      <c r="F66">
        <f t="shared" ref="F66:AC66" si="1">SUM(F4:F65)</f>
        <v>0</v>
      </c>
      <c r="G66">
        <f t="shared" si="1"/>
        <v>0</v>
      </c>
      <c r="H66">
        <f t="shared" si="1"/>
        <v>0</v>
      </c>
      <c r="I66">
        <f t="shared" si="1"/>
        <v>0</v>
      </c>
      <c r="J66">
        <f t="shared" si="1"/>
        <v>0</v>
      </c>
      <c r="K66">
        <f t="shared" si="1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1"/>
        <v>0</v>
      </c>
      <c r="P66">
        <f t="shared" si="1"/>
        <v>0</v>
      </c>
      <c r="Q66">
        <f t="shared" si="1"/>
        <v>0</v>
      </c>
      <c r="R66">
        <f t="shared" si="1"/>
        <v>7712047</v>
      </c>
      <c r="S66">
        <f t="shared" si="1"/>
        <v>4955051</v>
      </c>
      <c r="T66">
        <f t="shared" si="1"/>
        <v>4567201</v>
      </c>
      <c r="U66">
        <f t="shared" si="1"/>
        <v>5284863</v>
      </c>
      <c r="V66">
        <f t="shared" si="1"/>
        <v>5975256</v>
      </c>
      <c r="W66">
        <f t="shared" si="1"/>
        <v>7754940</v>
      </c>
      <c r="X66">
        <f t="shared" si="1"/>
        <v>12409473</v>
      </c>
      <c r="Y66">
        <f t="shared" si="1"/>
        <v>10787345</v>
      </c>
      <c r="Z66">
        <f t="shared" si="1"/>
        <v>8070949</v>
      </c>
      <c r="AA66">
        <f t="shared" si="1"/>
        <v>7903446</v>
      </c>
      <c r="AB66">
        <f t="shared" si="1"/>
        <v>11028309</v>
      </c>
      <c r="AC66">
        <f t="shared" si="1"/>
        <v>12990026</v>
      </c>
      <c r="AD66">
        <f>SUM(AD4:AD65)</f>
        <v>12359585</v>
      </c>
      <c r="AE66">
        <f t="shared" ref="AE66:BB66" si="2">SUM(AE4:AE65)</f>
        <v>13028726</v>
      </c>
      <c r="AF66">
        <f t="shared" si="2"/>
        <v>9025677</v>
      </c>
      <c r="AG66">
        <f t="shared" si="2"/>
        <v>11693212</v>
      </c>
      <c r="AH66">
        <f t="shared" si="2"/>
        <v>10872526</v>
      </c>
      <c r="AI66">
        <f t="shared" si="2"/>
        <v>8343358</v>
      </c>
      <c r="AJ66">
        <f t="shared" si="2"/>
        <v>6575058</v>
      </c>
      <c r="AK66">
        <f t="shared" si="2"/>
        <v>4541597</v>
      </c>
      <c r="AL66">
        <f t="shared" si="2"/>
        <v>4862496</v>
      </c>
      <c r="AM66">
        <f t="shared" si="2"/>
        <v>5230236</v>
      </c>
      <c r="AN66">
        <f t="shared" si="2"/>
        <v>5658163</v>
      </c>
      <c r="AO66">
        <f t="shared" si="2"/>
        <v>4648186</v>
      </c>
      <c r="AP66">
        <f t="shared" si="2"/>
        <v>7038342</v>
      </c>
      <c r="AQ66">
        <f t="shared" si="2"/>
        <v>5884154</v>
      </c>
      <c r="AR66">
        <f t="shared" si="2"/>
        <v>8300972</v>
      </c>
      <c r="AS66">
        <f t="shared" si="2"/>
        <v>9494142</v>
      </c>
      <c r="AT66">
        <f t="shared" si="2"/>
        <v>11931091</v>
      </c>
      <c r="AU66">
        <f t="shared" si="2"/>
        <v>14326597</v>
      </c>
      <c r="AV66">
        <f t="shared" si="2"/>
        <v>15440367</v>
      </c>
      <c r="AW66">
        <f t="shared" si="2"/>
        <v>15412444</v>
      </c>
      <c r="AX66">
        <f t="shared" si="2"/>
        <v>13962728</v>
      </c>
      <c r="AY66">
        <f t="shared" si="2"/>
        <v>18082177</v>
      </c>
      <c r="AZ66">
        <f t="shared" si="2"/>
        <v>20979627</v>
      </c>
      <c r="BA66">
        <f t="shared" si="2"/>
        <v>26682607</v>
      </c>
      <c r="BB66">
        <f t="shared" si="2"/>
        <v>23663602</v>
      </c>
    </row>
    <row r="68" spans="2:54">
      <c r="R68">
        <f>7712047-R66</f>
        <v>0</v>
      </c>
      <c r="S68">
        <f>4955051-S66</f>
        <v>0</v>
      </c>
      <c r="T68">
        <f>4567201-T66</f>
        <v>0</v>
      </c>
      <c r="U68">
        <f>5284863-U66</f>
        <v>0</v>
      </c>
      <c r="V68">
        <f>5975256-V66</f>
        <v>0</v>
      </c>
      <c r="W68">
        <f>7754940-W66</f>
        <v>0</v>
      </c>
      <c r="X68">
        <f>12409473-X66</f>
        <v>0</v>
      </c>
      <c r="Y68">
        <f>10787345-Y66</f>
        <v>0</v>
      </c>
      <c r="Z68">
        <f>8070949-Z66</f>
        <v>0</v>
      </c>
      <c r="AA68">
        <f>7903446-AA66</f>
        <v>0</v>
      </c>
      <c r="AB68">
        <f>11028309-AB66</f>
        <v>0</v>
      </c>
      <c r="AC68">
        <f>12990026-AC66</f>
        <v>0</v>
      </c>
      <c r="AD68">
        <f>12359585-AD66</f>
        <v>0</v>
      </c>
      <c r="AE68">
        <f>13028726-AE66</f>
        <v>0</v>
      </c>
      <c r="AF68">
        <f>9025677-AF66</f>
        <v>0</v>
      </c>
      <c r="AG68">
        <f>11693212-AG66</f>
        <v>0</v>
      </c>
      <c r="AH68">
        <f>10872526-AH66</f>
        <v>0</v>
      </c>
      <c r="AI68">
        <f>8343358-AI66</f>
        <v>0</v>
      </c>
      <c r="AJ68">
        <f>6575058-AJ66</f>
        <v>0</v>
      </c>
      <c r="AK68">
        <f>4541597-AK66</f>
        <v>0</v>
      </c>
      <c r="AL68">
        <f>4862496-AL66</f>
        <v>0</v>
      </c>
      <c r="AM68">
        <f>5230236-AM66</f>
        <v>0</v>
      </c>
      <c r="AN68">
        <f>5658163-AN66</f>
        <v>0</v>
      </c>
      <c r="AO68">
        <f>4648186-AO66</f>
        <v>0</v>
      </c>
      <c r="AP68">
        <f>7038342-AP66</f>
        <v>0</v>
      </c>
      <c r="AQ68">
        <f>5884154-AQ66</f>
        <v>0</v>
      </c>
      <c r="AR68">
        <f>8300972-AR66</f>
        <v>0</v>
      </c>
      <c r="AS68">
        <f>9494142-AS66</f>
        <v>0</v>
      </c>
      <c r="AT68">
        <f>11931091-AT66</f>
        <v>0</v>
      </c>
      <c r="AU68">
        <f>14326597-AU66</f>
        <v>0</v>
      </c>
      <c r="AV68">
        <f>15440367-AV66</f>
        <v>0</v>
      </c>
      <c r="AW68">
        <f>15412444-AW66</f>
        <v>0</v>
      </c>
      <c r="AX68">
        <f>13962728-AX66</f>
        <v>0</v>
      </c>
      <c r="AY68">
        <f>18082177-AY66</f>
        <v>0</v>
      </c>
      <c r="AZ68">
        <f>20979627-AZ66</f>
        <v>0</v>
      </c>
      <c r="BA68">
        <f>26682607-BA66</f>
        <v>0</v>
      </c>
      <c r="BB68">
        <f>23663602-BB66</f>
        <v>0</v>
      </c>
    </row>
    <row r="70" spans="2:54">
      <c r="R70" t="s">
        <v>57</v>
      </c>
      <c r="S70" t="s">
        <v>57</v>
      </c>
      <c r="T70" t="s">
        <v>57</v>
      </c>
      <c r="U70" t="s">
        <v>57</v>
      </c>
      <c r="V70" t="s">
        <v>57</v>
      </c>
      <c r="W70" t="s">
        <v>57</v>
      </c>
      <c r="X70" t="s">
        <v>57</v>
      </c>
      <c r="Y70" t="s">
        <v>57</v>
      </c>
      <c r="Z70" t="s">
        <v>57</v>
      </c>
      <c r="AA70" t="s">
        <v>57</v>
      </c>
      <c r="AB70" t="s">
        <v>57</v>
      </c>
      <c r="AC70" t="s">
        <v>57</v>
      </c>
      <c r="AD70" t="s">
        <v>57</v>
      </c>
      <c r="AE70" t="s">
        <v>57</v>
      </c>
      <c r="AF70" t="s">
        <v>57</v>
      </c>
      <c r="AG70" t="s">
        <v>57</v>
      </c>
      <c r="AH70" t="s">
        <v>57</v>
      </c>
      <c r="AI70" t="s">
        <v>59</v>
      </c>
      <c r="AJ70" t="s">
        <v>59</v>
      </c>
      <c r="AK70" t="s">
        <v>59</v>
      </c>
      <c r="AL70" t="s">
        <v>59</v>
      </c>
      <c r="AM70" t="s">
        <v>59</v>
      </c>
      <c r="AN70" t="s">
        <v>59</v>
      </c>
      <c r="AO70" t="s">
        <v>59</v>
      </c>
      <c r="AP70" t="s">
        <v>59</v>
      </c>
      <c r="AQ70" t="s">
        <v>59</v>
      </c>
      <c r="AR70" t="s">
        <v>59</v>
      </c>
      <c r="AS70" t="s">
        <v>59</v>
      </c>
      <c r="AT70" t="s">
        <v>59</v>
      </c>
      <c r="AU70" t="s">
        <v>59</v>
      </c>
      <c r="AV70" t="s">
        <v>59</v>
      </c>
      <c r="AW70" t="s">
        <v>59</v>
      </c>
      <c r="AX70" t="s">
        <v>59</v>
      </c>
      <c r="AY70" t="s">
        <v>59</v>
      </c>
      <c r="AZ70" t="s">
        <v>59</v>
      </c>
      <c r="BA70" t="s">
        <v>59</v>
      </c>
      <c r="BB70" t="s">
        <v>59</v>
      </c>
    </row>
    <row r="72" spans="2:54">
      <c r="R72" t="s">
        <v>58</v>
      </c>
      <c r="S72" t="s">
        <v>58</v>
      </c>
      <c r="T72" t="s">
        <v>58</v>
      </c>
      <c r="U72" t="s">
        <v>58</v>
      </c>
      <c r="V72" t="s">
        <v>58</v>
      </c>
      <c r="W72" t="s">
        <v>58</v>
      </c>
      <c r="X72" t="s">
        <v>58</v>
      </c>
      <c r="Y72" t="s">
        <v>58</v>
      </c>
      <c r="Z72" t="s">
        <v>58</v>
      </c>
      <c r="AA72" t="s">
        <v>58</v>
      </c>
      <c r="AB72" t="s">
        <v>58</v>
      </c>
      <c r="AC72" t="s">
        <v>58</v>
      </c>
      <c r="AD72" t="s">
        <v>58</v>
      </c>
      <c r="AE72" t="s">
        <v>58</v>
      </c>
      <c r="AF72" t="s">
        <v>58</v>
      </c>
      <c r="AG72" t="s">
        <v>58</v>
      </c>
      <c r="AH72" t="s">
        <v>58</v>
      </c>
      <c r="AI72" t="s">
        <v>58</v>
      </c>
      <c r="AJ72" t="s">
        <v>58</v>
      </c>
      <c r="AK72" t="s">
        <v>58</v>
      </c>
      <c r="AL72" t="s">
        <v>58</v>
      </c>
      <c r="AM72" t="s">
        <v>58</v>
      </c>
      <c r="AN72" t="s">
        <v>58</v>
      </c>
      <c r="AO72" t="s">
        <v>58</v>
      </c>
      <c r="AP72" t="s">
        <v>58</v>
      </c>
      <c r="AQ72" t="s">
        <v>58</v>
      </c>
      <c r="AR72" t="s">
        <v>58</v>
      </c>
      <c r="AS72" t="s">
        <v>58</v>
      </c>
      <c r="AT72" t="s">
        <v>58</v>
      </c>
      <c r="AU72" t="s">
        <v>58</v>
      </c>
      <c r="AV72" t="s">
        <v>58</v>
      </c>
      <c r="AW72" t="s">
        <v>58</v>
      </c>
      <c r="AX72" t="s">
        <v>58</v>
      </c>
      <c r="AY72" t="s">
        <v>58</v>
      </c>
      <c r="AZ72" t="s">
        <v>58</v>
      </c>
      <c r="BA72" t="s">
        <v>58</v>
      </c>
      <c r="BB72" t="s">
        <v>58</v>
      </c>
    </row>
    <row r="75" spans="2:54">
      <c r="AA75" t="s">
        <v>72</v>
      </c>
      <c r="AB75" t="s">
        <v>72</v>
      </c>
      <c r="AC75" t="s">
        <v>72</v>
      </c>
      <c r="AD75" t="s">
        <v>72</v>
      </c>
      <c r="AE75" t="s">
        <v>72</v>
      </c>
      <c r="AF75" t="s">
        <v>72</v>
      </c>
      <c r="AG75" t="s">
        <v>72</v>
      </c>
      <c r="AH75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2009-04-24T17:28:53Z</dcterms:created>
  <dcterms:modified xsi:type="dcterms:W3CDTF">2012-01-12T18:37:55Z</dcterms:modified>
</cp:coreProperties>
</file>