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5480" windowHeight="9120"/>
  </bookViews>
  <sheets>
    <sheet name="exports" sheetId="1" r:id="rId1"/>
    <sheet name="im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M178" i="1"/>
  <c r="AM167" i="2"/>
  <c r="AW178" i="1"/>
  <c r="AV178"/>
  <c r="AU178"/>
  <c r="AW167" i="2"/>
  <c r="AV167"/>
  <c r="AU167"/>
  <c r="AO178" i="1"/>
  <c r="AN178"/>
  <c r="AO167" i="2"/>
  <c r="AN167"/>
  <c r="AY178" i="1"/>
  <c r="AX178"/>
  <c r="AY167" i="2"/>
  <c r="AX167"/>
  <c r="AT178" i="1"/>
  <c r="AT167" i="2"/>
  <c r="AS167"/>
  <c r="AS178" i="1"/>
  <c r="AR178"/>
  <c r="AQ178"/>
  <c r="AP178"/>
  <c r="AR167" i="2"/>
  <c r="AQ167"/>
  <c r="AP167"/>
  <c r="BC164" l="1"/>
  <c r="BC167" s="1"/>
  <c r="BC178" i="1"/>
  <c r="BB178"/>
  <c r="BA178"/>
  <c r="AZ178"/>
  <c r="BA167" i="2"/>
  <c r="AZ167"/>
  <c r="AC178" i="1"/>
  <c r="AD178"/>
  <c r="AL178"/>
  <c r="AL167" i="2"/>
  <c r="AK178" i="1"/>
  <c r="AK167" i="2"/>
  <c r="AJ167"/>
  <c r="AJ178" i="1"/>
  <c r="AI167" i="2"/>
  <c r="AH167"/>
  <c r="AG167"/>
  <c r="AF167"/>
  <c r="AF116" i="1"/>
  <c r="AI178"/>
  <c r="AH178"/>
  <c r="AG178"/>
  <c r="Y167" i="2"/>
  <c r="X167"/>
  <c r="X176" i="1"/>
  <c r="Y176"/>
  <c r="Z176"/>
  <c r="AB178"/>
  <c r="AA178"/>
  <c r="Z178"/>
  <c r="Z167" i="2"/>
  <c r="AA167"/>
  <c r="T167"/>
  <c r="S167"/>
  <c r="V176" i="1"/>
  <c r="U176"/>
  <c r="P176"/>
  <c r="Q176"/>
  <c r="R178"/>
  <c r="Q178"/>
  <c r="P178"/>
  <c r="N178"/>
  <c r="M178"/>
  <c r="L178"/>
  <c r="K178"/>
  <c r="J178"/>
  <c r="N167" i="2"/>
  <c r="M167"/>
  <c r="L167"/>
  <c r="K167"/>
  <c r="J167"/>
  <c r="S176" i="1"/>
  <c r="T176"/>
  <c r="W176"/>
  <c r="S175"/>
  <c r="S178" s="1"/>
  <c r="T175"/>
  <c r="T178" s="1"/>
  <c r="U175"/>
  <c r="U178" s="1"/>
  <c r="V175"/>
  <c r="V178" s="1"/>
  <c r="W175"/>
  <c r="W178" s="1"/>
  <c r="X175"/>
  <c r="X178" s="1"/>
  <c r="Y175"/>
  <c r="Y178" s="1"/>
  <c r="W167" i="2"/>
  <c r="V167"/>
  <c r="U167"/>
  <c r="L166"/>
  <c r="Q166"/>
  <c r="P166"/>
  <c r="S165"/>
  <c r="T165"/>
  <c r="U165"/>
  <c r="V165"/>
  <c r="AE116" i="1"/>
  <c r="AE108" i="2"/>
  <c r="AF108"/>
  <c r="AA176" i="1"/>
  <c r="S164" i="2"/>
  <c r="T164"/>
  <c r="W165"/>
  <c r="X165"/>
  <c r="U164"/>
  <c r="V164"/>
  <c r="Y29"/>
  <c r="Y165"/>
  <c r="Z165"/>
  <c r="AA165"/>
  <c r="W164"/>
  <c r="X164"/>
  <c r="Y164"/>
  <c r="AB116" i="1"/>
  <c r="Z175"/>
  <c r="AA175"/>
  <c r="AA164" i="2"/>
  <c r="Z164"/>
  <c r="R176" i="1" l="1"/>
  <c r="N176"/>
  <c r="M176"/>
  <c r="AB176"/>
  <c r="AC176"/>
  <c r="AE176"/>
  <c r="AD176"/>
  <c r="AF176"/>
  <c r="AG176"/>
  <c r="AI176"/>
  <c r="AJ176"/>
  <c r="AH176"/>
  <c r="AX164" i="2"/>
  <c r="AW164"/>
  <c r="AV164"/>
  <c r="AU164"/>
  <c r="AT164"/>
  <c r="AS164"/>
  <c r="BC175" i="1"/>
  <c r="BB175"/>
  <c r="BA128" l="1"/>
  <c r="BA175" s="1"/>
  <c r="AS175"/>
  <c r="AT175"/>
  <c r="AU175"/>
  <c r="AV175"/>
  <c r="AW175"/>
  <c r="AX175"/>
  <c r="AY175"/>
  <c r="AZ175"/>
  <c r="BB118" i="2"/>
  <c r="BA118"/>
  <c r="BA164" s="1"/>
  <c r="AY164"/>
  <c r="AZ164"/>
  <c r="BB164"/>
  <c r="BB167" s="1"/>
  <c r="I164"/>
  <c r="M165"/>
  <c r="I175" i="1"/>
  <c r="N175"/>
  <c r="M175"/>
  <c r="L175"/>
  <c r="K175"/>
  <c r="J175"/>
  <c r="N165" i="2"/>
  <c r="N164"/>
  <c r="M164"/>
  <c r="L164"/>
  <c r="K164"/>
  <c r="J164"/>
  <c r="Q175" i="1"/>
  <c r="R175"/>
  <c r="P175"/>
  <c r="Q164" i="2"/>
  <c r="R164"/>
  <c r="P164"/>
  <c r="AN165"/>
  <c r="AM165"/>
  <c r="AL165"/>
  <c r="AK165"/>
  <c r="AJ165"/>
  <c r="AI165"/>
  <c r="AH165"/>
  <c r="AG165"/>
  <c r="AF165"/>
  <c r="AE165"/>
  <c r="AD165"/>
  <c r="AC165"/>
  <c r="AB165"/>
  <c r="R165"/>
  <c r="AM164"/>
  <c r="AN164"/>
  <c r="AO164"/>
  <c r="AP164"/>
  <c r="AQ164"/>
  <c r="AR164"/>
  <c r="AO175" i="1"/>
  <c r="AP175"/>
  <c r="AQ175"/>
  <c r="AR175"/>
  <c r="AN175"/>
  <c r="AM175"/>
  <c r="AL164" i="2"/>
  <c r="AK164"/>
  <c r="AK175" i="1"/>
  <c r="AL175"/>
  <c r="AD116"/>
  <c r="AD175" s="1"/>
  <c r="AC175"/>
  <c r="AE175"/>
  <c r="AF175"/>
  <c r="AF178" s="1"/>
  <c r="AG175"/>
  <c r="AH175"/>
  <c r="AI175"/>
  <c r="AJ175"/>
  <c r="AB175"/>
  <c r="AC164" i="2"/>
  <c r="AC167" s="1"/>
  <c r="AE164"/>
  <c r="AF164"/>
  <c r="AH164"/>
  <c r="AI164"/>
  <c r="AJ164"/>
  <c r="AB164"/>
  <c r="AB167" s="1"/>
  <c r="AG108"/>
  <c r="AG164" s="1"/>
  <c r="AD108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2"/>
  <c r="AD164" i="2" l="1"/>
  <c r="AD167" s="1"/>
  <c r="C66" i="3"/>
</calcChain>
</file>

<file path=xl/sharedStrings.xml><?xml version="1.0" encoding="utf-8"?>
<sst xmlns="http://schemas.openxmlformats.org/spreadsheetml/2006/main" count="573" uniqueCount="218">
  <si>
    <t>notes</t>
  </si>
  <si>
    <t>unit</t>
  </si>
  <si>
    <t>Latvia</t>
  </si>
  <si>
    <t>Bulgaria</t>
  </si>
  <si>
    <t>Egypt</t>
  </si>
  <si>
    <t>Persia</t>
  </si>
  <si>
    <t>Siam</t>
  </si>
  <si>
    <t>China</t>
  </si>
  <si>
    <t>Japan</t>
  </si>
  <si>
    <t>Hawaii</t>
  </si>
  <si>
    <t>Cuba</t>
  </si>
  <si>
    <t>Mexico</t>
  </si>
  <si>
    <t>Colombia</t>
  </si>
  <si>
    <t>Venezuela</t>
  </si>
  <si>
    <t>Ecuador</t>
  </si>
  <si>
    <t>Peru</t>
  </si>
  <si>
    <t>Chile</t>
  </si>
  <si>
    <t>Uruguay</t>
  </si>
  <si>
    <t>Bolivia</t>
  </si>
  <si>
    <t>New Zealand</t>
  </si>
  <si>
    <t>Tyskland</t>
  </si>
  <si>
    <t>Storbrittania og Irland</t>
  </si>
  <si>
    <t>Sverige</t>
  </si>
  <si>
    <t>Danmark</t>
  </si>
  <si>
    <t>Nederland</t>
  </si>
  <si>
    <t>Belgia og Luxembourg</t>
  </si>
  <si>
    <t>Frankrike</t>
  </si>
  <si>
    <t>Sovjet-Samveldet</t>
  </si>
  <si>
    <t>Polen og Danzig</t>
  </si>
  <si>
    <t>Estland</t>
  </si>
  <si>
    <t>Litauen</t>
  </si>
  <si>
    <t>Spania og Kanarioiene</t>
  </si>
  <si>
    <t>Italia</t>
  </si>
  <si>
    <t>Tsjekkoslovakia</t>
  </si>
  <si>
    <t>Portugal og Madeira</t>
  </si>
  <si>
    <t>Sveits</t>
  </si>
  <si>
    <t>Island</t>
  </si>
  <si>
    <t>Svalbard</t>
  </si>
  <si>
    <t>Osterrike</t>
  </si>
  <si>
    <t>Finnland</t>
  </si>
  <si>
    <t>Ungarn</t>
  </si>
  <si>
    <t>Romania</t>
  </si>
  <si>
    <t>Hellas</t>
  </si>
  <si>
    <t>Jugoslavia</t>
  </si>
  <si>
    <t>Gibraltar og Malta</t>
  </si>
  <si>
    <t>Faeroyane</t>
  </si>
  <si>
    <t>Algerie</t>
  </si>
  <si>
    <t>Andre land I Nord-Afrika</t>
  </si>
  <si>
    <t>Vest-Afrika</t>
  </si>
  <si>
    <t>Britisk Syd-Afrika</t>
  </si>
  <si>
    <t>Ost-Afrika</t>
  </si>
  <si>
    <t>Britisk India</t>
  </si>
  <si>
    <t>Nederlandsk India</t>
  </si>
  <si>
    <t>Filippinene</t>
  </si>
  <si>
    <t>Other Asia</t>
  </si>
  <si>
    <t>Ausralia ellers</t>
  </si>
  <si>
    <t>Gronnland</t>
  </si>
  <si>
    <t>De Forente Stater</t>
  </si>
  <si>
    <t>Nord-Amerika ellers</t>
  </si>
  <si>
    <t>Central Amerika</t>
  </si>
  <si>
    <t>Vestindia</t>
  </si>
  <si>
    <t>Brasil</t>
  </si>
  <si>
    <t>Argentina</t>
  </si>
  <si>
    <t>Syd-Amerika ellers</t>
  </si>
  <si>
    <t>TOTAL</t>
  </si>
  <si>
    <t xml:space="preserve">Storbrittania </t>
  </si>
  <si>
    <t>Irland</t>
  </si>
  <si>
    <t>Tyrkia</t>
  </si>
  <si>
    <t>Canada og Newfoundland</t>
  </si>
  <si>
    <t>Ukraine</t>
  </si>
  <si>
    <t>Europeisk Tyrski</t>
  </si>
  <si>
    <t>* Norway included Ireland with UK and Asiatic Turkey separately (until 1930). Only give separate Ireland and Asiatic Turkey data for given year, not prior years.</t>
  </si>
  <si>
    <t>Belgia</t>
  </si>
  <si>
    <t>Liffland</t>
  </si>
  <si>
    <t>Det Serbisk-Kroatisk-Slovenske Rike</t>
  </si>
  <si>
    <t>Land ved Sydishavet</t>
  </si>
  <si>
    <t>Georgia (Kaukasus)</t>
  </si>
  <si>
    <t>kroners</t>
  </si>
  <si>
    <t>Irske Fristat</t>
  </si>
  <si>
    <t>Spania undt. Kanarioine</t>
  </si>
  <si>
    <t>Storbrittania og Nord-Irland</t>
  </si>
  <si>
    <t>Andre europeiske land</t>
  </si>
  <si>
    <t>Belgisk Kongo</t>
  </si>
  <si>
    <t>Fransk Vest-Afrika</t>
  </si>
  <si>
    <t>Kanarioiene</t>
  </si>
  <si>
    <t>Libya (Tripolis)</t>
  </si>
  <si>
    <t>Madagaskar</t>
  </si>
  <si>
    <t>Marokko</t>
  </si>
  <si>
    <t>Syd-Afrika Sambandet</t>
  </si>
  <si>
    <t>Tunis</t>
  </si>
  <si>
    <t>Syd-Afrika ellers</t>
  </si>
  <si>
    <t>Guatemala</t>
  </si>
  <si>
    <t>Haiti</t>
  </si>
  <si>
    <t>Honduras</t>
  </si>
  <si>
    <t>Nicaragua</t>
  </si>
  <si>
    <t>Panama</t>
  </si>
  <si>
    <t>Mellem-Amerika ellers</t>
  </si>
  <si>
    <t>Falklandsoiene</t>
  </si>
  <si>
    <t>Paraguay</t>
  </si>
  <si>
    <t>Britisk Malakka</t>
  </si>
  <si>
    <t>Ceylon</t>
  </si>
  <si>
    <t>Fransk Indo-China</t>
  </si>
  <si>
    <t>Palestina</t>
  </si>
  <si>
    <t>Syria</t>
  </si>
  <si>
    <t>Andre vestlige asiatiske land</t>
  </si>
  <si>
    <t>Ovrige asiatiske land</t>
  </si>
  <si>
    <t>Australia ellers</t>
  </si>
  <si>
    <t>Oier I Stillehavet</t>
  </si>
  <si>
    <t>Antarktiske omrader</t>
  </si>
  <si>
    <t>For ordre</t>
  </si>
  <si>
    <t>Spania undt Kanarioiene</t>
  </si>
  <si>
    <t>Syd-Afrika-Sambandet</t>
  </si>
  <si>
    <t xml:space="preserve">Tunis </t>
  </si>
  <si>
    <t>1000 kr</t>
  </si>
  <si>
    <t>Spitsbergen</t>
  </si>
  <si>
    <t>Serbien</t>
  </si>
  <si>
    <t>Britisk Ostindien</t>
  </si>
  <si>
    <t>Australien forovrig</t>
  </si>
  <si>
    <t>Uopgit</t>
  </si>
  <si>
    <t>Afrika ellers (Vestafrika, Britisk Sydafrika, and Ostafrika)</t>
  </si>
  <si>
    <t>Mexico &amp; Central Amerika</t>
  </si>
  <si>
    <t>Cuba &amp; Vestindien</t>
  </si>
  <si>
    <t>* Before 1909, Britisk Ostindien &amp; Kina included in Other Asian; before 1909, Canada included in Nord-Amerika ellers &amp; Uruguay &amp; Chile included in Syd-Amerika ellers</t>
  </si>
  <si>
    <t>Slovakia</t>
  </si>
  <si>
    <t>Bohmen-Mahren</t>
  </si>
  <si>
    <t>Albania og Andorra</t>
  </si>
  <si>
    <t>Engelsk-egyptisk Sudan</t>
  </si>
  <si>
    <t>Etiopia</t>
  </si>
  <si>
    <t>Liberia</t>
  </si>
  <si>
    <t>Rhodesia</t>
  </si>
  <si>
    <t>Britisk Vest-Afrika</t>
  </si>
  <si>
    <t>Britisk Ost-Afrika</t>
  </si>
  <si>
    <t>Andre britiske besittelser i Syd-Afrika m.v.</t>
  </si>
  <si>
    <t>Fransk Marokko</t>
  </si>
  <si>
    <t>Andre franske bes. i Vest-Afrika</t>
  </si>
  <si>
    <t>Fransk Somalkyst</t>
  </si>
  <si>
    <t>Erytrea og ital. Somalkyst</t>
  </si>
  <si>
    <t>Portugisiske bes. i Afrika</t>
  </si>
  <si>
    <t>Spansk Marokko, Sp. Guinea</t>
  </si>
  <si>
    <t>Alaska</t>
  </si>
  <si>
    <t>St Pierre og Miquelon</t>
  </si>
  <si>
    <t>Britisk Honduras</t>
  </si>
  <si>
    <t>Costa Rica</t>
  </si>
  <si>
    <t>Domingo-Republikken</t>
  </si>
  <si>
    <t>Jamaica</t>
  </si>
  <si>
    <t>El Salvador</t>
  </si>
  <si>
    <t>Andre brit. Bes. I V.india</t>
  </si>
  <si>
    <t>Puerto Rico, Am. Virginoyer</t>
  </si>
  <si>
    <t>Nederl bes. i Vestindia</t>
  </si>
  <si>
    <t>Franske bes. i Vestindia</t>
  </si>
  <si>
    <t>Britisk Guiana</t>
  </si>
  <si>
    <t>Fransk Guiana</t>
  </si>
  <si>
    <t>Nederlandsk Guiana</t>
  </si>
  <si>
    <t>Arabia</t>
  </si>
  <si>
    <t>Irak</t>
  </si>
  <si>
    <t>Mandsjukuo</t>
  </si>
  <si>
    <t>Britisk India hv.u. Burma</t>
  </si>
  <si>
    <t>Hong Kong</t>
  </si>
  <si>
    <t>Andre britiske besittelser i Asia</t>
  </si>
  <si>
    <t>Portugisiske bes. i Asia</t>
  </si>
  <si>
    <t>Butan, Nepal og Afganistan</t>
  </si>
  <si>
    <t>Tyskland: brit-am sone</t>
  </si>
  <si>
    <t>Tyskland: fransk sone</t>
  </si>
  <si>
    <t>Tysland: sovjetruss sone</t>
  </si>
  <si>
    <t>* Tyskland sones detail from 10/1/47</t>
  </si>
  <si>
    <t>Libanon</t>
  </si>
  <si>
    <t>Burma</t>
  </si>
  <si>
    <t>India</t>
  </si>
  <si>
    <t>Pakistan</t>
  </si>
  <si>
    <t>From 10/1/47</t>
  </si>
  <si>
    <t>Albania</t>
  </si>
  <si>
    <t>Gibraltar</t>
  </si>
  <si>
    <t>Spania (hv.u. Kanarioyene og Balearene)</t>
  </si>
  <si>
    <t>Vest-Tyskland</t>
  </si>
  <si>
    <t>Ost-Tyskland</t>
  </si>
  <si>
    <t>Trieste</t>
  </si>
  <si>
    <t>Fransk Ekvatorial-Afrika</t>
  </si>
  <si>
    <t>Tanger</t>
  </si>
  <si>
    <t>* Trieste was part of Italy until 1950; Tanger part of Marokko until 1950</t>
  </si>
  <si>
    <t xml:space="preserve">Erytrea </t>
  </si>
  <si>
    <t>Guadeloupe og Martinique</t>
  </si>
  <si>
    <t>Afganistan</t>
  </si>
  <si>
    <t>* From 1949 Spain includes Canary Islands</t>
  </si>
  <si>
    <t>* In 1949 and 1950, Nederlands Indie listed as Indonesia</t>
  </si>
  <si>
    <t>* In 1949 and 1950, Palestina listed as Israel; Jordan under Palestina until 1950</t>
  </si>
  <si>
    <t>Korea</t>
  </si>
  <si>
    <t>* Korea included in Japan until 1950; Vietnam in Fransk India until 1950</t>
  </si>
  <si>
    <t>Nepal og Butan</t>
  </si>
  <si>
    <t>Jordan</t>
  </si>
  <si>
    <t>Vietnam</t>
  </si>
  <si>
    <t>Amerik. bes. i Stillehavet</t>
  </si>
  <si>
    <t>Britiske bes. i Stillehavet</t>
  </si>
  <si>
    <t>Newfoundland</t>
  </si>
  <si>
    <t>Canada</t>
  </si>
  <si>
    <t>Ost Afrika: Britiske omrader</t>
  </si>
  <si>
    <t>* I 1934 og 1935 Marokko ogsa Spansk Marokko, som er tatt med under Spanske kolonier og presidier (Sp. Marokko, Sp. Guinea) I 1936</t>
  </si>
  <si>
    <t>Kroatia</t>
  </si>
  <si>
    <t>Serbia</t>
  </si>
  <si>
    <t>From 1/1/42</t>
  </si>
  <si>
    <t>Spain without Canary Islands</t>
  </si>
  <si>
    <t>Hollandsk (Nederlandsk) Ostindia included in Other Asia</t>
  </si>
  <si>
    <t>Asiatisk Tyrki</t>
  </si>
  <si>
    <t>Norway</t>
  </si>
  <si>
    <t>Sweden</t>
  </si>
  <si>
    <t>Switzerland</t>
  </si>
  <si>
    <t>Country of origin</t>
  </si>
  <si>
    <t>Pays de destination</t>
  </si>
  <si>
    <t>Norges Handel (HF215.A8)</t>
  </si>
  <si>
    <t>Country of origin (Produksjonsland)</t>
  </si>
  <si>
    <t>Country of final destination (forbruksland)</t>
  </si>
  <si>
    <t>West Tyskland</t>
  </si>
  <si>
    <t>East Tyskland</t>
  </si>
  <si>
    <t>Under Marokko in 1948 and 1949</t>
  </si>
  <si>
    <t>Surinam</t>
  </si>
  <si>
    <t>Israel</t>
  </si>
  <si>
    <t>Under Fransk Indo-China until 1950</t>
  </si>
  <si>
    <t>Country of purchase (innkjopsland)</t>
  </si>
  <si>
    <t>Country of purchase (salgsland)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</si>
</sst>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86"/>
  <sheetViews>
    <sheetView tabSelected="1" zoomScale="80" zoomScaleNormal="80" workbookViewId="0">
      <pane xSplit="3" ySplit="1" topLeftCell="W2" activePane="bottomRight" state="frozen"/>
      <selection activeCell="D2" sqref="D2"/>
      <selection pane="topRight" activeCell="D2" sqref="D2"/>
      <selection pane="bottomLeft" activeCell="D2" sqref="D2"/>
      <selection pane="bottomRight" activeCell="AH26" sqref="AH26"/>
    </sheetView>
  </sheetViews>
  <sheetFormatPr defaultRowHeight="15"/>
  <cols>
    <col min="9" max="9" width="11.140625" customWidth="1"/>
    <col min="10" max="14" width="10.5703125" customWidth="1"/>
    <col min="16" max="16" width="10.28515625" customWidth="1"/>
    <col min="17" max="17" width="10.42578125" customWidth="1"/>
    <col min="18" max="18" width="11" customWidth="1"/>
    <col min="19" max="24" width="10.85546875" bestFit="1" customWidth="1"/>
    <col min="25" max="25" width="12" bestFit="1" customWidth="1"/>
    <col min="26" max="27" width="10.85546875" bestFit="1" customWidth="1"/>
    <col min="28" max="28" width="11.85546875" customWidth="1"/>
    <col min="29" max="29" width="12.28515625" customWidth="1"/>
    <col min="30" max="30" width="11.5703125" customWidth="1"/>
    <col min="31" max="31" width="10.85546875" bestFit="1" customWidth="1"/>
    <col min="32" max="32" width="12.85546875" customWidth="1"/>
    <col min="33" max="33" width="11.5703125" customWidth="1"/>
    <col min="34" max="34" width="11" bestFit="1" customWidth="1"/>
    <col min="35" max="35" width="12" customWidth="1"/>
    <col min="36" max="36" width="12.570312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  <c r="BC2">
        <v>1000</v>
      </c>
    </row>
    <row r="3" spans="1:55">
      <c r="AA3" s="1"/>
      <c r="AC3" s="1"/>
      <c r="AE3" s="1"/>
      <c r="AK3" t="s">
        <v>113</v>
      </c>
      <c r="AL3" t="s">
        <v>113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  <c r="AW3" t="s">
        <v>113</v>
      </c>
    </row>
    <row r="4" spans="1:55">
      <c r="A4" t="s">
        <v>202</v>
      </c>
      <c r="B4" t="s">
        <v>170</v>
      </c>
      <c r="AA4" s="1"/>
      <c r="AC4" s="1"/>
      <c r="AE4" s="1"/>
      <c r="BA4">
        <v>13</v>
      </c>
    </row>
    <row r="5" spans="1:55">
      <c r="B5" t="s">
        <v>72</v>
      </c>
      <c r="I5">
        <v>7941100</v>
      </c>
      <c r="J5">
        <v>8361500</v>
      </c>
      <c r="K5">
        <v>10517200</v>
      </c>
      <c r="L5">
        <v>10725600</v>
      </c>
      <c r="M5">
        <v>11089700</v>
      </c>
      <c r="N5">
        <v>9211600</v>
      </c>
      <c r="P5">
        <v>11753900</v>
      </c>
      <c r="Q5">
        <v>13333700</v>
      </c>
      <c r="R5">
        <v>14814300</v>
      </c>
      <c r="S5">
        <v>7595200</v>
      </c>
      <c r="T5">
        <v>195100</v>
      </c>
      <c r="U5">
        <v>30200</v>
      </c>
      <c r="V5">
        <v>316900</v>
      </c>
      <c r="W5">
        <v>18000</v>
      </c>
      <c r="X5">
        <v>16510000</v>
      </c>
      <c r="Y5">
        <v>47556500</v>
      </c>
      <c r="Z5">
        <v>20571900</v>
      </c>
      <c r="AA5">
        <v>24805706</v>
      </c>
      <c r="AB5">
        <v>25447195</v>
      </c>
      <c r="AC5">
        <v>34560277</v>
      </c>
      <c r="AD5">
        <v>35817175</v>
      </c>
      <c r="AE5">
        <v>33555675</v>
      </c>
    </row>
    <row r="6" spans="1:55">
      <c r="B6" t="s">
        <v>25</v>
      </c>
      <c r="AF6">
        <v>25868923</v>
      </c>
      <c r="AG6">
        <v>29298637</v>
      </c>
      <c r="AH6">
        <v>31731005</v>
      </c>
      <c r="AI6">
        <v>24893584</v>
      </c>
      <c r="AJ6">
        <v>16864828</v>
      </c>
      <c r="AK6">
        <v>19693</v>
      </c>
      <c r="AL6">
        <v>19300</v>
      </c>
      <c r="AM6">
        <v>18179</v>
      </c>
      <c r="AN6">
        <v>19753</v>
      </c>
      <c r="AO6">
        <v>24048</v>
      </c>
      <c r="AP6">
        <v>33650</v>
      </c>
      <c r="AQ6">
        <v>26295</v>
      </c>
      <c r="AR6">
        <v>30009</v>
      </c>
      <c r="AS6">
        <v>10037</v>
      </c>
      <c r="AT6">
        <v>7210</v>
      </c>
      <c r="AU6">
        <v>7390</v>
      </c>
      <c r="AV6">
        <v>7411</v>
      </c>
      <c r="AW6">
        <v>2821</v>
      </c>
      <c r="AX6">
        <v>9875</v>
      </c>
      <c r="AY6">
        <v>64237</v>
      </c>
      <c r="AZ6">
        <v>97872</v>
      </c>
      <c r="BA6">
        <v>102590</v>
      </c>
      <c r="BB6">
        <v>66915</v>
      </c>
      <c r="BC6">
        <v>65952</v>
      </c>
    </row>
    <row r="7" spans="1:55">
      <c r="B7" t="s">
        <v>3</v>
      </c>
      <c r="N7">
        <v>52000</v>
      </c>
      <c r="P7">
        <v>31400</v>
      </c>
      <c r="Q7">
        <v>68300</v>
      </c>
      <c r="R7">
        <v>78300</v>
      </c>
      <c r="S7">
        <v>44200</v>
      </c>
      <c r="T7">
        <v>6300</v>
      </c>
      <c r="Y7">
        <v>24900</v>
      </c>
      <c r="Z7">
        <v>37800</v>
      </c>
      <c r="AA7">
        <v>104100</v>
      </c>
      <c r="AB7">
        <v>99134</v>
      </c>
      <c r="AC7">
        <v>105878</v>
      </c>
      <c r="AD7">
        <v>197338</v>
      </c>
      <c r="AE7">
        <v>122808</v>
      </c>
      <c r="AF7">
        <v>120475</v>
      </c>
      <c r="AG7">
        <v>154722</v>
      </c>
      <c r="AH7">
        <v>193020</v>
      </c>
      <c r="AI7">
        <v>89575</v>
      </c>
      <c r="AJ7">
        <v>97582</v>
      </c>
      <c r="AK7">
        <v>129</v>
      </c>
      <c r="AL7">
        <v>80</v>
      </c>
      <c r="AM7">
        <v>85</v>
      </c>
      <c r="AN7">
        <v>26</v>
      </c>
      <c r="AO7">
        <v>124</v>
      </c>
      <c r="AP7">
        <v>141</v>
      </c>
      <c r="AQ7">
        <v>140</v>
      </c>
      <c r="AR7">
        <v>68</v>
      </c>
      <c r="AS7">
        <v>17</v>
      </c>
      <c r="AT7">
        <v>17</v>
      </c>
      <c r="AV7">
        <v>26</v>
      </c>
      <c r="AY7">
        <v>719</v>
      </c>
      <c r="AZ7">
        <v>6590</v>
      </c>
      <c r="BA7">
        <v>461</v>
      </c>
      <c r="BB7">
        <v>327</v>
      </c>
      <c r="BC7">
        <v>60</v>
      </c>
    </row>
    <row r="8" spans="1:55">
      <c r="B8" t="s">
        <v>23</v>
      </c>
      <c r="I8">
        <v>8219600</v>
      </c>
      <c r="J8">
        <v>9723900</v>
      </c>
      <c r="K8">
        <v>11280400</v>
      </c>
      <c r="L8">
        <v>12400700</v>
      </c>
      <c r="M8">
        <v>9606100</v>
      </c>
      <c r="N8">
        <v>5979700</v>
      </c>
      <c r="P8">
        <v>7578600</v>
      </c>
      <c r="Q8">
        <v>8440600</v>
      </c>
      <c r="R8">
        <v>9181000</v>
      </c>
      <c r="S8">
        <v>18398200</v>
      </c>
      <c r="T8">
        <v>30336700</v>
      </c>
      <c r="U8">
        <v>40538300</v>
      </c>
      <c r="V8">
        <v>19800300</v>
      </c>
      <c r="W8">
        <v>41685400</v>
      </c>
      <c r="X8">
        <v>45929500</v>
      </c>
      <c r="Y8">
        <v>76473500</v>
      </c>
      <c r="Z8">
        <v>36779000</v>
      </c>
      <c r="AA8">
        <v>35891246</v>
      </c>
      <c r="AB8">
        <v>41415712</v>
      </c>
      <c r="AC8">
        <v>46533203</v>
      </c>
      <c r="AD8">
        <v>46063439</v>
      </c>
      <c r="AE8">
        <v>30491761</v>
      </c>
      <c r="AF8">
        <v>22126881</v>
      </c>
      <c r="AG8">
        <v>26749799</v>
      </c>
      <c r="AH8">
        <v>31643351</v>
      </c>
      <c r="AI8">
        <v>36551238</v>
      </c>
      <c r="AJ8">
        <v>18841469</v>
      </c>
      <c r="AK8">
        <v>25028</v>
      </c>
      <c r="AL8">
        <v>23787</v>
      </c>
      <c r="AM8">
        <v>22956</v>
      </c>
      <c r="AN8">
        <v>24552</v>
      </c>
      <c r="AO8">
        <v>29733</v>
      </c>
      <c r="AP8">
        <v>29498</v>
      </c>
      <c r="AQ8">
        <v>33972</v>
      </c>
      <c r="AR8">
        <v>33773</v>
      </c>
      <c r="AS8">
        <v>36260</v>
      </c>
      <c r="AT8">
        <v>45392</v>
      </c>
      <c r="AU8">
        <v>48116</v>
      </c>
      <c r="AV8">
        <v>61854</v>
      </c>
      <c r="AW8">
        <v>50296</v>
      </c>
      <c r="AX8">
        <v>83379</v>
      </c>
      <c r="AY8">
        <v>129763</v>
      </c>
      <c r="AZ8">
        <v>141139</v>
      </c>
      <c r="BA8">
        <v>121776</v>
      </c>
      <c r="BB8">
        <v>149925</v>
      </c>
      <c r="BC8">
        <v>197812</v>
      </c>
    </row>
    <row r="9" spans="1:55">
      <c r="B9" t="s">
        <v>74</v>
      </c>
      <c r="C9" t="s">
        <v>43</v>
      </c>
      <c r="X9">
        <v>22500</v>
      </c>
      <c r="Y9">
        <v>19300</v>
      </c>
      <c r="Z9">
        <v>128300</v>
      </c>
      <c r="AA9">
        <v>84423</v>
      </c>
      <c r="AB9">
        <v>62510</v>
      </c>
      <c r="AC9">
        <v>439004</v>
      </c>
      <c r="AD9">
        <v>528066</v>
      </c>
      <c r="AE9">
        <v>168072</v>
      </c>
      <c r="AF9">
        <v>852091</v>
      </c>
      <c r="AG9">
        <v>175665</v>
      </c>
      <c r="AH9">
        <v>94284</v>
      </c>
      <c r="AI9">
        <v>197167</v>
      </c>
      <c r="AJ9">
        <v>89854</v>
      </c>
      <c r="AK9">
        <v>68</v>
      </c>
      <c r="AL9">
        <v>227</v>
      </c>
      <c r="AM9">
        <v>508</v>
      </c>
      <c r="AN9">
        <v>372</v>
      </c>
      <c r="AO9">
        <v>550</v>
      </c>
      <c r="AP9">
        <v>556</v>
      </c>
      <c r="AQ9">
        <v>840</v>
      </c>
      <c r="AR9">
        <v>296</v>
      </c>
      <c r="AS9">
        <v>214</v>
      </c>
      <c r="AY9">
        <v>183</v>
      </c>
      <c r="AZ9">
        <v>6035</v>
      </c>
      <c r="BA9">
        <v>826</v>
      </c>
      <c r="BB9">
        <v>2598</v>
      </c>
      <c r="BC9">
        <v>1343</v>
      </c>
    </row>
    <row r="10" spans="1:55">
      <c r="B10" t="s">
        <v>29</v>
      </c>
      <c r="X10">
        <v>1332900</v>
      </c>
      <c r="Y10">
        <v>2022800</v>
      </c>
      <c r="Z10">
        <v>939200</v>
      </c>
      <c r="AA10">
        <v>1142102</v>
      </c>
      <c r="AB10">
        <v>443165</v>
      </c>
      <c r="AC10">
        <v>994342</v>
      </c>
      <c r="AD10">
        <v>100368</v>
      </c>
      <c r="AE10">
        <v>373449</v>
      </c>
      <c r="AF10">
        <v>248318</v>
      </c>
      <c r="AG10">
        <v>494583</v>
      </c>
      <c r="AH10">
        <v>181630</v>
      </c>
      <c r="AI10">
        <v>457410</v>
      </c>
      <c r="AJ10">
        <v>180312</v>
      </c>
      <c r="AK10">
        <v>118</v>
      </c>
      <c r="AL10">
        <v>69</v>
      </c>
      <c r="AM10">
        <v>114</v>
      </c>
      <c r="AN10">
        <v>178</v>
      </c>
      <c r="AO10">
        <v>623</v>
      </c>
      <c r="AP10">
        <v>2048</v>
      </c>
      <c r="AQ10">
        <v>424</v>
      </c>
      <c r="AR10">
        <v>895</v>
      </c>
      <c r="AS10">
        <v>91</v>
      </c>
      <c r="AV10">
        <v>10</v>
      </c>
    </row>
    <row r="11" spans="1:55">
      <c r="B11" t="s">
        <v>45</v>
      </c>
      <c r="I11">
        <v>81600</v>
      </c>
      <c r="J11">
        <v>48000</v>
      </c>
      <c r="K11">
        <v>127400</v>
      </c>
      <c r="L11">
        <v>195400</v>
      </c>
      <c r="M11">
        <v>179600</v>
      </c>
      <c r="N11">
        <v>109900</v>
      </c>
      <c r="P11">
        <v>116200</v>
      </c>
      <c r="Q11">
        <v>115600</v>
      </c>
      <c r="R11">
        <v>72100</v>
      </c>
      <c r="S11">
        <v>121100</v>
      </c>
      <c r="T11">
        <v>180800</v>
      </c>
      <c r="U11">
        <v>134500</v>
      </c>
      <c r="V11">
        <v>8900</v>
      </c>
      <c r="W11">
        <v>200</v>
      </c>
      <c r="X11">
        <v>31200</v>
      </c>
      <c r="Y11">
        <v>250800</v>
      </c>
      <c r="Z11">
        <v>380500</v>
      </c>
      <c r="AA11">
        <v>555560</v>
      </c>
      <c r="AB11">
        <v>569920</v>
      </c>
      <c r="AC11">
        <v>618720</v>
      </c>
      <c r="AD11">
        <v>997835</v>
      </c>
      <c r="AE11">
        <v>696305</v>
      </c>
      <c r="AF11">
        <v>298711</v>
      </c>
      <c r="AG11">
        <v>406300</v>
      </c>
      <c r="AH11">
        <v>516941</v>
      </c>
      <c r="AI11">
        <v>405552</v>
      </c>
      <c r="AJ11">
        <v>252994</v>
      </c>
      <c r="AK11">
        <v>250</v>
      </c>
      <c r="AL11">
        <v>254</v>
      </c>
      <c r="AM11">
        <v>232</v>
      </c>
      <c r="AN11">
        <v>376</v>
      </c>
      <c r="AO11">
        <v>402</v>
      </c>
      <c r="AP11">
        <v>605</v>
      </c>
      <c r="AQ11">
        <v>553</v>
      </c>
      <c r="AR11">
        <v>508</v>
      </c>
      <c r="AS11">
        <v>162</v>
      </c>
      <c r="AX11">
        <v>12</v>
      </c>
      <c r="AY11">
        <v>177</v>
      </c>
      <c r="AZ11">
        <v>317</v>
      </c>
      <c r="BA11">
        <v>828</v>
      </c>
      <c r="BB11">
        <v>865</v>
      </c>
      <c r="BC11">
        <v>939</v>
      </c>
    </row>
    <row r="12" spans="1:55">
      <c r="B12" t="s">
        <v>39</v>
      </c>
      <c r="I12">
        <v>85900</v>
      </c>
      <c r="J12">
        <v>103300</v>
      </c>
      <c r="K12">
        <v>163700</v>
      </c>
      <c r="L12">
        <v>129300</v>
      </c>
      <c r="M12">
        <v>357800</v>
      </c>
      <c r="N12">
        <v>986800</v>
      </c>
      <c r="P12">
        <v>1360100</v>
      </c>
      <c r="Q12">
        <v>1005700</v>
      </c>
      <c r="R12">
        <v>1655700</v>
      </c>
      <c r="S12">
        <v>1275700</v>
      </c>
      <c r="T12">
        <v>2060200</v>
      </c>
      <c r="U12">
        <v>6017100</v>
      </c>
      <c r="V12">
        <v>6598000</v>
      </c>
      <c r="W12">
        <v>2707500</v>
      </c>
      <c r="X12">
        <v>20119700</v>
      </c>
      <c r="Y12">
        <v>7479800</v>
      </c>
      <c r="Z12">
        <v>2610500</v>
      </c>
      <c r="AA12">
        <v>4346758</v>
      </c>
      <c r="AB12">
        <v>4163592</v>
      </c>
      <c r="AC12">
        <v>5907834</v>
      </c>
      <c r="AD12">
        <v>6240396</v>
      </c>
      <c r="AE12">
        <v>5968625</v>
      </c>
      <c r="AF12">
        <v>5457506</v>
      </c>
      <c r="AG12">
        <v>4691901</v>
      </c>
      <c r="AH12">
        <v>4400901</v>
      </c>
      <c r="AI12">
        <v>4678661</v>
      </c>
      <c r="AJ12">
        <v>3929609</v>
      </c>
      <c r="AK12">
        <v>4387</v>
      </c>
      <c r="AL12">
        <v>8421</v>
      </c>
      <c r="AM12">
        <v>7874</v>
      </c>
      <c r="AN12">
        <v>8717</v>
      </c>
      <c r="AO12">
        <v>10290</v>
      </c>
      <c r="AP12">
        <v>16595</v>
      </c>
      <c r="AQ12">
        <v>12698</v>
      </c>
      <c r="AR12">
        <v>12062</v>
      </c>
      <c r="AS12">
        <v>12931</v>
      </c>
      <c r="AT12">
        <v>10569</v>
      </c>
      <c r="AU12">
        <v>7844</v>
      </c>
      <c r="AV12">
        <v>12414</v>
      </c>
      <c r="AW12">
        <v>4598</v>
      </c>
      <c r="AX12">
        <v>2135</v>
      </c>
      <c r="AY12">
        <v>16224</v>
      </c>
      <c r="AZ12">
        <v>57430</v>
      </c>
      <c r="BA12">
        <v>52527</v>
      </c>
      <c r="BB12">
        <v>32452</v>
      </c>
      <c r="BC12">
        <v>40473</v>
      </c>
    </row>
    <row r="13" spans="1:55">
      <c r="B13" t="s">
        <v>26</v>
      </c>
      <c r="I13">
        <v>7293200</v>
      </c>
      <c r="J13">
        <v>9925600</v>
      </c>
      <c r="K13">
        <v>10017100</v>
      </c>
      <c r="L13">
        <v>10256100</v>
      </c>
      <c r="M13">
        <v>11109900</v>
      </c>
      <c r="N13">
        <v>12401200</v>
      </c>
      <c r="P13">
        <v>11613400</v>
      </c>
      <c r="Q13">
        <v>14686800</v>
      </c>
      <c r="R13">
        <v>15137700</v>
      </c>
      <c r="S13">
        <v>10034200</v>
      </c>
      <c r="T13">
        <v>27589600</v>
      </c>
      <c r="U13">
        <v>79099300</v>
      </c>
      <c r="V13">
        <v>81583400</v>
      </c>
      <c r="W13">
        <v>112814500</v>
      </c>
      <c r="X13">
        <v>43774000</v>
      </c>
      <c r="Y13">
        <v>85896300</v>
      </c>
      <c r="Z13">
        <v>32285200</v>
      </c>
      <c r="AA13">
        <v>55107155</v>
      </c>
      <c r="AB13">
        <v>53455108</v>
      </c>
      <c r="AC13">
        <v>66615968</v>
      </c>
      <c r="AD13">
        <v>72026041</v>
      </c>
      <c r="AE13">
        <v>48564557</v>
      </c>
      <c r="AF13">
        <v>23062102</v>
      </c>
      <c r="AG13">
        <v>29365834</v>
      </c>
      <c r="AH13">
        <v>38087288</v>
      </c>
      <c r="AI13">
        <v>37619127</v>
      </c>
      <c r="AJ13">
        <v>27410111</v>
      </c>
      <c r="AK13">
        <v>34879</v>
      </c>
      <c r="AL13">
        <v>32455</v>
      </c>
      <c r="AM13">
        <v>26987</v>
      </c>
      <c r="AN13">
        <v>28254</v>
      </c>
      <c r="AO13">
        <v>41669</v>
      </c>
      <c r="AP13">
        <v>43529</v>
      </c>
      <c r="AQ13">
        <v>51874</v>
      </c>
      <c r="AR13">
        <v>35873</v>
      </c>
      <c r="AS13">
        <v>14690</v>
      </c>
      <c r="AT13">
        <v>5935</v>
      </c>
      <c r="AU13">
        <v>7541</v>
      </c>
      <c r="AV13">
        <v>6368</v>
      </c>
      <c r="AW13">
        <v>4532</v>
      </c>
      <c r="AX13">
        <v>17803</v>
      </c>
      <c r="AY13">
        <v>86051</v>
      </c>
      <c r="AZ13">
        <v>115400</v>
      </c>
      <c r="BA13">
        <v>136145</v>
      </c>
      <c r="BB13">
        <v>130254</v>
      </c>
      <c r="BC13">
        <v>128529</v>
      </c>
    </row>
    <row r="14" spans="1:55">
      <c r="B14" t="s">
        <v>76</v>
      </c>
      <c r="AC14">
        <v>208</v>
      </c>
    </row>
    <row r="15" spans="1:55">
      <c r="B15" t="s">
        <v>44</v>
      </c>
      <c r="I15">
        <v>3300</v>
      </c>
      <c r="L15">
        <v>3300</v>
      </c>
      <c r="N15">
        <v>14500</v>
      </c>
      <c r="P15">
        <v>74300</v>
      </c>
      <c r="Q15">
        <v>60400</v>
      </c>
      <c r="R15">
        <v>33800</v>
      </c>
      <c r="S15">
        <v>41900</v>
      </c>
      <c r="T15">
        <v>158300</v>
      </c>
      <c r="U15">
        <v>96400</v>
      </c>
      <c r="V15">
        <v>47100</v>
      </c>
      <c r="W15">
        <v>146500</v>
      </c>
      <c r="X15">
        <v>800</v>
      </c>
      <c r="Y15">
        <v>383400</v>
      </c>
      <c r="Z15">
        <v>228000</v>
      </c>
      <c r="AA15">
        <v>90958</v>
      </c>
      <c r="AB15">
        <v>393047</v>
      </c>
      <c r="AC15">
        <v>201696</v>
      </c>
      <c r="AD15">
        <v>216788</v>
      </c>
      <c r="AE15">
        <v>177981</v>
      </c>
      <c r="AF15">
        <v>103356</v>
      </c>
      <c r="AG15">
        <v>80805</v>
      </c>
      <c r="AH15">
        <v>93733</v>
      </c>
      <c r="AI15">
        <v>123760</v>
      </c>
      <c r="AJ15">
        <v>77145</v>
      </c>
      <c r="AO15">
        <v>366</v>
      </c>
      <c r="AP15">
        <v>644</v>
      </c>
      <c r="AQ15">
        <v>786</v>
      </c>
      <c r="AR15">
        <v>821</v>
      </c>
      <c r="AS15">
        <v>105</v>
      </c>
      <c r="AY15">
        <v>280</v>
      </c>
      <c r="AZ15">
        <v>526</v>
      </c>
    </row>
    <row r="16" spans="1:55">
      <c r="B16" t="s">
        <v>171</v>
      </c>
      <c r="BA16">
        <v>486</v>
      </c>
      <c r="BB16">
        <v>723</v>
      </c>
      <c r="BC16">
        <v>476</v>
      </c>
    </row>
    <row r="17" spans="2:55">
      <c r="B17" t="s">
        <v>42</v>
      </c>
      <c r="L17">
        <v>500</v>
      </c>
      <c r="N17">
        <v>37000</v>
      </c>
      <c r="P17">
        <v>40700</v>
      </c>
      <c r="Q17">
        <v>75100</v>
      </c>
      <c r="R17">
        <v>172500</v>
      </c>
      <c r="S17">
        <v>105500</v>
      </c>
      <c r="T17">
        <v>213100</v>
      </c>
      <c r="U17">
        <v>400</v>
      </c>
      <c r="V17">
        <v>100</v>
      </c>
      <c r="X17">
        <v>1305900</v>
      </c>
      <c r="Y17">
        <v>10269400</v>
      </c>
      <c r="Z17">
        <v>4476900</v>
      </c>
      <c r="AA17">
        <v>2622541</v>
      </c>
      <c r="AB17">
        <v>636080</v>
      </c>
      <c r="AC17">
        <v>1993793</v>
      </c>
      <c r="AD17">
        <v>1468120</v>
      </c>
      <c r="AE17">
        <v>2044241</v>
      </c>
      <c r="AF17">
        <v>2533385</v>
      </c>
      <c r="AG17">
        <v>2319350</v>
      </c>
      <c r="AH17">
        <v>2408634</v>
      </c>
      <c r="AI17">
        <v>2260824</v>
      </c>
      <c r="AJ17">
        <v>656903</v>
      </c>
      <c r="AK17">
        <v>553</v>
      </c>
      <c r="AL17">
        <v>933</v>
      </c>
      <c r="AM17">
        <v>665</v>
      </c>
      <c r="AN17">
        <v>1635</v>
      </c>
      <c r="AO17">
        <v>1868</v>
      </c>
      <c r="AP17">
        <v>1804</v>
      </c>
      <c r="AQ17">
        <v>151</v>
      </c>
      <c r="AR17">
        <v>961</v>
      </c>
      <c r="AS17">
        <v>1520</v>
      </c>
      <c r="AV17">
        <v>35</v>
      </c>
      <c r="AY17">
        <v>7520</v>
      </c>
      <c r="AZ17">
        <v>12018</v>
      </c>
      <c r="BA17">
        <v>7854</v>
      </c>
      <c r="BB17">
        <v>10158</v>
      </c>
      <c r="BC17">
        <v>23962</v>
      </c>
    </row>
    <row r="18" spans="2:55">
      <c r="B18" t="s">
        <v>78</v>
      </c>
      <c r="AK18">
        <v>2482</v>
      </c>
      <c r="AL18">
        <v>1250</v>
      </c>
      <c r="AM18">
        <v>1569</v>
      </c>
      <c r="AN18">
        <v>1388</v>
      </c>
      <c r="AO18">
        <v>1470</v>
      </c>
      <c r="AP18">
        <v>1811</v>
      </c>
      <c r="AQ18">
        <v>1723</v>
      </c>
      <c r="AR18">
        <v>1676</v>
      </c>
      <c r="AS18">
        <v>596</v>
      </c>
      <c r="AY18">
        <v>5035</v>
      </c>
      <c r="AZ18">
        <v>9229</v>
      </c>
      <c r="BA18">
        <v>3691</v>
      </c>
      <c r="BB18">
        <v>4618</v>
      </c>
      <c r="BC18">
        <v>6019</v>
      </c>
    </row>
    <row r="19" spans="2:55">
      <c r="B19" t="s">
        <v>36</v>
      </c>
      <c r="I19">
        <v>971700</v>
      </c>
      <c r="J19">
        <v>1276700</v>
      </c>
      <c r="K19">
        <v>1763700</v>
      </c>
      <c r="L19">
        <v>1561100</v>
      </c>
      <c r="M19">
        <v>1687900</v>
      </c>
      <c r="N19">
        <v>1353100</v>
      </c>
      <c r="P19">
        <v>1180300</v>
      </c>
      <c r="Q19">
        <v>1146500</v>
      </c>
      <c r="R19">
        <v>1185000</v>
      </c>
      <c r="S19">
        <v>1656400</v>
      </c>
      <c r="T19">
        <v>2653700</v>
      </c>
      <c r="U19">
        <v>2525800</v>
      </c>
      <c r="V19">
        <v>1146100</v>
      </c>
      <c r="W19">
        <v>394400</v>
      </c>
      <c r="X19">
        <v>1419100</v>
      </c>
      <c r="Y19">
        <v>2895600</v>
      </c>
      <c r="Z19">
        <v>2133700</v>
      </c>
      <c r="AA19">
        <v>3823860</v>
      </c>
      <c r="AB19">
        <v>4180089</v>
      </c>
      <c r="AC19">
        <v>7006432</v>
      </c>
      <c r="AD19">
        <v>8125455</v>
      </c>
      <c r="AE19">
        <v>5235365</v>
      </c>
      <c r="AF19">
        <v>4272951</v>
      </c>
      <c r="AG19">
        <v>4878101</v>
      </c>
      <c r="AH19">
        <v>6175144</v>
      </c>
      <c r="AI19">
        <v>5908949</v>
      </c>
      <c r="AJ19">
        <v>3814346</v>
      </c>
      <c r="AK19">
        <v>3709</v>
      </c>
      <c r="AL19">
        <v>4865</v>
      </c>
      <c r="AM19">
        <v>4681</v>
      </c>
      <c r="AN19">
        <v>3845</v>
      </c>
      <c r="AO19">
        <v>2330</v>
      </c>
      <c r="AP19">
        <v>4002</v>
      </c>
      <c r="AQ19">
        <v>2878</v>
      </c>
      <c r="AR19">
        <v>3715</v>
      </c>
      <c r="AS19">
        <v>1201</v>
      </c>
      <c r="AX19">
        <v>52</v>
      </c>
      <c r="AY19">
        <v>6438</v>
      </c>
      <c r="AZ19">
        <v>4690</v>
      </c>
      <c r="BA19">
        <v>4070</v>
      </c>
      <c r="BB19">
        <v>4297</v>
      </c>
      <c r="BC19">
        <v>4687</v>
      </c>
    </row>
    <row r="20" spans="2:55">
      <c r="B20" t="s">
        <v>32</v>
      </c>
      <c r="I20">
        <v>3573700</v>
      </c>
      <c r="J20">
        <v>3744100</v>
      </c>
      <c r="K20">
        <v>4695200</v>
      </c>
      <c r="L20">
        <v>6341800</v>
      </c>
      <c r="M20">
        <v>7047500</v>
      </c>
      <c r="N20">
        <v>9218800</v>
      </c>
      <c r="P20">
        <v>9430800</v>
      </c>
      <c r="Q20">
        <v>9875400</v>
      </c>
      <c r="R20">
        <v>11077000</v>
      </c>
      <c r="S20">
        <v>11724500</v>
      </c>
      <c r="T20">
        <v>9683500</v>
      </c>
      <c r="U20">
        <v>6438500</v>
      </c>
      <c r="V20">
        <v>26182600</v>
      </c>
      <c r="W20">
        <v>3562100</v>
      </c>
      <c r="X20">
        <v>14634000</v>
      </c>
      <c r="Y20">
        <v>32811300</v>
      </c>
      <c r="Z20">
        <v>29078000</v>
      </c>
      <c r="AA20">
        <v>20344114</v>
      </c>
      <c r="AB20">
        <v>20072133</v>
      </c>
      <c r="AC20">
        <v>36145292</v>
      </c>
      <c r="AD20">
        <v>30813635</v>
      </c>
      <c r="AE20">
        <v>18667542</v>
      </c>
      <c r="AF20">
        <v>14540387</v>
      </c>
      <c r="AG20">
        <v>16836940</v>
      </c>
      <c r="AH20">
        <v>18388792</v>
      </c>
      <c r="AI20">
        <v>18949364</v>
      </c>
      <c r="AJ20">
        <v>11199600</v>
      </c>
      <c r="AK20">
        <v>14012</v>
      </c>
      <c r="AL20">
        <v>16725</v>
      </c>
      <c r="AM20">
        <v>19116</v>
      </c>
      <c r="AN20">
        <v>11760</v>
      </c>
      <c r="AO20">
        <v>7590</v>
      </c>
      <c r="AP20">
        <v>20927</v>
      </c>
      <c r="AQ20">
        <v>23448</v>
      </c>
      <c r="AR20">
        <v>20937</v>
      </c>
      <c r="AS20">
        <v>10551</v>
      </c>
      <c r="AT20">
        <v>20166</v>
      </c>
      <c r="AU20">
        <v>3811</v>
      </c>
      <c r="AV20">
        <v>3824</v>
      </c>
      <c r="AW20">
        <v>124</v>
      </c>
      <c r="AY20">
        <v>46730</v>
      </c>
      <c r="AZ20">
        <v>59962</v>
      </c>
      <c r="BA20">
        <v>46490</v>
      </c>
      <c r="BB20">
        <v>47030</v>
      </c>
      <c r="BC20">
        <v>94389</v>
      </c>
    </row>
    <row r="21" spans="2:55">
      <c r="B21" t="s">
        <v>196</v>
      </c>
      <c r="C21" t="s">
        <v>198</v>
      </c>
      <c r="AU21">
        <v>5</v>
      </c>
      <c r="AV21">
        <v>1</v>
      </c>
    </row>
    <row r="22" spans="2:55">
      <c r="B22" t="s">
        <v>197</v>
      </c>
      <c r="C22" t="s">
        <v>198</v>
      </c>
      <c r="AU22">
        <v>8</v>
      </c>
      <c r="AV22">
        <v>9</v>
      </c>
    </row>
    <row r="23" spans="2:55">
      <c r="B23" t="s">
        <v>2</v>
      </c>
      <c r="X23">
        <v>710100</v>
      </c>
      <c r="Y23">
        <v>5628700</v>
      </c>
      <c r="Z23">
        <v>1712900</v>
      </c>
      <c r="AA23">
        <v>852725</v>
      </c>
      <c r="AB23">
        <v>637194</v>
      </c>
      <c r="AC23">
        <v>617609</v>
      </c>
      <c r="AD23">
        <v>330851</v>
      </c>
      <c r="AE23">
        <v>542469</v>
      </c>
      <c r="AF23">
        <v>318370</v>
      </c>
      <c r="AG23">
        <v>908230</v>
      </c>
      <c r="AH23">
        <v>391428</v>
      </c>
      <c r="AI23">
        <v>485412</v>
      </c>
      <c r="AJ23">
        <v>145221</v>
      </c>
      <c r="AK23">
        <v>543</v>
      </c>
      <c r="AL23">
        <v>1493</v>
      </c>
      <c r="AM23">
        <v>1306</v>
      </c>
      <c r="AN23">
        <v>1268</v>
      </c>
      <c r="AO23">
        <v>640</v>
      </c>
      <c r="AP23">
        <v>1321</v>
      </c>
      <c r="AQ23">
        <v>1084</v>
      </c>
      <c r="AR23">
        <v>1634</v>
      </c>
      <c r="AS23">
        <v>157</v>
      </c>
      <c r="AT23">
        <v>6</v>
      </c>
      <c r="AU23">
        <v>1</v>
      </c>
      <c r="AV23">
        <v>5</v>
      </c>
    </row>
    <row r="24" spans="2:55">
      <c r="B24" t="s">
        <v>30</v>
      </c>
      <c r="X24">
        <v>403500</v>
      </c>
      <c r="Y24">
        <v>1122100</v>
      </c>
      <c r="Z24">
        <v>78600</v>
      </c>
      <c r="AA24">
        <v>74594</v>
      </c>
      <c r="AB24">
        <v>58100</v>
      </c>
      <c r="AC24">
        <v>4378</v>
      </c>
      <c r="AD24">
        <v>59893</v>
      </c>
      <c r="AE24">
        <v>99593</v>
      </c>
      <c r="AF24">
        <v>308797</v>
      </c>
      <c r="AG24">
        <v>335184</v>
      </c>
      <c r="AH24">
        <v>352213</v>
      </c>
      <c r="AI24">
        <v>99009</v>
      </c>
      <c r="AJ24">
        <v>52734</v>
      </c>
      <c r="AK24">
        <v>88</v>
      </c>
      <c r="AL24">
        <v>495</v>
      </c>
      <c r="AM24">
        <v>433</v>
      </c>
      <c r="AN24">
        <v>457</v>
      </c>
      <c r="AO24">
        <v>556</v>
      </c>
      <c r="AP24">
        <v>218</v>
      </c>
      <c r="AQ24">
        <v>1605</v>
      </c>
      <c r="AR24">
        <v>168</v>
      </c>
      <c r="AS24">
        <v>48</v>
      </c>
      <c r="AW24">
        <v>50</v>
      </c>
    </row>
    <row r="25" spans="2:55">
      <c r="B25" t="s">
        <v>24</v>
      </c>
      <c r="I25">
        <v>17542900</v>
      </c>
      <c r="J25">
        <v>20222700</v>
      </c>
      <c r="K25">
        <v>24367700</v>
      </c>
      <c r="L25">
        <v>23602300</v>
      </c>
      <c r="M25">
        <v>21477400</v>
      </c>
      <c r="N25">
        <v>8390500</v>
      </c>
      <c r="P25">
        <v>11565700</v>
      </c>
      <c r="Q25">
        <v>18155400</v>
      </c>
      <c r="R25">
        <v>20085800</v>
      </c>
      <c r="S25">
        <v>15863600</v>
      </c>
      <c r="T25">
        <v>18223400</v>
      </c>
      <c r="U25">
        <v>13902200</v>
      </c>
      <c r="V25">
        <v>9521000</v>
      </c>
      <c r="W25">
        <v>26198600</v>
      </c>
      <c r="X25">
        <v>14050900</v>
      </c>
      <c r="Y25">
        <v>29296600</v>
      </c>
      <c r="Z25">
        <v>11465600</v>
      </c>
      <c r="AA25">
        <v>14272282</v>
      </c>
      <c r="AB25">
        <v>13583756</v>
      </c>
      <c r="AC25">
        <v>22657894</v>
      </c>
      <c r="AD25">
        <v>27791891</v>
      </c>
      <c r="AE25">
        <v>15890804</v>
      </c>
      <c r="AF25">
        <v>15810956</v>
      </c>
      <c r="AG25">
        <v>15918063</v>
      </c>
      <c r="AH25">
        <v>18657709</v>
      </c>
      <c r="AI25">
        <v>26473714</v>
      </c>
      <c r="AJ25">
        <v>17701945</v>
      </c>
      <c r="AK25">
        <v>19572</v>
      </c>
      <c r="AL25">
        <v>25355</v>
      </c>
      <c r="AM25">
        <v>19391</v>
      </c>
      <c r="AN25">
        <v>14220</v>
      </c>
      <c r="AO25">
        <v>17429</v>
      </c>
      <c r="AP25">
        <v>27863</v>
      </c>
      <c r="AQ25">
        <v>20731</v>
      </c>
      <c r="AR25">
        <v>27099</v>
      </c>
      <c r="AS25">
        <v>9784</v>
      </c>
      <c r="AT25">
        <v>21902</v>
      </c>
      <c r="AU25">
        <v>6587</v>
      </c>
      <c r="AV25">
        <v>3184</v>
      </c>
      <c r="AW25">
        <v>1096</v>
      </c>
      <c r="AX25">
        <v>4028</v>
      </c>
      <c r="AY25">
        <v>52251</v>
      </c>
      <c r="AZ25">
        <v>92549</v>
      </c>
      <c r="BA25">
        <v>111731</v>
      </c>
      <c r="BB25">
        <v>83339</v>
      </c>
      <c r="BC25">
        <v>126491</v>
      </c>
    </row>
    <row r="26" spans="2:55">
      <c r="B26" t="s">
        <v>38</v>
      </c>
      <c r="I26">
        <v>583100</v>
      </c>
      <c r="J26">
        <v>434400</v>
      </c>
      <c r="K26">
        <v>769400</v>
      </c>
      <c r="L26">
        <v>514500</v>
      </c>
      <c r="M26">
        <v>524700</v>
      </c>
      <c r="N26">
        <v>1072700</v>
      </c>
      <c r="P26">
        <v>1793100</v>
      </c>
      <c r="Q26">
        <v>1246800</v>
      </c>
      <c r="R26">
        <v>1716600</v>
      </c>
      <c r="S26">
        <v>874400</v>
      </c>
      <c r="T26">
        <v>13745000</v>
      </c>
      <c r="U26">
        <v>5792900</v>
      </c>
      <c r="V26">
        <v>125800</v>
      </c>
      <c r="W26">
        <v>66400</v>
      </c>
      <c r="X26">
        <v>1446500</v>
      </c>
      <c r="Y26">
        <v>4825800</v>
      </c>
      <c r="Z26">
        <v>1387500</v>
      </c>
      <c r="AA26">
        <v>1661944</v>
      </c>
      <c r="AB26">
        <v>1089508</v>
      </c>
      <c r="AC26">
        <v>2861658</v>
      </c>
      <c r="AD26">
        <v>2665945</v>
      </c>
      <c r="AE26">
        <v>1637757</v>
      </c>
      <c r="AF26">
        <v>1593114</v>
      </c>
      <c r="AG26">
        <v>1583282</v>
      </c>
      <c r="AH26">
        <v>1915740</v>
      </c>
      <c r="AI26">
        <v>1454741</v>
      </c>
      <c r="AJ26">
        <v>1060640</v>
      </c>
      <c r="AK26">
        <v>1488</v>
      </c>
      <c r="AL26">
        <v>1970</v>
      </c>
      <c r="AM26">
        <v>1554</v>
      </c>
      <c r="AN26">
        <v>3654</v>
      </c>
      <c r="AO26">
        <v>5432</v>
      </c>
      <c r="AP26">
        <v>5055</v>
      </c>
      <c r="AY26">
        <v>2475</v>
      </c>
      <c r="AZ26">
        <v>8161</v>
      </c>
      <c r="BA26">
        <v>6814</v>
      </c>
      <c r="BB26">
        <v>19102</v>
      </c>
      <c r="BC26">
        <v>19666</v>
      </c>
    </row>
    <row r="27" spans="2:55">
      <c r="B27" t="s">
        <v>28</v>
      </c>
      <c r="X27">
        <v>4750400</v>
      </c>
      <c r="Y27">
        <v>7839700</v>
      </c>
      <c r="Z27">
        <v>3806500</v>
      </c>
      <c r="AA27">
        <v>6403095</v>
      </c>
      <c r="AB27">
        <v>2109583</v>
      </c>
      <c r="AC27">
        <v>2330295</v>
      </c>
      <c r="AD27">
        <v>1775238</v>
      </c>
      <c r="AE27">
        <v>2235976</v>
      </c>
      <c r="AF27">
        <v>3824704</v>
      </c>
      <c r="AG27">
        <v>4188852</v>
      </c>
      <c r="AH27">
        <v>10600778</v>
      </c>
      <c r="AI27">
        <v>5040667</v>
      </c>
      <c r="AJ27">
        <v>3379521</v>
      </c>
      <c r="AK27">
        <v>2521</v>
      </c>
      <c r="AL27">
        <v>4242</v>
      </c>
      <c r="AM27">
        <v>4828</v>
      </c>
      <c r="AN27">
        <v>6592</v>
      </c>
      <c r="AO27">
        <v>9888</v>
      </c>
      <c r="AP27">
        <v>9904</v>
      </c>
      <c r="AQ27">
        <v>11225</v>
      </c>
      <c r="AR27">
        <v>11586</v>
      </c>
      <c r="AS27">
        <v>128</v>
      </c>
      <c r="AU27">
        <v>104</v>
      </c>
      <c r="AV27">
        <v>217</v>
      </c>
      <c r="AW27">
        <v>309</v>
      </c>
      <c r="AX27">
        <v>1742</v>
      </c>
      <c r="AY27">
        <v>14506</v>
      </c>
      <c r="AZ27">
        <v>43713</v>
      </c>
      <c r="BA27">
        <v>60048</v>
      </c>
      <c r="BB27">
        <v>72909</v>
      </c>
      <c r="BC27">
        <v>51217</v>
      </c>
    </row>
    <row r="28" spans="2:55">
      <c r="B28" t="s">
        <v>34</v>
      </c>
      <c r="I28">
        <v>804900</v>
      </c>
      <c r="J28">
        <v>1703900</v>
      </c>
      <c r="K28">
        <v>2446000</v>
      </c>
      <c r="L28">
        <v>3558000</v>
      </c>
      <c r="M28">
        <v>3041900</v>
      </c>
      <c r="N28">
        <v>4606300</v>
      </c>
      <c r="P28">
        <v>6685700</v>
      </c>
      <c r="Q28">
        <v>8297300</v>
      </c>
      <c r="R28">
        <v>10624200</v>
      </c>
      <c r="S28">
        <v>9753300</v>
      </c>
      <c r="T28">
        <v>8026100</v>
      </c>
      <c r="U28">
        <v>1664400</v>
      </c>
      <c r="V28">
        <v>176000</v>
      </c>
      <c r="W28">
        <v>1460100</v>
      </c>
      <c r="X28">
        <v>3591000</v>
      </c>
      <c r="Y28">
        <v>15014200</v>
      </c>
      <c r="Z28">
        <v>9080600</v>
      </c>
      <c r="AA28">
        <v>477485</v>
      </c>
      <c r="AB28">
        <v>9675738</v>
      </c>
      <c r="AC28">
        <v>21137292</v>
      </c>
      <c r="AD28">
        <v>19349958</v>
      </c>
      <c r="AE28">
        <v>14292429</v>
      </c>
      <c r="AF28">
        <v>11413970</v>
      </c>
      <c r="AG28">
        <v>12194547</v>
      </c>
      <c r="AH28">
        <v>14581592</v>
      </c>
      <c r="AI28">
        <v>12877480</v>
      </c>
      <c r="AJ28">
        <v>6662874</v>
      </c>
      <c r="AK28">
        <v>8852</v>
      </c>
      <c r="AL28">
        <v>7220</v>
      </c>
      <c r="AM28">
        <v>6648</v>
      </c>
      <c r="AN28">
        <v>6388</v>
      </c>
      <c r="AO28">
        <v>9697</v>
      </c>
      <c r="AP28">
        <v>10226</v>
      </c>
      <c r="AQ28">
        <v>14947</v>
      </c>
      <c r="AR28">
        <v>11938</v>
      </c>
      <c r="AS28">
        <v>3246</v>
      </c>
      <c r="AT28">
        <v>8</v>
      </c>
      <c r="AU28">
        <v>5</v>
      </c>
      <c r="AV28">
        <v>44</v>
      </c>
      <c r="AW28">
        <v>22</v>
      </c>
      <c r="AX28">
        <v>706</v>
      </c>
      <c r="AY28">
        <v>29780</v>
      </c>
      <c r="AZ28">
        <v>44465</v>
      </c>
      <c r="BA28">
        <v>33507</v>
      </c>
      <c r="BB28">
        <v>19399</v>
      </c>
      <c r="BC28">
        <v>19429</v>
      </c>
    </row>
    <row r="29" spans="2:55">
      <c r="B29" t="s">
        <v>41</v>
      </c>
      <c r="N29">
        <v>20200</v>
      </c>
      <c r="P29">
        <v>115900</v>
      </c>
      <c r="Q29">
        <v>254700</v>
      </c>
      <c r="R29">
        <v>77600</v>
      </c>
      <c r="S29">
        <v>29100</v>
      </c>
      <c r="T29">
        <v>54000</v>
      </c>
      <c r="X29">
        <v>258900</v>
      </c>
      <c r="Y29">
        <v>347000</v>
      </c>
      <c r="Z29">
        <v>454600</v>
      </c>
      <c r="AA29">
        <v>916430</v>
      </c>
      <c r="AB29">
        <v>664746</v>
      </c>
      <c r="AC29">
        <v>771207</v>
      </c>
      <c r="AD29">
        <v>570190</v>
      </c>
      <c r="AE29">
        <v>505201</v>
      </c>
      <c r="AF29">
        <v>305321</v>
      </c>
      <c r="AG29">
        <v>880959</v>
      </c>
      <c r="AH29">
        <v>1143818</v>
      </c>
      <c r="AI29">
        <v>1108882</v>
      </c>
      <c r="AJ29">
        <v>368539</v>
      </c>
      <c r="AK29">
        <v>973</v>
      </c>
      <c r="AL29">
        <v>646</v>
      </c>
      <c r="AM29">
        <v>484</v>
      </c>
      <c r="AN29">
        <v>442</v>
      </c>
      <c r="AO29">
        <v>536</v>
      </c>
      <c r="AP29">
        <v>626</v>
      </c>
      <c r="AQ29">
        <v>716</v>
      </c>
      <c r="AR29">
        <v>170</v>
      </c>
      <c r="AS29">
        <v>485</v>
      </c>
      <c r="AT29">
        <v>185</v>
      </c>
      <c r="AU29">
        <v>14</v>
      </c>
      <c r="AV29">
        <v>47</v>
      </c>
      <c r="AW29">
        <v>1</v>
      </c>
      <c r="AY29">
        <v>50</v>
      </c>
      <c r="AZ29">
        <v>112</v>
      </c>
      <c r="BA29">
        <v>345</v>
      </c>
      <c r="BB29">
        <v>231</v>
      </c>
      <c r="BC29">
        <v>53</v>
      </c>
    </row>
    <row r="30" spans="2:55">
      <c r="B30" t="s">
        <v>115</v>
      </c>
      <c r="N30">
        <v>900</v>
      </c>
      <c r="P30">
        <v>3100</v>
      </c>
      <c r="Q30">
        <v>1200</v>
      </c>
      <c r="R30">
        <v>700</v>
      </c>
      <c r="S30">
        <v>3700</v>
      </c>
      <c r="T30">
        <v>2200</v>
      </c>
    </row>
    <row r="31" spans="2:55">
      <c r="B31" t="s">
        <v>27</v>
      </c>
      <c r="I31">
        <v>5672700</v>
      </c>
      <c r="J31">
        <v>5300600</v>
      </c>
      <c r="K31">
        <v>5428400</v>
      </c>
      <c r="L31">
        <v>6692100</v>
      </c>
      <c r="M31">
        <v>6510100</v>
      </c>
      <c r="N31">
        <v>8857400</v>
      </c>
      <c r="P31">
        <v>10383500</v>
      </c>
      <c r="Q31">
        <v>11802900</v>
      </c>
      <c r="R31">
        <v>13774600</v>
      </c>
      <c r="S31">
        <v>10401300</v>
      </c>
      <c r="T31">
        <v>10051500</v>
      </c>
      <c r="U31">
        <v>91974700</v>
      </c>
      <c r="V31">
        <v>78482000</v>
      </c>
      <c r="W31">
        <v>24127200</v>
      </c>
      <c r="X31">
        <v>9233700</v>
      </c>
      <c r="Y31">
        <v>3744500</v>
      </c>
      <c r="Z31">
        <v>9334600</v>
      </c>
      <c r="AA31">
        <v>16167433</v>
      </c>
      <c r="AB31">
        <v>6359792</v>
      </c>
      <c r="AC31">
        <v>12815374</v>
      </c>
      <c r="AD31">
        <v>11825203</v>
      </c>
      <c r="AE31">
        <v>11387184</v>
      </c>
      <c r="AF31">
        <v>9692962</v>
      </c>
      <c r="AG31">
        <v>12379246</v>
      </c>
      <c r="AH31">
        <v>17903725</v>
      </c>
      <c r="AI31">
        <v>29835639</v>
      </c>
      <c r="AJ31">
        <v>34335258</v>
      </c>
      <c r="AK31">
        <v>32227</v>
      </c>
      <c r="AL31">
        <v>20398</v>
      </c>
      <c r="AM31">
        <v>8435</v>
      </c>
      <c r="AN31">
        <v>4755</v>
      </c>
      <c r="AO31">
        <v>1961</v>
      </c>
      <c r="AP31">
        <v>1684</v>
      </c>
      <c r="AQ31">
        <v>9574</v>
      </c>
      <c r="AR31">
        <v>3550</v>
      </c>
      <c r="AS31">
        <v>805</v>
      </c>
      <c r="AT31">
        <v>331</v>
      </c>
      <c r="AY31">
        <v>18510</v>
      </c>
      <c r="AZ31">
        <v>61119</v>
      </c>
      <c r="BA31">
        <v>96698</v>
      </c>
      <c r="BB31">
        <v>115327</v>
      </c>
      <c r="BC31">
        <v>57725</v>
      </c>
    </row>
    <row r="32" spans="2:55">
      <c r="B32" t="s">
        <v>31</v>
      </c>
      <c r="I32">
        <v>11770700</v>
      </c>
      <c r="J32">
        <v>13225500</v>
      </c>
      <c r="K32">
        <v>13239800</v>
      </c>
      <c r="L32">
        <v>11878700</v>
      </c>
      <c r="M32">
        <v>11444200</v>
      </c>
      <c r="N32">
        <v>9253900</v>
      </c>
      <c r="P32">
        <v>10372300</v>
      </c>
      <c r="Q32">
        <v>11364100</v>
      </c>
      <c r="R32">
        <v>12509800</v>
      </c>
      <c r="S32">
        <v>12567100</v>
      </c>
      <c r="T32">
        <v>12640500</v>
      </c>
      <c r="U32">
        <v>8048700</v>
      </c>
      <c r="V32">
        <v>3321000</v>
      </c>
      <c r="W32">
        <v>7660700</v>
      </c>
      <c r="X32">
        <v>21272900</v>
      </c>
      <c r="Y32">
        <v>34221200</v>
      </c>
      <c r="Z32">
        <v>13951800</v>
      </c>
      <c r="AA32">
        <v>19953558</v>
      </c>
      <c r="AB32">
        <v>17370671</v>
      </c>
      <c r="AC32">
        <v>23898285</v>
      </c>
      <c r="AD32">
        <v>21458343</v>
      </c>
      <c r="AE32">
        <v>16653786</v>
      </c>
      <c r="AF32">
        <v>14549911</v>
      </c>
      <c r="AG32">
        <v>11586993</v>
      </c>
      <c r="AH32">
        <v>13149057</v>
      </c>
      <c r="AI32">
        <v>12214387</v>
      </c>
      <c r="AJ32">
        <v>9031211</v>
      </c>
    </row>
    <row r="33" spans="2:55">
      <c r="B33" t="s">
        <v>79</v>
      </c>
      <c r="AK33">
        <v>13042</v>
      </c>
      <c r="AL33">
        <v>11518</v>
      </c>
      <c r="AM33">
        <v>15458</v>
      </c>
      <c r="AN33">
        <v>16762</v>
      </c>
      <c r="AO33">
        <v>12131</v>
      </c>
      <c r="AP33">
        <v>6010</v>
      </c>
      <c r="AQ33">
        <v>9859</v>
      </c>
      <c r="AR33">
        <v>5837</v>
      </c>
      <c r="AS33">
        <v>1764</v>
      </c>
      <c r="AT33">
        <v>2436</v>
      </c>
      <c r="AU33">
        <v>2567</v>
      </c>
      <c r="AV33">
        <v>1526</v>
      </c>
      <c r="AW33">
        <v>444</v>
      </c>
      <c r="AX33">
        <v>3959</v>
      </c>
      <c r="AY33">
        <v>21083</v>
      </c>
      <c r="AZ33">
        <v>13965</v>
      </c>
      <c r="BA33">
        <v>23692</v>
      </c>
    </row>
    <row r="34" spans="2:55">
      <c r="B34" t="s">
        <v>172</v>
      </c>
      <c r="BB34">
        <v>33610</v>
      </c>
      <c r="BC34">
        <v>54307</v>
      </c>
    </row>
    <row r="35" spans="2:55">
      <c r="B35" t="s">
        <v>114</v>
      </c>
      <c r="C35" t="s">
        <v>37</v>
      </c>
      <c r="J35">
        <v>86400</v>
      </c>
      <c r="K35">
        <v>105700</v>
      </c>
      <c r="L35">
        <v>62500</v>
      </c>
      <c r="M35">
        <v>42400</v>
      </c>
      <c r="N35">
        <v>19000</v>
      </c>
      <c r="P35">
        <v>61700</v>
      </c>
      <c r="Q35">
        <v>37000</v>
      </c>
      <c r="R35">
        <v>30200</v>
      </c>
      <c r="S35">
        <v>98300</v>
      </c>
      <c r="T35">
        <v>32300</v>
      </c>
      <c r="U35">
        <v>326100</v>
      </c>
      <c r="V35">
        <v>670100</v>
      </c>
      <c r="W35">
        <v>107900</v>
      </c>
      <c r="X35">
        <v>186000</v>
      </c>
      <c r="Y35">
        <v>4411600</v>
      </c>
      <c r="Z35">
        <v>2774200</v>
      </c>
      <c r="AA35">
        <v>1525657</v>
      </c>
      <c r="AB35">
        <v>2082891</v>
      </c>
      <c r="AC35">
        <v>2994194</v>
      </c>
      <c r="AD35">
        <v>2050016</v>
      </c>
      <c r="AE35">
        <v>1405402</v>
      </c>
      <c r="AF35">
        <v>1436393</v>
      </c>
      <c r="AG35">
        <v>1267457</v>
      </c>
      <c r="AH35">
        <v>731552</v>
      </c>
      <c r="AI35">
        <v>642688</v>
      </c>
      <c r="AJ35">
        <v>540361</v>
      </c>
      <c r="AK35">
        <v>432</v>
      </c>
      <c r="AL35">
        <v>476</v>
      </c>
      <c r="AM35">
        <v>535</v>
      </c>
      <c r="AN35">
        <v>788</v>
      </c>
      <c r="AO35">
        <v>943</v>
      </c>
      <c r="AP35">
        <v>1019</v>
      </c>
      <c r="AQ35">
        <v>1187</v>
      </c>
      <c r="AR35">
        <v>1618</v>
      </c>
      <c r="AS35">
        <v>1648</v>
      </c>
      <c r="AT35">
        <v>1821</v>
      </c>
      <c r="AX35">
        <v>2801</v>
      </c>
      <c r="AY35">
        <v>6209</v>
      </c>
      <c r="AZ35">
        <v>10643</v>
      </c>
      <c r="BA35">
        <v>9228</v>
      </c>
      <c r="BB35">
        <v>9206</v>
      </c>
      <c r="BC35">
        <v>7261</v>
      </c>
    </row>
    <row r="36" spans="2:55">
      <c r="B36" t="s">
        <v>21</v>
      </c>
      <c r="I36">
        <v>76803300</v>
      </c>
      <c r="J36">
        <v>82167000</v>
      </c>
      <c r="K36">
        <v>95428800</v>
      </c>
      <c r="L36">
        <v>95051500</v>
      </c>
      <c r="M36">
        <v>91730200</v>
      </c>
      <c r="N36">
        <v>85144900</v>
      </c>
      <c r="P36">
        <v>87172900</v>
      </c>
      <c r="Q36">
        <v>94831800</v>
      </c>
      <c r="R36">
        <v>104797100</v>
      </c>
      <c r="S36">
        <v>105706200</v>
      </c>
      <c r="T36">
        <v>187672600</v>
      </c>
      <c r="U36">
        <v>274424000</v>
      </c>
      <c r="V36">
        <v>301894600</v>
      </c>
      <c r="W36">
        <v>312915000</v>
      </c>
      <c r="X36">
        <v>221624900</v>
      </c>
      <c r="Y36">
        <v>390606500</v>
      </c>
      <c r="Z36">
        <v>175076500</v>
      </c>
      <c r="AA36">
        <v>231716418</v>
      </c>
      <c r="AB36">
        <v>253945684</v>
      </c>
      <c r="AC36">
        <v>291817982</v>
      </c>
      <c r="AD36">
        <v>306004098</v>
      </c>
      <c r="AE36">
        <v>231666261</v>
      </c>
      <c r="AF36">
        <v>200365900</v>
      </c>
      <c r="AG36">
        <v>180473630</v>
      </c>
      <c r="AH36">
        <v>203074420</v>
      </c>
      <c r="AI36">
        <v>173270792</v>
      </c>
      <c r="AJ36">
        <v>130974231</v>
      </c>
    </row>
    <row r="37" spans="2:55">
      <c r="B37" t="s">
        <v>80</v>
      </c>
      <c r="AK37">
        <v>143635</v>
      </c>
      <c r="AL37">
        <v>113890</v>
      </c>
      <c r="AM37">
        <v>140312</v>
      </c>
      <c r="AN37">
        <v>145629</v>
      </c>
      <c r="AO37">
        <v>162404</v>
      </c>
      <c r="AP37">
        <v>206997</v>
      </c>
      <c r="AQ37">
        <v>193901</v>
      </c>
      <c r="AR37">
        <v>194912</v>
      </c>
      <c r="AS37">
        <v>79336</v>
      </c>
      <c r="AX37">
        <v>10191</v>
      </c>
      <c r="AY37">
        <v>124500</v>
      </c>
      <c r="AZ37">
        <v>263522</v>
      </c>
      <c r="BA37">
        <v>325378</v>
      </c>
      <c r="BB37">
        <v>387555</v>
      </c>
      <c r="BC37">
        <v>505038</v>
      </c>
    </row>
    <row r="38" spans="2:55">
      <c r="B38" t="s">
        <v>35</v>
      </c>
      <c r="N38">
        <v>91900</v>
      </c>
      <c r="P38">
        <v>207200</v>
      </c>
      <c r="Q38">
        <v>160200</v>
      </c>
      <c r="R38">
        <v>170900</v>
      </c>
      <c r="S38">
        <v>111700</v>
      </c>
      <c r="T38">
        <v>131700</v>
      </c>
      <c r="U38">
        <v>29600</v>
      </c>
      <c r="V38">
        <v>5700</v>
      </c>
      <c r="W38">
        <v>21800</v>
      </c>
      <c r="X38">
        <v>2101200</v>
      </c>
      <c r="Y38">
        <v>1200500</v>
      </c>
      <c r="Z38">
        <v>597100</v>
      </c>
      <c r="AA38">
        <v>1841136</v>
      </c>
      <c r="AB38">
        <v>2607999</v>
      </c>
      <c r="AC38">
        <v>2455999</v>
      </c>
      <c r="AD38">
        <v>1523777</v>
      </c>
      <c r="AE38">
        <v>879372</v>
      </c>
      <c r="AF38">
        <v>987881</v>
      </c>
      <c r="AG38">
        <v>1059018</v>
      </c>
      <c r="AH38">
        <v>645355</v>
      </c>
      <c r="AI38">
        <v>2150567</v>
      </c>
      <c r="AJ38">
        <v>983491</v>
      </c>
      <c r="AK38">
        <v>1041</v>
      </c>
      <c r="AL38">
        <v>2212</v>
      </c>
      <c r="AM38">
        <v>3196</v>
      </c>
      <c r="AN38">
        <v>4834</v>
      </c>
      <c r="AO38">
        <v>6393</v>
      </c>
      <c r="AP38">
        <v>5142</v>
      </c>
      <c r="AQ38">
        <v>6371</v>
      </c>
      <c r="AR38">
        <v>8895</v>
      </c>
      <c r="AS38">
        <v>4302</v>
      </c>
      <c r="AT38">
        <v>1560</v>
      </c>
      <c r="AU38">
        <v>670</v>
      </c>
      <c r="AV38">
        <v>502</v>
      </c>
      <c r="AW38">
        <v>779</v>
      </c>
      <c r="AX38">
        <v>1762</v>
      </c>
      <c r="AY38">
        <v>9758</v>
      </c>
      <c r="AZ38">
        <v>17829</v>
      </c>
      <c r="BA38">
        <v>22640</v>
      </c>
      <c r="BB38">
        <v>16130</v>
      </c>
      <c r="BC38">
        <v>26787</v>
      </c>
    </row>
    <row r="39" spans="2:55">
      <c r="B39" t="s">
        <v>22</v>
      </c>
      <c r="I39">
        <v>13945000</v>
      </c>
      <c r="J39">
        <v>15229100</v>
      </c>
      <c r="K39">
        <v>16006500</v>
      </c>
      <c r="L39">
        <v>15192200</v>
      </c>
      <c r="M39">
        <v>12361300</v>
      </c>
      <c r="N39">
        <v>16816700</v>
      </c>
      <c r="P39">
        <v>20003400</v>
      </c>
      <c r="Q39">
        <v>21433700</v>
      </c>
      <c r="R39">
        <v>26682300</v>
      </c>
      <c r="S39">
        <v>34680900</v>
      </c>
      <c r="T39">
        <v>67463800</v>
      </c>
      <c r="U39">
        <v>68349900</v>
      </c>
      <c r="V39">
        <v>55876500</v>
      </c>
      <c r="W39">
        <v>96854300</v>
      </c>
      <c r="X39">
        <v>70780100</v>
      </c>
      <c r="Y39">
        <v>80146700</v>
      </c>
      <c r="Z39">
        <v>49808000</v>
      </c>
      <c r="AA39">
        <v>52146693</v>
      </c>
      <c r="AB39">
        <v>52148833</v>
      </c>
      <c r="AC39">
        <v>65463487</v>
      </c>
      <c r="AD39">
        <v>61998597</v>
      </c>
      <c r="AE39">
        <v>52440650</v>
      </c>
      <c r="AF39">
        <v>38819896</v>
      </c>
      <c r="AG39">
        <v>37161641</v>
      </c>
      <c r="AH39">
        <v>41736960</v>
      </c>
      <c r="AI39">
        <v>44406280</v>
      </c>
      <c r="AJ39">
        <v>30231841</v>
      </c>
      <c r="AK39">
        <v>31647</v>
      </c>
      <c r="AL39">
        <v>37976</v>
      </c>
      <c r="AM39">
        <v>43610</v>
      </c>
      <c r="AN39">
        <v>49667</v>
      </c>
      <c r="AO39">
        <v>55326</v>
      </c>
      <c r="AP39">
        <v>66148</v>
      </c>
      <c r="AQ39">
        <v>69247</v>
      </c>
      <c r="AR39">
        <v>85704</v>
      </c>
      <c r="AS39">
        <v>78658</v>
      </c>
      <c r="AT39">
        <v>55192</v>
      </c>
      <c r="AU39">
        <v>47047</v>
      </c>
      <c r="AV39">
        <v>47867</v>
      </c>
      <c r="AW39">
        <v>29692</v>
      </c>
      <c r="AX39">
        <v>49675</v>
      </c>
      <c r="AY39">
        <v>143020</v>
      </c>
      <c r="AZ39">
        <v>193515</v>
      </c>
      <c r="BA39">
        <v>179613</v>
      </c>
      <c r="BB39">
        <v>193815</v>
      </c>
      <c r="BC39">
        <v>217107</v>
      </c>
    </row>
    <row r="40" spans="2:55">
      <c r="B40" t="s">
        <v>33</v>
      </c>
      <c r="X40">
        <v>568400</v>
      </c>
      <c r="Y40">
        <v>2107300</v>
      </c>
      <c r="Z40">
        <v>203100</v>
      </c>
      <c r="AA40">
        <v>857025</v>
      </c>
      <c r="AB40">
        <v>838303</v>
      </c>
      <c r="AC40">
        <v>2278341</v>
      </c>
      <c r="AD40">
        <v>1686184</v>
      </c>
      <c r="AE40">
        <v>1035423</v>
      </c>
      <c r="AF40">
        <v>901457</v>
      </c>
      <c r="AG40">
        <v>1533534</v>
      </c>
      <c r="AH40">
        <v>1527843</v>
      </c>
      <c r="AI40">
        <v>1536558</v>
      </c>
      <c r="AJ40">
        <v>1214665</v>
      </c>
      <c r="AK40">
        <v>1759</v>
      </c>
      <c r="AL40">
        <v>2415</v>
      </c>
      <c r="AM40">
        <v>3143</v>
      </c>
      <c r="AN40">
        <v>5215</v>
      </c>
      <c r="AO40">
        <v>10272</v>
      </c>
      <c r="AP40">
        <v>14128</v>
      </c>
      <c r="AQ40">
        <v>8579</v>
      </c>
      <c r="AR40">
        <v>2131</v>
      </c>
      <c r="AY40">
        <v>28427</v>
      </c>
      <c r="AZ40">
        <v>64082</v>
      </c>
      <c r="BA40">
        <v>45981</v>
      </c>
      <c r="BB40">
        <v>68158</v>
      </c>
      <c r="BC40">
        <v>40257</v>
      </c>
    </row>
    <row r="41" spans="2:55">
      <c r="B41" t="s">
        <v>123</v>
      </c>
      <c r="AR41">
        <v>496</v>
      </c>
      <c r="AS41">
        <v>257</v>
      </c>
      <c r="AT41">
        <v>48</v>
      </c>
      <c r="AU41">
        <v>8</v>
      </c>
      <c r="AV41">
        <v>4</v>
      </c>
      <c r="AW41">
        <v>3</v>
      </c>
      <c r="AX41">
        <v>79</v>
      </c>
    </row>
    <row r="42" spans="2:55">
      <c r="B42" t="s">
        <v>124</v>
      </c>
      <c r="AR42">
        <v>3553</v>
      </c>
      <c r="AS42">
        <v>6284</v>
      </c>
      <c r="AT42">
        <v>1368</v>
      </c>
      <c r="AU42">
        <v>1526</v>
      </c>
      <c r="AV42">
        <v>2457</v>
      </c>
      <c r="AW42">
        <v>2009</v>
      </c>
      <c r="AX42">
        <v>185</v>
      </c>
    </row>
    <row r="43" spans="2:55">
      <c r="B43" t="s">
        <v>20</v>
      </c>
      <c r="D43" t="s">
        <v>77</v>
      </c>
      <c r="I43">
        <v>26621900</v>
      </c>
      <c r="J43">
        <v>31412700</v>
      </c>
      <c r="K43">
        <v>36387200</v>
      </c>
      <c r="L43">
        <v>39852300</v>
      </c>
      <c r="M43">
        <v>37482300</v>
      </c>
      <c r="N43">
        <v>46565100</v>
      </c>
      <c r="P43">
        <v>67104300</v>
      </c>
      <c r="Q43">
        <v>75019100</v>
      </c>
      <c r="R43">
        <v>89814900</v>
      </c>
      <c r="S43">
        <v>76166700</v>
      </c>
      <c r="T43">
        <v>192715900</v>
      </c>
      <c r="U43">
        <v>291776800</v>
      </c>
      <c r="V43">
        <v>150132300</v>
      </c>
      <c r="W43">
        <v>85165900</v>
      </c>
      <c r="X43">
        <v>205198000</v>
      </c>
      <c r="Y43">
        <v>137072400</v>
      </c>
      <c r="Z43">
        <v>84057200</v>
      </c>
      <c r="AA43">
        <v>76364142</v>
      </c>
      <c r="AB43">
        <v>78350530</v>
      </c>
      <c r="AC43">
        <v>103831170</v>
      </c>
      <c r="AD43">
        <v>106639128</v>
      </c>
      <c r="AE43">
        <v>81090528</v>
      </c>
      <c r="AF43">
        <v>86305173</v>
      </c>
      <c r="AG43">
        <v>92662887</v>
      </c>
      <c r="AH43">
        <v>97946432</v>
      </c>
      <c r="AI43">
        <v>81773720</v>
      </c>
      <c r="AJ43">
        <v>54176108</v>
      </c>
      <c r="AK43">
        <v>68774</v>
      </c>
      <c r="AL43">
        <v>69808</v>
      </c>
      <c r="AM43">
        <v>79089</v>
      </c>
      <c r="AN43">
        <v>78807</v>
      </c>
      <c r="AO43">
        <v>90370</v>
      </c>
      <c r="AP43">
        <v>107481</v>
      </c>
      <c r="AQ43">
        <v>121509</v>
      </c>
      <c r="AR43">
        <v>117779</v>
      </c>
      <c r="AS43">
        <v>282745</v>
      </c>
      <c r="AT43">
        <v>399526</v>
      </c>
      <c r="AU43">
        <v>356646</v>
      </c>
      <c r="AV43">
        <v>387566</v>
      </c>
      <c r="AW43">
        <v>418155</v>
      </c>
      <c r="AX43">
        <v>115859</v>
      </c>
      <c r="AY43">
        <v>63700</v>
      </c>
      <c r="AZ43">
        <v>49239</v>
      </c>
    </row>
    <row r="44" spans="2:55">
      <c r="B44" t="s">
        <v>173</v>
      </c>
      <c r="BA44">
        <v>101769</v>
      </c>
      <c r="BB44">
        <v>136816</v>
      </c>
      <c r="BC44">
        <v>314524</v>
      </c>
    </row>
    <row r="45" spans="2:55">
      <c r="B45" t="s">
        <v>174</v>
      </c>
      <c r="BA45">
        <v>10921</v>
      </c>
      <c r="BB45">
        <v>17987</v>
      </c>
      <c r="BC45">
        <v>23990</v>
      </c>
    </row>
    <row r="46" spans="2:55">
      <c r="B46" t="s">
        <v>69</v>
      </c>
      <c r="AG46">
        <v>18050</v>
      </c>
      <c r="AH46">
        <v>995</v>
      </c>
    </row>
    <row r="47" spans="2:55">
      <c r="B47" t="s">
        <v>40</v>
      </c>
      <c r="K47">
        <v>37200</v>
      </c>
      <c r="L47">
        <v>29100</v>
      </c>
      <c r="N47">
        <v>86500</v>
      </c>
      <c r="P47">
        <v>144100</v>
      </c>
      <c r="Q47">
        <v>129700</v>
      </c>
      <c r="R47">
        <v>89800</v>
      </c>
      <c r="S47">
        <v>147500</v>
      </c>
      <c r="T47">
        <v>508200</v>
      </c>
      <c r="U47">
        <v>313800</v>
      </c>
      <c r="V47">
        <v>200</v>
      </c>
      <c r="W47">
        <v>16100</v>
      </c>
      <c r="X47">
        <v>300</v>
      </c>
      <c r="Y47">
        <v>137000</v>
      </c>
      <c r="Z47">
        <v>191200</v>
      </c>
      <c r="AA47">
        <v>22480</v>
      </c>
      <c r="AB47">
        <v>28170</v>
      </c>
      <c r="AC47">
        <v>209661</v>
      </c>
      <c r="AD47">
        <v>149997</v>
      </c>
      <c r="AE47">
        <v>84239</v>
      </c>
      <c r="AF47">
        <v>285609</v>
      </c>
      <c r="AG47">
        <v>894579</v>
      </c>
      <c r="AH47">
        <v>1136534</v>
      </c>
      <c r="AI47">
        <v>881203</v>
      </c>
      <c r="AJ47">
        <v>697239</v>
      </c>
      <c r="AK47">
        <v>212</v>
      </c>
      <c r="AL47">
        <v>305</v>
      </c>
      <c r="AM47">
        <v>380</v>
      </c>
      <c r="AN47">
        <v>889</v>
      </c>
      <c r="AO47">
        <v>1265</v>
      </c>
      <c r="AP47">
        <v>835</v>
      </c>
      <c r="AQ47">
        <v>1804</v>
      </c>
      <c r="AR47">
        <v>1351</v>
      </c>
      <c r="AS47">
        <v>1232</v>
      </c>
      <c r="AT47">
        <v>926</v>
      </c>
      <c r="AU47">
        <v>1516</v>
      </c>
      <c r="AV47">
        <v>3455</v>
      </c>
      <c r="AW47">
        <v>2312</v>
      </c>
      <c r="AX47">
        <v>21</v>
      </c>
      <c r="AY47">
        <v>198</v>
      </c>
      <c r="AZ47">
        <v>4115</v>
      </c>
      <c r="BA47">
        <v>3814</v>
      </c>
      <c r="BB47">
        <v>5687</v>
      </c>
      <c r="BC47">
        <v>5341</v>
      </c>
    </row>
    <row r="48" spans="2:55">
      <c r="B48" t="s">
        <v>175</v>
      </c>
      <c r="BC48">
        <v>461</v>
      </c>
    </row>
    <row r="49" spans="2:55">
      <c r="B49" t="s">
        <v>125</v>
      </c>
      <c r="AP49">
        <v>19</v>
      </c>
      <c r="AQ49">
        <v>32</v>
      </c>
      <c r="AR49">
        <v>5</v>
      </c>
      <c r="AZ49">
        <v>160</v>
      </c>
    </row>
    <row r="50" spans="2:55">
      <c r="B50" t="s">
        <v>81</v>
      </c>
      <c r="AK50">
        <v>111</v>
      </c>
      <c r="AL50">
        <v>105</v>
      </c>
      <c r="AM50">
        <v>84</v>
      </c>
      <c r="AN50">
        <v>243</v>
      </c>
      <c r="AO50">
        <v>22</v>
      </c>
    </row>
    <row r="51" spans="2:55">
      <c r="B51" t="s">
        <v>4</v>
      </c>
      <c r="I51">
        <v>700</v>
      </c>
      <c r="J51">
        <v>2500</v>
      </c>
      <c r="L51">
        <v>200</v>
      </c>
      <c r="M51">
        <v>20800</v>
      </c>
      <c r="N51">
        <v>141500</v>
      </c>
      <c r="P51">
        <v>205700</v>
      </c>
      <c r="Q51">
        <v>368000</v>
      </c>
      <c r="R51">
        <v>364400</v>
      </c>
      <c r="S51">
        <v>359600</v>
      </c>
      <c r="T51">
        <v>746700</v>
      </c>
      <c r="U51">
        <v>720000</v>
      </c>
      <c r="V51">
        <v>202500</v>
      </c>
      <c r="W51">
        <v>228400</v>
      </c>
      <c r="X51">
        <v>3294300</v>
      </c>
      <c r="Y51">
        <v>6810400</v>
      </c>
      <c r="Z51">
        <v>2707900</v>
      </c>
      <c r="AA51">
        <v>2700387</v>
      </c>
      <c r="AB51">
        <v>2108058</v>
      </c>
      <c r="AC51">
        <v>4042725</v>
      </c>
      <c r="AD51">
        <v>5954470</v>
      </c>
      <c r="AE51">
        <v>4336521</v>
      </c>
      <c r="AF51">
        <v>2566136</v>
      </c>
      <c r="AG51">
        <v>1887737</v>
      </c>
      <c r="AH51">
        <v>2007839</v>
      </c>
      <c r="AI51">
        <v>9806533</v>
      </c>
      <c r="AJ51">
        <v>8031167</v>
      </c>
      <c r="AK51">
        <v>11751</v>
      </c>
      <c r="AL51">
        <v>13554</v>
      </c>
      <c r="AM51">
        <v>14496</v>
      </c>
      <c r="AN51">
        <v>11830</v>
      </c>
      <c r="AO51">
        <v>10194</v>
      </c>
      <c r="AP51">
        <v>7132</v>
      </c>
      <c r="AQ51">
        <v>11212</v>
      </c>
      <c r="AR51">
        <v>7851</v>
      </c>
      <c r="AS51">
        <v>2153</v>
      </c>
      <c r="AX51">
        <v>19</v>
      </c>
      <c r="AY51">
        <v>31516</v>
      </c>
      <c r="AZ51">
        <v>14787</v>
      </c>
      <c r="BA51">
        <v>32675</v>
      </c>
      <c r="BB51">
        <v>31772</v>
      </c>
      <c r="BC51">
        <v>57971</v>
      </c>
    </row>
    <row r="52" spans="2:55">
      <c r="B52" t="s">
        <v>126</v>
      </c>
      <c r="AO52">
        <v>68</v>
      </c>
      <c r="AP52">
        <v>73</v>
      </c>
      <c r="AQ52">
        <v>112</v>
      </c>
      <c r="AR52">
        <v>74</v>
      </c>
      <c r="AS52">
        <v>2</v>
      </c>
      <c r="AY52">
        <v>2</v>
      </c>
      <c r="AZ52">
        <v>62</v>
      </c>
      <c r="BA52">
        <v>281</v>
      </c>
      <c r="BB52">
        <v>809</v>
      </c>
      <c r="BC52">
        <v>1707</v>
      </c>
    </row>
    <row r="53" spans="2:55">
      <c r="B53" t="s">
        <v>128</v>
      </c>
      <c r="AO53">
        <v>70</v>
      </c>
      <c r="AP53">
        <v>142</v>
      </c>
      <c r="AQ53">
        <v>225</v>
      </c>
      <c r="AR53">
        <v>137</v>
      </c>
      <c r="AS53">
        <v>10</v>
      </c>
      <c r="AY53">
        <v>37</v>
      </c>
      <c r="AZ53">
        <v>112</v>
      </c>
      <c r="BA53">
        <v>276</v>
      </c>
      <c r="BB53">
        <v>250</v>
      </c>
      <c r="BC53">
        <v>327</v>
      </c>
    </row>
    <row r="54" spans="2:55">
      <c r="B54" t="s">
        <v>46</v>
      </c>
      <c r="J54">
        <v>99800</v>
      </c>
      <c r="N54">
        <v>40500</v>
      </c>
      <c r="P54">
        <v>10700</v>
      </c>
      <c r="Q54">
        <v>73500</v>
      </c>
      <c r="R54">
        <v>101400</v>
      </c>
      <c r="S54">
        <v>28100</v>
      </c>
      <c r="T54">
        <v>11900</v>
      </c>
      <c r="V54">
        <v>200</v>
      </c>
      <c r="W54">
        <v>2400</v>
      </c>
      <c r="Y54">
        <v>147000</v>
      </c>
      <c r="Z54">
        <v>7700</v>
      </c>
      <c r="AA54">
        <v>315927</v>
      </c>
      <c r="AB54">
        <v>296710</v>
      </c>
      <c r="AC54">
        <v>158456</v>
      </c>
      <c r="AD54">
        <v>325497</v>
      </c>
      <c r="AE54">
        <v>294148</v>
      </c>
      <c r="AF54">
        <v>250210</v>
      </c>
      <c r="AG54">
        <v>312980</v>
      </c>
      <c r="AH54">
        <v>319245</v>
      </c>
      <c r="AI54">
        <v>712159</v>
      </c>
      <c r="AJ54">
        <v>416581</v>
      </c>
      <c r="AK54">
        <v>302</v>
      </c>
      <c r="AL54">
        <v>258</v>
      </c>
      <c r="AM54">
        <v>341</v>
      </c>
      <c r="AN54">
        <v>273</v>
      </c>
      <c r="AO54">
        <v>164</v>
      </c>
      <c r="AP54">
        <v>231</v>
      </c>
      <c r="AQ54">
        <v>148</v>
      </c>
      <c r="AR54">
        <v>13</v>
      </c>
      <c r="AS54">
        <v>23</v>
      </c>
      <c r="AZ54">
        <v>91</v>
      </c>
      <c r="BA54">
        <v>143</v>
      </c>
      <c r="BB54">
        <v>946</v>
      </c>
      <c r="BC54">
        <v>108</v>
      </c>
    </row>
    <row r="55" spans="2:55">
      <c r="B55" t="s">
        <v>47</v>
      </c>
      <c r="I55">
        <v>12500</v>
      </c>
      <c r="J55">
        <v>100</v>
      </c>
      <c r="L55">
        <v>46100</v>
      </c>
      <c r="M55">
        <v>67300</v>
      </c>
      <c r="N55">
        <v>98700</v>
      </c>
      <c r="P55">
        <v>50500</v>
      </c>
      <c r="Q55">
        <v>62100</v>
      </c>
      <c r="R55">
        <v>202600</v>
      </c>
      <c r="S55">
        <v>174600</v>
      </c>
      <c r="T55">
        <v>79400</v>
      </c>
      <c r="U55">
        <v>163200</v>
      </c>
      <c r="V55">
        <v>300</v>
      </c>
      <c r="W55">
        <v>565400</v>
      </c>
      <c r="X55">
        <v>67400</v>
      </c>
      <c r="Y55">
        <v>1000100</v>
      </c>
      <c r="Z55">
        <v>225400</v>
      </c>
      <c r="AA55">
        <v>198854</v>
      </c>
      <c r="AB55">
        <v>318314</v>
      </c>
      <c r="AC55">
        <v>483435</v>
      </c>
      <c r="AD55">
        <v>535239</v>
      </c>
      <c r="AE55">
        <v>375611</v>
      </c>
      <c r="AF55">
        <v>218386</v>
      </c>
      <c r="AG55">
        <v>435880</v>
      </c>
      <c r="AH55">
        <v>275057</v>
      </c>
      <c r="AI55">
        <v>173959</v>
      </c>
      <c r="AJ55">
        <v>567789</v>
      </c>
    </row>
    <row r="56" spans="2:55">
      <c r="B56" t="s">
        <v>82</v>
      </c>
      <c r="AK56">
        <v>26</v>
      </c>
      <c r="AL56">
        <v>56</v>
      </c>
      <c r="AM56">
        <v>29</v>
      </c>
      <c r="AN56">
        <v>80</v>
      </c>
      <c r="AO56">
        <v>81</v>
      </c>
      <c r="AP56">
        <v>158</v>
      </c>
      <c r="AQ56">
        <v>62</v>
      </c>
      <c r="AR56">
        <v>177</v>
      </c>
      <c r="AS56">
        <v>25</v>
      </c>
      <c r="AY56">
        <v>149</v>
      </c>
      <c r="AZ56">
        <v>663</v>
      </c>
      <c r="BA56">
        <v>603</v>
      </c>
      <c r="BB56">
        <v>565</v>
      </c>
      <c r="BC56">
        <v>955</v>
      </c>
    </row>
    <row r="57" spans="2:55">
      <c r="B57" t="s">
        <v>48</v>
      </c>
      <c r="N57">
        <v>93800</v>
      </c>
      <c r="P57">
        <v>605900</v>
      </c>
      <c r="Q57">
        <v>889500</v>
      </c>
      <c r="R57">
        <v>901500</v>
      </c>
      <c r="S57">
        <v>344200</v>
      </c>
      <c r="T57">
        <v>413100</v>
      </c>
      <c r="U57">
        <v>177400</v>
      </c>
      <c r="V57">
        <v>148300</v>
      </c>
      <c r="W57">
        <v>47200</v>
      </c>
      <c r="X57">
        <v>286000</v>
      </c>
      <c r="Y57">
        <v>280900</v>
      </c>
      <c r="Z57">
        <v>452800</v>
      </c>
      <c r="AA57">
        <v>1519968</v>
      </c>
      <c r="AB57">
        <v>4748718</v>
      </c>
      <c r="AC57">
        <v>12222069</v>
      </c>
      <c r="AD57">
        <v>8022553</v>
      </c>
      <c r="AE57">
        <v>7570097</v>
      </c>
      <c r="AF57">
        <v>8074506</v>
      </c>
      <c r="AG57">
        <v>10342759</v>
      </c>
      <c r="AH57">
        <v>10438369</v>
      </c>
      <c r="AI57">
        <v>8715656</v>
      </c>
      <c r="AJ57">
        <v>3900727</v>
      </c>
      <c r="AK57">
        <v>6439</v>
      </c>
      <c r="AL57">
        <v>3952</v>
      </c>
      <c r="AM57">
        <v>3384</v>
      </c>
      <c r="AN57">
        <v>6280</v>
      </c>
    </row>
    <row r="58" spans="2:55">
      <c r="B58" t="s">
        <v>83</v>
      </c>
      <c r="AK58">
        <v>2</v>
      </c>
      <c r="AL58">
        <v>5</v>
      </c>
      <c r="AM58">
        <v>2</v>
      </c>
      <c r="AN58">
        <v>24</v>
      </c>
      <c r="AO58">
        <v>393</v>
      </c>
      <c r="AP58">
        <v>312</v>
      </c>
      <c r="AQ58">
        <v>113</v>
      </c>
      <c r="AR58">
        <v>85</v>
      </c>
      <c r="AS58">
        <v>6</v>
      </c>
      <c r="AY58">
        <v>2</v>
      </c>
      <c r="AZ58">
        <v>190</v>
      </c>
      <c r="BA58">
        <v>500</v>
      </c>
      <c r="BB58">
        <v>1722</v>
      </c>
      <c r="BC58">
        <v>1291</v>
      </c>
    </row>
    <row r="59" spans="2:55">
      <c r="B59" t="s">
        <v>134</v>
      </c>
      <c r="AO59">
        <v>264</v>
      </c>
      <c r="AP59">
        <v>659</v>
      </c>
      <c r="AQ59">
        <v>566</v>
      </c>
      <c r="AR59">
        <v>406</v>
      </c>
      <c r="AS59">
        <v>33</v>
      </c>
      <c r="AY59">
        <v>15</v>
      </c>
      <c r="AZ59">
        <v>26</v>
      </c>
    </row>
    <row r="60" spans="2:55">
      <c r="B60" t="s">
        <v>176</v>
      </c>
      <c r="BA60">
        <v>23</v>
      </c>
      <c r="BB60">
        <v>232</v>
      </c>
      <c r="BC60">
        <v>654</v>
      </c>
    </row>
    <row r="61" spans="2:55">
      <c r="B61" t="s">
        <v>135</v>
      </c>
      <c r="AO61">
        <v>3</v>
      </c>
      <c r="AY61">
        <v>1</v>
      </c>
      <c r="BA61">
        <v>2</v>
      </c>
      <c r="BC61">
        <v>5</v>
      </c>
    </row>
    <row r="62" spans="2:55">
      <c r="B62" t="s">
        <v>84</v>
      </c>
      <c r="AK62">
        <v>356</v>
      </c>
      <c r="AL62">
        <v>411</v>
      </c>
      <c r="AM62">
        <v>317</v>
      </c>
      <c r="AN62">
        <v>376</v>
      </c>
      <c r="AO62">
        <v>184</v>
      </c>
      <c r="AP62">
        <v>222</v>
      </c>
      <c r="AQ62">
        <v>155</v>
      </c>
      <c r="AR62">
        <v>230</v>
      </c>
      <c r="AS62">
        <v>68</v>
      </c>
      <c r="AY62">
        <v>532</v>
      </c>
      <c r="AZ62">
        <v>480</v>
      </c>
      <c r="BA62">
        <v>2704</v>
      </c>
    </row>
    <row r="63" spans="2:55">
      <c r="B63" t="s">
        <v>127</v>
      </c>
      <c r="AO63">
        <v>1</v>
      </c>
      <c r="AY63">
        <v>3</v>
      </c>
      <c r="AZ63">
        <v>52</v>
      </c>
      <c r="BA63">
        <v>38</v>
      </c>
      <c r="BB63">
        <v>117</v>
      </c>
      <c r="BC63">
        <v>875</v>
      </c>
    </row>
    <row r="64" spans="2:55">
      <c r="B64" t="s">
        <v>85</v>
      </c>
      <c r="AL64">
        <v>3</v>
      </c>
      <c r="AM64">
        <v>4</v>
      </c>
      <c r="AN64">
        <v>1</v>
      </c>
      <c r="AP64">
        <v>1</v>
      </c>
      <c r="AQ64">
        <v>1</v>
      </c>
      <c r="AR64">
        <v>4</v>
      </c>
      <c r="AZ64">
        <v>9</v>
      </c>
      <c r="BA64">
        <v>4</v>
      </c>
      <c r="BB64">
        <v>20</v>
      </c>
    </row>
    <row r="65" spans="2:55">
      <c r="B65" t="s">
        <v>179</v>
      </c>
    </row>
    <row r="66" spans="2:55">
      <c r="B66" t="s">
        <v>136</v>
      </c>
      <c r="BB66">
        <v>5</v>
      </c>
    </row>
    <row r="67" spans="2:55">
      <c r="B67" t="s">
        <v>137</v>
      </c>
      <c r="AO67">
        <v>922</v>
      </c>
      <c r="AP67">
        <v>959</v>
      </c>
      <c r="AQ67">
        <v>857</v>
      </c>
      <c r="AR67">
        <v>814</v>
      </c>
      <c r="AS67">
        <v>394</v>
      </c>
      <c r="AY67">
        <v>1982</v>
      </c>
      <c r="AZ67">
        <v>2130</v>
      </c>
      <c r="BA67">
        <v>3248</v>
      </c>
      <c r="BB67">
        <v>3441</v>
      </c>
      <c r="BC67">
        <v>5203</v>
      </c>
    </row>
    <row r="68" spans="2:55">
      <c r="B68" t="s">
        <v>138</v>
      </c>
      <c r="AO68">
        <v>78</v>
      </c>
      <c r="AP68">
        <v>21</v>
      </c>
      <c r="AQ68">
        <v>2</v>
      </c>
      <c r="AR68">
        <v>7</v>
      </c>
      <c r="AS68">
        <v>16</v>
      </c>
      <c r="AY68">
        <v>22</v>
      </c>
      <c r="AZ68">
        <v>1</v>
      </c>
      <c r="BA68">
        <v>1</v>
      </c>
      <c r="BB68">
        <v>42</v>
      </c>
      <c r="BC68">
        <v>16</v>
      </c>
    </row>
    <row r="69" spans="2:55">
      <c r="B69" t="s">
        <v>177</v>
      </c>
      <c r="BC69">
        <v>1513</v>
      </c>
    </row>
    <row r="70" spans="2:55">
      <c r="B70" t="s">
        <v>86</v>
      </c>
      <c r="AK70">
        <v>26</v>
      </c>
      <c r="AL70">
        <v>28</v>
      </c>
      <c r="AM70">
        <v>44</v>
      </c>
      <c r="AN70">
        <v>21</v>
      </c>
      <c r="AO70">
        <v>185</v>
      </c>
      <c r="AP70">
        <v>167</v>
      </c>
      <c r="AQ70">
        <v>218</v>
      </c>
      <c r="AR70">
        <v>71</v>
      </c>
      <c r="AS70">
        <v>72</v>
      </c>
      <c r="AY70">
        <v>334</v>
      </c>
      <c r="AZ70">
        <v>226</v>
      </c>
      <c r="BA70">
        <v>91</v>
      </c>
      <c r="BB70">
        <v>317</v>
      </c>
      <c r="BC70">
        <v>370</v>
      </c>
    </row>
    <row r="71" spans="2:55">
      <c r="B71" t="s">
        <v>133</v>
      </c>
      <c r="AP71">
        <v>282</v>
      </c>
      <c r="AQ71">
        <v>318</v>
      </c>
      <c r="AR71">
        <v>173</v>
      </c>
      <c r="AS71">
        <v>114</v>
      </c>
      <c r="AY71">
        <v>850</v>
      </c>
      <c r="AZ71">
        <v>340</v>
      </c>
      <c r="BA71">
        <v>1188</v>
      </c>
      <c r="BB71">
        <v>1187</v>
      </c>
      <c r="BC71">
        <v>2132</v>
      </c>
    </row>
    <row r="72" spans="2:55">
      <c r="B72" t="s">
        <v>87</v>
      </c>
      <c r="AK72">
        <v>229</v>
      </c>
      <c r="AL72">
        <v>294</v>
      </c>
      <c r="AM72">
        <v>245</v>
      </c>
      <c r="AN72">
        <v>307</v>
      </c>
      <c r="AO72">
        <v>457</v>
      </c>
    </row>
    <row r="73" spans="2:55">
      <c r="B73" t="s">
        <v>129</v>
      </c>
      <c r="AO73">
        <v>36</v>
      </c>
      <c r="AP73">
        <v>56</v>
      </c>
      <c r="AQ73">
        <v>51</v>
      </c>
      <c r="AR73">
        <v>57</v>
      </c>
      <c r="AS73">
        <v>23</v>
      </c>
      <c r="AY73">
        <v>82</v>
      </c>
      <c r="AZ73">
        <v>268</v>
      </c>
      <c r="BA73">
        <v>430</v>
      </c>
      <c r="BB73">
        <v>1496</v>
      </c>
      <c r="BC73">
        <v>2225</v>
      </c>
    </row>
    <row r="74" spans="2:55">
      <c r="B74" t="s">
        <v>88</v>
      </c>
      <c r="AK74">
        <v>3895</v>
      </c>
      <c r="AL74">
        <v>5134</v>
      </c>
      <c r="AM74">
        <v>5626</v>
      </c>
      <c r="AN74">
        <v>7212</v>
      </c>
      <c r="AO74">
        <v>7023</v>
      </c>
      <c r="AP74">
        <v>9362</v>
      </c>
      <c r="AQ74">
        <v>5717</v>
      </c>
      <c r="AR74">
        <v>7471</v>
      </c>
      <c r="AS74">
        <v>3326</v>
      </c>
      <c r="AX74">
        <v>174</v>
      </c>
      <c r="AY74">
        <v>24602</v>
      </c>
      <c r="AZ74">
        <v>29092</v>
      </c>
      <c r="BA74">
        <v>22043</v>
      </c>
      <c r="BB74">
        <v>11987</v>
      </c>
      <c r="BC74">
        <v>23698</v>
      </c>
    </row>
    <row r="75" spans="2:55">
      <c r="B75" t="s">
        <v>130</v>
      </c>
      <c r="AO75">
        <v>5623</v>
      </c>
      <c r="AP75">
        <v>9119</v>
      </c>
      <c r="AQ75">
        <v>5552</v>
      </c>
      <c r="AR75">
        <v>3482</v>
      </c>
      <c r="AS75">
        <v>197</v>
      </c>
      <c r="AX75">
        <v>52</v>
      </c>
      <c r="AY75">
        <v>1902</v>
      </c>
      <c r="AZ75">
        <v>4341</v>
      </c>
      <c r="BA75">
        <v>5715</v>
      </c>
      <c r="BB75">
        <v>6462</v>
      </c>
      <c r="BC75">
        <v>13670</v>
      </c>
    </row>
    <row r="76" spans="2:55">
      <c r="B76" t="s">
        <v>131</v>
      </c>
      <c r="AO76">
        <v>125</v>
      </c>
      <c r="AP76">
        <v>204</v>
      </c>
      <c r="AQ76">
        <v>178</v>
      </c>
      <c r="AR76">
        <v>156</v>
      </c>
      <c r="AS76">
        <v>43</v>
      </c>
      <c r="AY76">
        <v>253</v>
      </c>
      <c r="AZ76">
        <v>1889</v>
      </c>
      <c r="BA76">
        <v>2460</v>
      </c>
      <c r="BB76">
        <v>3388</v>
      </c>
      <c r="BC76">
        <v>3612</v>
      </c>
    </row>
    <row r="77" spans="2:55">
      <c r="B77" t="s">
        <v>132</v>
      </c>
      <c r="AO77">
        <v>10</v>
      </c>
      <c r="AP77">
        <v>12</v>
      </c>
      <c r="AQ77">
        <v>15</v>
      </c>
      <c r="AR77">
        <v>12</v>
      </c>
      <c r="AS77">
        <v>15</v>
      </c>
      <c r="AY77">
        <v>2</v>
      </c>
      <c r="AZ77">
        <v>10</v>
      </c>
      <c r="BA77">
        <v>18</v>
      </c>
      <c r="BB77">
        <v>510</v>
      </c>
      <c r="BC77">
        <v>131</v>
      </c>
    </row>
    <row r="78" spans="2:55">
      <c r="B78" t="s">
        <v>89</v>
      </c>
      <c r="AK78">
        <v>163</v>
      </c>
      <c r="AL78">
        <v>185</v>
      </c>
      <c r="AM78">
        <v>214</v>
      </c>
      <c r="AN78">
        <v>163</v>
      </c>
      <c r="AO78">
        <v>243</v>
      </c>
      <c r="AP78">
        <v>314</v>
      </c>
      <c r="AQ78">
        <v>139</v>
      </c>
      <c r="AR78">
        <v>85</v>
      </c>
      <c r="AS78">
        <v>2</v>
      </c>
      <c r="AY78">
        <v>7</v>
      </c>
      <c r="AZ78">
        <v>50</v>
      </c>
      <c r="BA78">
        <v>275</v>
      </c>
      <c r="BB78">
        <v>283</v>
      </c>
      <c r="BC78">
        <v>104</v>
      </c>
    </row>
    <row r="79" spans="2:55">
      <c r="B79" t="s">
        <v>49</v>
      </c>
      <c r="N79">
        <v>2454600</v>
      </c>
      <c r="P79">
        <v>3489500</v>
      </c>
      <c r="Q79">
        <v>3672900</v>
      </c>
      <c r="R79">
        <v>3932500</v>
      </c>
      <c r="S79">
        <v>1994400</v>
      </c>
      <c r="T79">
        <v>3704300</v>
      </c>
      <c r="U79">
        <v>3820100</v>
      </c>
      <c r="V79">
        <v>2923200</v>
      </c>
      <c r="W79">
        <v>7017600</v>
      </c>
      <c r="X79">
        <v>2019000</v>
      </c>
      <c r="Y79">
        <v>10676400</v>
      </c>
      <c r="Z79">
        <v>3950600</v>
      </c>
      <c r="AA79">
        <v>6177669</v>
      </c>
      <c r="AB79">
        <v>8638213</v>
      </c>
      <c r="AC79">
        <v>11783385</v>
      </c>
      <c r="AD79">
        <v>11016469</v>
      </c>
      <c r="AE79">
        <v>9853203</v>
      </c>
      <c r="AF79">
        <v>9537714</v>
      </c>
      <c r="AG79">
        <v>7938185</v>
      </c>
      <c r="AH79">
        <v>7597576</v>
      </c>
      <c r="AI79">
        <v>7430858</v>
      </c>
      <c r="AJ79">
        <v>5417551</v>
      </c>
    </row>
    <row r="80" spans="2:55">
      <c r="B80" t="s">
        <v>50</v>
      </c>
      <c r="N80">
        <v>55400</v>
      </c>
      <c r="P80">
        <v>236300</v>
      </c>
      <c r="Q80">
        <v>223500</v>
      </c>
      <c r="R80">
        <v>590200</v>
      </c>
      <c r="S80">
        <v>270800</v>
      </c>
      <c r="T80">
        <v>212900</v>
      </c>
      <c r="U80">
        <v>238000</v>
      </c>
      <c r="V80">
        <v>7800</v>
      </c>
      <c r="W80">
        <v>607200</v>
      </c>
      <c r="X80">
        <v>205000</v>
      </c>
      <c r="Y80">
        <v>216000</v>
      </c>
      <c r="Z80">
        <v>275200</v>
      </c>
      <c r="AA80">
        <v>459435</v>
      </c>
      <c r="AB80">
        <v>360523</v>
      </c>
      <c r="AC80">
        <v>484434</v>
      </c>
      <c r="AD80">
        <v>403356</v>
      </c>
      <c r="AE80">
        <v>245004</v>
      </c>
      <c r="AF80">
        <v>499105</v>
      </c>
      <c r="AG80">
        <v>326709</v>
      </c>
      <c r="AH80">
        <v>509408</v>
      </c>
      <c r="AI80">
        <v>676703</v>
      </c>
      <c r="AJ80">
        <v>461205</v>
      </c>
      <c r="AK80">
        <v>460</v>
      </c>
      <c r="AL80">
        <v>546</v>
      </c>
      <c r="AM80">
        <v>258</v>
      </c>
      <c r="AN80">
        <v>333</v>
      </c>
    </row>
    <row r="81" spans="2:55">
      <c r="B81" t="s">
        <v>90</v>
      </c>
      <c r="AK81">
        <v>186</v>
      </c>
      <c r="AL81">
        <v>140</v>
      </c>
      <c r="AM81">
        <v>670</v>
      </c>
      <c r="AN81">
        <v>788</v>
      </c>
    </row>
    <row r="82" spans="2:55">
      <c r="B82" t="s">
        <v>119</v>
      </c>
      <c r="I82">
        <v>1445800</v>
      </c>
      <c r="J82">
        <v>1614000</v>
      </c>
      <c r="K82">
        <v>1670800</v>
      </c>
      <c r="L82">
        <v>1352700</v>
      </c>
      <c r="M82">
        <v>946400</v>
      </c>
    </row>
    <row r="83" spans="2:55">
      <c r="B83" t="s">
        <v>102</v>
      </c>
      <c r="AK83">
        <v>178</v>
      </c>
      <c r="AL83">
        <v>342</v>
      </c>
      <c r="AM83">
        <v>440</v>
      </c>
      <c r="AN83">
        <v>439</v>
      </c>
      <c r="AO83">
        <v>516</v>
      </c>
      <c r="AP83">
        <v>722</v>
      </c>
      <c r="AQ83">
        <v>563</v>
      </c>
      <c r="AR83">
        <v>732</v>
      </c>
      <c r="AS83">
        <v>165</v>
      </c>
      <c r="AY83">
        <v>12005</v>
      </c>
      <c r="AZ83">
        <v>14568</v>
      </c>
      <c r="BA83">
        <v>13302</v>
      </c>
      <c r="BB83">
        <v>9937</v>
      </c>
      <c r="BC83">
        <v>10080</v>
      </c>
    </row>
    <row r="84" spans="2:55">
      <c r="B84" t="s">
        <v>5</v>
      </c>
      <c r="AK84">
        <v>267</v>
      </c>
      <c r="AL84">
        <v>114</v>
      </c>
      <c r="AM84">
        <v>62</v>
      </c>
      <c r="AN84">
        <v>54</v>
      </c>
      <c r="AO84">
        <v>37</v>
      </c>
      <c r="AP84">
        <v>22</v>
      </c>
      <c r="AQ84">
        <v>210</v>
      </c>
      <c r="AR84">
        <v>295</v>
      </c>
      <c r="AS84">
        <v>4</v>
      </c>
      <c r="AX84">
        <v>64</v>
      </c>
      <c r="AY84">
        <v>231</v>
      </c>
      <c r="AZ84">
        <v>3089</v>
      </c>
      <c r="BA84">
        <v>1494</v>
      </c>
      <c r="BB84">
        <v>1069</v>
      </c>
      <c r="BC84">
        <v>486</v>
      </c>
    </row>
    <row r="85" spans="2:55">
      <c r="B85" t="s">
        <v>103</v>
      </c>
      <c r="AK85">
        <v>44</v>
      </c>
      <c r="AL85">
        <v>89</v>
      </c>
      <c r="AM85">
        <v>141</v>
      </c>
      <c r="AN85">
        <v>148</v>
      </c>
      <c r="AO85">
        <v>46</v>
      </c>
      <c r="AP85">
        <v>123</v>
      </c>
      <c r="AQ85">
        <v>138</v>
      </c>
      <c r="AR85">
        <v>43</v>
      </c>
      <c r="AS85">
        <v>2</v>
      </c>
      <c r="AX85">
        <v>6</v>
      </c>
      <c r="AY85">
        <v>323</v>
      </c>
      <c r="AZ85">
        <v>454</v>
      </c>
      <c r="BA85">
        <v>350</v>
      </c>
      <c r="BB85">
        <v>127</v>
      </c>
      <c r="BC85">
        <v>484</v>
      </c>
    </row>
    <row r="86" spans="2:55">
      <c r="B86" t="s">
        <v>181</v>
      </c>
      <c r="BC86">
        <v>1</v>
      </c>
    </row>
    <row r="87" spans="2:55">
      <c r="B87" t="s">
        <v>153</v>
      </c>
      <c r="AO87">
        <v>2</v>
      </c>
      <c r="AP87">
        <v>6</v>
      </c>
      <c r="AQ87">
        <v>4</v>
      </c>
      <c r="AR87">
        <v>2</v>
      </c>
      <c r="AS87">
        <v>14</v>
      </c>
      <c r="AY87">
        <v>13</v>
      </c>
      <c r="AZ87">
        <v>214</v>
      </c>
      <c r="BA87">
        <v>259</v>
      </c>
      <c r="BB87">
        <v>472</v>
      </c>
      <c r="BC87">
        <v>249</v>
      </c>
    </row>
    <row r="88" spans="2:55">
      <c r="B88" t="s">
        <v>116</v>
      </c>
      <c r="N88">
        <v>2366100</v>
      </c>
      <c r="P88">
        <v>3163000</v>
      </c>
      <c r="Q88">
        <v>3170200</v>
      </c>
      <c r="R88">
        <v>3108500</v>
      </c>
      <c r="S88">
        <v>4797000</v>
      </c>
      <c r="T88">
        <v>6937700</v>
      </c>
      <c r="U88">
        <v>11461800</v>
      </c>
      <c r="V88">
        <v>6633500</v>
      </c>
      <c r="W88">
        <v>6563700</v>
      </c>
      <c r="X88">
        <v>6635800</v>
      </c>
      <c r="Y88">
        <v>31640500</v>
      </c>
      <c r="Z88">
        <v>6036000</v>
      </c>
      <c r="AA88">
        <v>12088103</v>
      </c>
      <c r="AB88">
        <v>13475612</v>
      </c>
      <c r="AC88">
        <v>15418008</v>
      </c>
      <c r="AD88">
        <v>12973947</v>
      </c>
      <c r="AE88">
        <v>12243594</v>
      </c>
      <c r="AF88">
        <v>10865867</v>
      </c>
      <c r="AG88">
        <v>10196338</v>
      </c>
      <c r="AH88">
        <v>11775775</v>
      </c>
      <c r="AI88">
        <v>10028395</v>
      </c>
      <c r="AJ88">
        <v>6297137</v>
      </c>
    </row>
    <row r="89" spans="2:55">
      <c r="B89" t="s">
        <v>51</v>
      </c>
      <c r="AK89">
        <v>7964</v>
      </c>
      <c r="AL89">
        <v>6343</v>
      </c>
      <c r="AM89">
        <v>5882</v>
      </c>
      <c r="AN89">
        <v>6949</v>
      </c>
      <c r="AO89">
        <v>5300</v>
      </c>
    </row>
    <row r="90" spans="2:55">
      <c r="B90" t="s">
        <v>156</v>
      </c>
      <c r="AP90">
        <v>6933</v>
      </c>
      <c r="AQ90">
        <v>6473</v>
      </c>
      <c r="AR90">
        <v>8447</v>
      </c>
      <c r="AS90">
        <v>2133</v>
      </c>
      <c r="AX90">
        <v>1611</v>
      </c>
      <c r="AY90">
        <v>9596</v>
      </c>
      <c r="AZ90">
        <v>22715</v>
      </c>
    </row>
    <row r="91" spans="2:55">
      <c r="B91" t="s">
        <v>166</v>
      </c>
      <c r="C91" t="s">
        <v>169</v>
      </c>
      <c r="AZ91">
        <v>1225</v>
      </c>
      <c r="BA91">
        <v>4307</v>
      </c>
      <c r="BB91">
        <v>2148</v>
      </c>
      <c r="BC91">
        <v>1390</v>
      </c>
    </row>
    <row r="92" spans="2:55">
      <c r="B92" t="s">
        <v>167</v>
      </c>
      <c r="C92" t="s">
        <v>169</v>
      </c>
      <c r="AZ92">
        <v>4722</v>
      </c>
      <c r="BA92">
        <v>47774</v>
      </c>
      <c r="BB92">
        <v>31064</v>
      </c>
      <c r="BC92">
        <v>26430</v>
      </c>
    </row>
    <row r="93" spans="2:55">
      <c r="B93" t="s">
        <v>168</v>
      </c>
      <c r="C93" t="s">
        <v>169</v>
      </c>
      <c r="AZ93">
        <v>530</v>
      </c>
      <c r="BA93">
        <v>8740</v>
      </c>
      <c r="BB93">
        <v>12259</v>
      </c>
      <c r="BC93">
        <v>6291</v>
      </c>
    </row>
    <row r="94" spans="2:55">
      <c r="B94" t="s">
        <v>99</v>
      </c>
      <c r="AK94">
        <v>631</v>
      </c>
      <c r="AL94">
        <v>667</v>
      </c>
      <c r="AM94">
        <v>691</v>
      </c>
      <c r="AN94">
        <v>758</v>
      </c>
      <c r="AO94">
        <v>633</v>
      </c>
      <c r="AP94">
        <v>1496</v>
      </c>
      <c r="AQ94">
        <v>1065</v>
      </c>
      <c r="AR94">
        <v>1111</v>
      </c>
      <c r="AS94">
        <v>409</v>
      </c>
      <c r="AX94">
        <v>6</v>
      </c>
      <c r="AY94">
        <v>4203</v>
      </c>
      <c r="AZ94">
        <v>5442</v>
      </c>
      <c r="BA94">
        <v>5018</v>
      </c>
      <c r="BB94">
        <v>4612</v>
      </c>
      <c r="BC94">
        <v>6444</v>
      </c>
    </row>
    <row r="95" spans="2:55">
      <c r="B95" t="s">
        <v>100</v>
      </c>
      <c r="AK95">
        <v>156</v>
      </c>
      <c r="AL95">
        <v>226</v>
      </c>
      <c r="AM95">
        <v>205</v>
      </c>
      <c r="AN95">
        <v>179</v>
      </c>
      <c r="AO95">
        <v>155</v>
      </c>
      <c r="AP95">
        <v>197</v>
      </c>
      <c r="AQ95">
        <v>246</v>
      </c>
      <c r="AR95">
        <v>223</v>
      </c>
      <c r="AS95">
        <v>40</v>
      </c>
      <c r="AY95">
        <v>627</v>
      </c>
      <c r="AZ95">
        <v>1868</v>
      </c>
      <c r="BA95">
        <v>2809</v>
      </c>
      <c r="BB95">
        <v>1766</v>
      </c>
      <c r="BC95">
        <v>2828</v>
      </c>
    </row>
    <row r="96" spans="2:55">
      <c r="B96" t="s">
        <v>157</v>
      </c>
      <c r="AO96">
        <v>4</v>
      </c>
      <c r="AP96">
        <v>975</v>
      </c>
      <c r="AQ96">
        <v>61</v>
      </c>
      <c r="AR96">
        <v>82</v>
      </c>
      <c r="AS96">
        <v>40</v>
      </c>
      <c r="AY96">
        <v>10634</v>
      </c>
      <c r="AZ96">
        <v>16884</v>
      </c>
      <c r="BA96">
        <v>23258</v>
      </c>
      <c r="BB96">
        <v>27586</v>
      </c>
      <c r="BC96">
        <v>10823</v>
      </c>
    </row>
    <row r="97" spans="2:55">
      <c r="B97" t="s">
        <v>158</v>
      </c>
      <c r="AO97">
        <v>24</v>
      </c>
      <c r="AP97">
        <v>11</v>
      </c>
      <c r="AQ97">
        <v>13</v>
      </c>
      <c r="AR97">
        <v>19</v>
      </c>
      <c r="AS97">
        <v>2</v>
      </c>
      <c r="AY97">
        <v>337</v>
      </c>
      <c r="AZ97">
        <v>1758</v>
      </c>
      <c r="BA97">
        <v>834</v>
      </c>
      <c r="BB97">
        <v>831</v>
      </c>
      <c r="BC97">
        <v>1990</v>
      </c>
    </row>
    <row r="98" spans="2:55">
      <c r="B98" t="s">
        <v>7</v>
      </c>
      <c r="N98">
        <v>1164000</v>
      </c>
      <c r="P98">
        <v>1344100</v>
      </c>
      <c r="Q98">
        <v>1415800</v>
      </c>
      <c r="R98">
        <v>4006500</v>
      </c>
      <c r="S98">
        <v>3075800</v>
      </c>
      <c r="T98">
        <v>3452800</v>
      </c>
      <c r="U98">
        <v>4920300</v>
      </c>
      <c r="V98">
        <v>676100</v>
      </c>
      <c r="W98">
        <v>12200</v>
      </c>
      <c r="X98">
        <v>5552500</v>
      </c>
      <c r="Y98">
        <v>16898300</v>
      </c>
      <c r="Z98">
        <v>2572800</v>
      </c>
      <c r="AA98">
        <v>9409344</v>
      </c>
      <c r="AB98">
        <v>14021278</v>
      </c>
      <c r="AC98">
        <v>13847487</v>
      </c>
      <c r="AD98">
        <v>18393340</v>
      </c>
      <c r="AE98">
        <v>14007145</v>
      </c>
      <c r="AF98">
        <v>10541034</v>
      </c>
      <c r="AG98">
        <v>15456679</v>
      </c>
      <c r="AH98">
        <v>11903864</v>
      </c>
      <c r="AI98">
        <v>5785890</v>
      </c>
      <c r="AJ98">
        <v>6269444</v>
      </c>
      <c r="AK98">
        <v>8256</v>
      </c>
      <c r="AL98">
        <v>6496</v>
      </c>
      <c r="AM98">
        <v>6822</v>
      </c>
      <c r="AN98">
        <v>6864</v>
      </c>
      <c r="AO98">
        <v>3631</v>
      </c>
      <c r="AP98">
        <v>7476</v>
      </c>
      <c r="AQ98">
        <v>2850</v>
      </c>
      <c r="AR98">
        <v>2449</v>
      </c>
      <c r="AS98">
        <v>2191</v>
      </c>
      <c r="AY98">
        <v>35699</v>
      </c>
      <c r="AZ98">
        <v>18540</v>
      </c>
      <c r="BA98">
        <v>14539</v>
      </c>
      <c r="BB98">
        <v>14185</v>
      </c>
      <c r="BC98">
        <v>5934</v>
      </c>
    </row>
    <row r="99" spans="2:55">
      <c r="B99" t="s">
        <v>155</v>
      </c>
      <c r="AO99">
        <v>48</v>
      </c>
      <c r="AP99">
        <v>115</v>
      </c>
      <c r="AQ99">
        <v>27</v>
      </c>
      <c r="AR99">
        <v>298</v>
      </c>
    </row>
    <row r="100" spans="2:55">
      <c r="B100" t="s">
        <v>154</v>
      </c>
      <c r="AO100">
        <v>180</v>
      </c>
      <c r="AP100">
        <v>104</v>
      </c>
      <c r="AQ100">
        <v>70</v>
      </c>
      <c r="AR100">
        <v>98</v>
      </c>
      <c r="AS100">
        <v>46</v>
      </c>
      <c r="AY100">
        <v>356</v>
      </c>
      <c r="AZ100">
        <v>1234</v>
      </c>
      <c r="BA100">
        <v>1435</v>
      </c>
      <c r="BB100">
        <v>2022</v>
      </c>
      <c r="BC100">
        <v>880</v>
      </c>
    </row>
    <row r="101" spans="2:55">
      <c r="B101" t="s">
        <v>188</v>
      </c>
      <c r="BC101">
        <v>119</v>
      </c>
    </row>
    <row r="102" spans="2:55">
      <c r="B102" t="s">
        <v>101</v>
      </c>
      <c r="AK102">
        <v>15</v>
      </c>
      <c r="AL102">
        <v>25</v>
      </c>
      <c r="AM102">
        <v>19</v>
      </c>
      <c r="AN102">
        <v>16</v>
      </c>
      <c r="AO102">
        <v>30</v>
      </c>
      <c r="AP102">
        <v>41</v>
      </c>
      <c r="AQ102">
        <v>78</v>
      </c>
      <c r="AR102">
        <v>99</v>
      </c>
      <c r="AS102">
        <v>29</v>
      </c>
      <c r="AZ102">
        <v>41</v>
      </c>
      <c r="BA102">
        <v>1309</v>
      </c>
      <c r="BB102">
        <v>672</v>
      </c>
    </row>
    <row r="103" spans="2:55">
      <c r="B103" t="s">
        <v>6</v>
      </c>
      <c r="N103">
        <v>6400</v>
      </c>
      <c r="P103">
        <v>1500</v>
      </c>
      <c r="Q103">
        <v>163700</v>
      </c>
      <c r="R103">
        <v>155600</v>
      </c>
      <c r="S103">
        <v>92200</v>
      </c>
      <c r="T103">
        <v>97000</v>
      </c>
      <c r="U103">
        <v>99100</v>
      </c>
      <c r="V103">
        <v>6000</v>
      </c>
      <c r="Y103">
        <v>117800</v>
      </c>
      <c r="Z103">
        <v>13400</v>
      </c>
      <c r="AA103">
        <v>116066</v>
      </c>
      <c r="AB103">
        <v>104411</v>
      </c>
      <c r="AC103">
        <v>125035</v>
      </c>
      <c r="AD103">
        <v>179113</v>
      </c>
      <c r="AE103">
        <v>132133</v>
      </c>
      <c r="AF103">
        <v>172410</v>
      </c>
      <c r="AG103">
        <v>387335</v>
      </c>
      <c r="AH103">
        <v>510626</v>
      </c>
      <c r="AI103">
        <v>276068</v>
      </c>
      <c r="AJ103">
        <v>114237</v>
      </c>
      <c r="AK103">
        <v>81</v>
      </c>
      <c r="AL103">
        <v>406</v>
      </c>
      <c r="AM103">
        <v>1013</v>
      </c>
      <c r="AN103">
        <v>1431</v>
      </c>
      <c r="AO103">
        <v>1025</v>
      </c>
      <c r="AP103">
        <v>980</v>
      </c>
      <c r="AQ103">
        <v>980</v>
      </c>
      <c r="AR103">
        <v>869</v>
      </c>
      <c r="AS103">
        <v>136</v>
      </c>
      <c r="AY103">
        <v>593</v>
      </c>
      <c r="AZ103">
        <v>1248</v>
      </c>
      <c r="BA103">
        <v>3912</v>
      </c>
      <c r="BB103">
        <v>3764</v>
      </c>
      <c r="BC103">
        <v>5026</v>
      </c>
    </row>
    <row r="104" spans="2:55">
      <c r="B104" t="s">
        <v>8</v>
      </c>
      <c r="I104">
        <v>1518800</v>
      </c>
      <c r="J104">
        <v>2418100</v>
      </c>
      <c r="K104">
        <v>643000</v>
      </c>
      <c r="L104">
        <v>636800</v>
      </c>
      <c r="M104">
        <v>46100</v>
      </c>
      <c r="N104">
        <v>477300</v>
      </c>
      <c r="P104">
        <v>900400</v>
      </c>
      <c r="Q104">
        <v>1204200</v>
      </c>
      <c r="R104">
        <v>2063900</v>
      </c>
      <c r="S104">
        <v>1653200</v>
      </c>
      <c r="T104">
        <v>2992000</v>
      </c>
      <c r="U104">
        <v>7572300</v>
      </c>
      <c r="V104">
        <v>502800</v>
      </c>
      <c r="W104">
        <v>276300</v>
      </c>
      <c r="X104">
        <v>2965000</v>
      </c>
      <c r="Y104">
        <v>4375600</v>
      </c>
      <c r="Z104">
        <v>10581900</v>
      </c>
      <c r="AA104">
        <v>12519015</v>
      </c>
      <c r="AB104">
        <v>10684607</v>
      </c>
      <c r="AC104">
        <v>13516765</v>
      </c>
      <c r="AD104">
        <v>9878797</v>
      </c>
      <c r="AE104">
        <v>11743102</v>
      </c>
      <c r="AF104">
        <v>9668736</v>
      </c>
      <c r="AG104">
        <v>11341014</v>
      </c>
      <c r="AH104">
        <v>9506507</v>
      </c>
      <c r="AI104">
        <v>12534203</v>
      </c>
      <c r="AJ104">
        <v>6299583</v>
      </c>
      <c r="AK104">
        <v>13505</v>
      </c>
      <c r="AL104">
        <v>15482</v>
      </c>
      <c r="AM104">
        <v>17574</v>
      </c>
      <c r="AN104">
        <v>19889</v>
      </c>
      <c r="AO104">
        <v>19072</v>
      </c>
      <c r="AP104">
        <v>23819</v>
      </c>
      <c r="AQ104">
        <v>19904</v>
      </c>
      <c r="AR104">
        <v>18720</v>
      </c>
      <c r="AS104">
        <v>2085</v>
      </c>
      <c r="BA104">
        <v>7206</v>
      </c>
      <c r="BB104">
        <v>16891</v>
      </c>
      <c r="BC104">
        <v>9641</v>
      </c>
    </row>
    <row r="105" spans="2:55">
      <c r="B105" t="s">
        <v>185</v>
      </c>
    </row>
    <row r="106" spans="2:55">
      <c r="B106" t="s">
        <v>165</v>
      </c>
      <c r="BA106">
        <v>138</v>
      </c>
      <c r="BB106">
        <v>195</v>
      </c>
      <c r="BC106">
        <v>711</v>
      </c>
    </row>
    <row r="107" spans="2:55">
      <c r="B107" t="s">
        <v>52</v>
      </c>
      <c r="W107">
        <v>499000</v>
      </c>
      <c r="X107">
        <v>262300</v>
      </c>
      <c r="Y107">
        <v>1490700</v>
      </c>
      <c r="Z107">
        <v>676300</v>
      </c>
      <c r="AA107">
        <v>1123060</v>
      </c>
      <c r="AB107">
        <v>2142297</v>
      </c>
      <c r="AC107">
        <v>1798624</v>
      </c>
      <c r="AD107">
        <v>1105123</v>
      </c>
      <c r="AE107">
        <v>951193</v>
      </c>
      <c r="AF107">
        <v>1632288</v>
      </c>
      <c r="AG107">
        <v>1772926</v>
      </c>
      <c r="AH107">
        <v>2037237</v>
      </c>
      <c r="AI107">
        <v>1562676</v>
      </c>
      <c r="AJ107">
        <v>1680378</v>
      </c>
      <c r="AK107">
        <v>1505</v>
      </c>
      <c r="AL107">
        <v>1172</v>
      </c>
      <c r="AM107">
        <v>929</v>
      </c>
      <c r="AN107">
        <v>1256</v>
      </c>
      <c r="AO107">
        <v>1044</v>
      </c>
      <c r="AP107">
        <v>1847</v>
      </c>
      <c r="AQ107">
        <v>1442</v>
      </c>
      <c r="AR107">
        <v>1960</v>
      </c>
      <c r="AS107">
        <v>479</v>
      </c>
      <c r="AY107">
        <v>224</v>
      </c>
      <c r="AZ107">
        <v>1167</v>
      </c>
      <c r="BA107">
        <v>1933</v>
      </c>
      <c r="BB107">
        <v>1647</v>
      </c>
      <c r="BC107">
        <v>2378</v>
      </c>
    </row>
    <row r="108" spans="2:55">
      <c r="B108" t="s">
        <v>53</v>
      </c>
      <c r="AB108">
        <v>189455</v>
      </c>
      <c r="AC108">
        <v>571871</v>
      </c>
      <c r="AD108">
        <v>524017</v>
      </c>
      <c r="AE108">
        <v>378941</v>
      </c>
      <c r="AF108">
        <v>536984</v>
      </c>
      <c r="AG108">
        <v>498262</v>
      </c>
      <c r="AH108">
        <v>501893</v>
      </c>
      <c r="AI108">
        <v>447779</v>
      </c>
      <c r="AJ108">
        <v>366240</v>
      </c>
      <c r="AK108">
        <v>483</v>
      </c>
      <c r="AL108">
        <v>420</v>
      </c>
      <c r="AM108">
        <v>181</v>
      </c>
      <c r="AN108">
        <v>235</v>
      </c>
      <c r="AO108">
        <v>198</v>
      </c>
      <c r="AP108">
        <v>376</v>
      </c>
      <c r="AQ108">
        <v>953</v>
      </c>
      <c r="AR108">
        <v>1101</v>
      </c>
      <c r="AS108">
        <v>139</v>
      </c>
      <c r="AY108">
        <v>3181</v>
      </c>
      <c r="AZ108">
        <v>2183</v>
      </c>
      <c r="BA108">
        <v>2407</v>
      </c>
      <c r="BB108">
        <v>5297</v>
      </c>
      <c r="BC108">
        <v>6503</v>
      </c>
    </row>
    <row r="109" spans="2:55">
      <c r="B109" t="s">
        <v>70</v>
      </c>
      <c r="AD109">
        <v>189546</v>
      </c>
      <c r="AE109">
        <v>639123</v>
      </c>
      <c r="AF109">
        <v>2025006</v>
      </c>
    </row>
    <row r="110" spans="2:55">
      <c r="B110" t="s">
        <v>201</v>
      </c>
      <c r="AD110">
        <v>239200</v>
      </c>
      <c r="AE110">
        <v>643298</v>
      </c>
      <c r="AF110">
        <v>1328425</v>
      </c>
    </row>
    <row r="111" spans="2:55">
      <c r="B111" t="s">
        <v>67</v>
      </c>
      <c r="L111">
        <v>400</v>
      </c>
      <c r="M111">
        <v>25700</v>
      </c>
      <c r="N111">
        <v>226700</v>
      </c>
      <c r="P111">
        <v>310900</v>
      </c>
      <c r="Q111">
        <v>555200</v>
      </c>
      <c r="R111">
        <v>534300</v>
      </c>
      <c r="S111">
        <v>425700</v>
      </c>
      <c r="T111">
        <v>100</v>
      </c>
      <c r="X111">
        <v>935400</v>
      </c>
      <c r="Y111">
        <v>2656500</v>
      </c>
      <c r="Z111">
        <v>1499800</v>
      </c>
      <c r="AA111">
        <v>927111</v>
      </c>
      <c r="AB111">
        <v>429925</v>
      </c>
      <c r="AC111">
        <v>142493</v>
      </c>
      <c r="AG111">
        <v>1806229</v>
      </c>
      <c r="AH111">
        <v>1423612</v>
      </c>
      <c r="AI111">
        <v>904678</v>
      </c>
      <c r="AJ111">
        <v>778892</v>
      </c>
      <c r="AK111">
        <v>858</v>
      </c>
      <c r="AL111">
        <v>783</v>
      </c>
      <c r="AM111">
        <v>995</v>
      </c>
      <c r="AN111">
        <v>897</v>
      </c>
      <c r="AO111">
        <v>2641</v>
      </c>
      <c r="AP111">
        <v>2606</v>
      </c>
      <c r="AQ111">
        <v>2013</v>
      </c>
      <c r="AR111">
        <v>1246</v>
      </c>
      <c r="AS111">
        <v>107</v>
      </c>
      <c r="AT111">
        <v>67</v>
      </c>
      <c r="AU111">
        <v>40</v>
      </c>
      <c r="AV111">
        <v>340</v>
      </c>
      <c r="AX111">
        <v>1322</v>
      </c>
      <c r="AY111">
        <v>2477</v>
      </c>
      <c r="AZ111">
        <v>1962</v>
      </c>
      <c r="BA111">
        <v>7671</v>
      </c>
      <c r="BB111">
        <v>6119</v>
      </c>
      <c r="BC111">
        <v>13232</v>
      </c>
    </row>
    <row r="112" spans="2:55">
      <c r="B112" t="s">
        <v>189</v>
      </c>
      <c r="BC112">
        <v>976</v>
      </c>
    </row>
    <row r="113" spans="2:55">
      <c r="B113" t="s">
        <v>159</v>
      </c>
      <c r="AO113">
        <v>2</v>
      </c>
      <c r="AP113">
        <v>4</v>
      </c>
      <c r="AQ113">
        <v>7</v>
      </c>
      <c r="AR113">
        <v>17</v>
      </c>
      <c r="AY113">
        <v>52</v>
      </c>
      <c r="AZ113">
        <v>125</v>
      </c>
      <c r="BA113">
        <v>57</v>
      </c>
      <c r="BB113">
        <v>103</v>
      </c>
      <c r="BC113">
        <v>177</v>
      </c>
    </row>
    <row r="114" spans="2:55">
      <c r="B114" t="s">
        <v>160</v>
      </c>
      <c r="AS114">
        <v>2</v>
      </c>
      <c r="AZ114">
        <v>93</v>
      </c>
      <c r="BA114">
        <v>72</v>
      </c>
      <c r="BB114">
        <v>6</v>
      </c>
    </row>
    <row r="115" spans="2:55">
      <c r="B115" t="s">
        <v>187</v>
      </c>
      <c r="BC115">
        <v>2</v>
      </c>
    </row>
    <row r="116" spans="2:55">
      <c r="B116" t="s">
        <v>54</v>
      </c>
      <c r="I116">
        <v>16000</v>
      </c>
      <c r="J116">
        <v>1874400</v>
      </c>
      <c r="K116">
        <v>335900</v>
      </c>
      <c r="L116">
        <v>314300</v>
      </c>
      <c r="M116">
        <v>434300</v>
      </c>
      <c r="N116">
        <v>565000</v>
      </c>
      <c r="P116">
        <v>509600</v>
      </c>
      <c r="Q116">
        <v>492800</v>
      </c>
      <c r="R116">
        <v>1135400</v>
      </c>
      <c r="S116">
        <v>795100</v>
      </c>
      <c r="T116">
        <v>1485400</v>
      </c>
      <c r="U116">
        <v>4512500</v>
      </c>
      <c r="V116">
        <v>721700</v>
      </c>
      <c r="W116">
        <v>159200</v>
      </c>
      <c r="X116">
        <v>133500</v>
      </c>
      <c r="Y116">
        <v>520600</v>
      </c>
      <c r="Z116">
        <v>430200</v>
      </c>
      <c r="AA116">
        <v>199378</v>
      </c>
      <c r="AB116">
        <f>2045680-AB108</f>
        <v>1856225</v>
      </c>
      <c r="AC116">
        <v>1368909</v>
      </c>
      <c r="AD116">
        <f>1869661-239200</f>
        <v>1630461</v>
      </c>
      <c r="AE116">
        <f>750107-643298</f>
        <v>106809</v>
      </c>
      <c r="AF116">
        <f>1440474-AF110</f>
        <v>112049</v>
      </c>
      <c r="AG116">
        <v>437411</v>
      </c>
      <c r="AH116">
        <v>211181</v>
      </c>
      <c r="AI116">
        <v>785346</v>
      </c>
      <c r="AJ116">
        <v>406611</v>
      </c>
      <c r="AN116">
        <v>297</v>
      </c>
    </row>
    <row r="117" spans="2:55">
      <c r="B117" t="s">
        <v>104</v>
      </c>
      <c r="AK117">
        <v>216</v>
      </c>
      <c r="AL117">
        <v>262</v>
      </c>
      <c r="AM117">
        <v>182</v>
      </c>
    </row>
    <row r="118" spans="2:55">
      <c r="B118" t="s">
        <v>105</v>
      </c>
      <c r="AK118">
        <v>36</v>
      </c>
      <c r="AL118">
        <v>346</v>
      </c>
      <c r="AM118">
        <v>214</v>
      </c>
    </row>
    <row r="119" spans="2:55">
      <c r="B119" t="s">
        <v>9</v>
      </c>
      <c r="AB119">
        <v>930499</v>
      </c>
      <c r="AC119">
        <v>1303973</v>
      </c>
      <c r="AD119">
        <v>1212492</v>
      </c>
      <c r="AE119">
        <v>367318</v>
      </c>
      <c r="AF119">
        <v>231675</v>
      </c>
      <c r="AG119">
        <v>3778</v>
      </c>
      <c r="AH119">
        <v>7501</v>
      </c>
      <c r="AI119">
        <v>17432</v>
      </c>
      <c r="AJ119">
        <v>12737</v>
      </c>
      <c r="AK119">
        <v>46</v>
      </c>
      <c r="AL119">
        <v>376</v>
      </c>
      <c r="AM119">
        <v>104</v>
      </c>
      <c r="AN119">
        <v>216</v>
      </c>
      <c r="AO119">
        <v>78</v>
      </c>
      <c r="AP119">
        <v>20</v>
      </c>
      <c r="AQ119">
        <v>11</v>
      </c>
      <c r="AR119">
        <v>14</v>
      </c>
    </row>
    <row r="120" spans="2:55">
      <c r="B120" t="s">
        <v>19</v>
      </c>
      <c r="N120">
        <v>70600</v>
      </c>
      <c r="P120">
        <v>147100</v>
      </c>
      <c r="Q120">
        <v>307900</v>
      </c>
      <c r="R120">
        <v>251500</v>
      </c>
      <c r="S120">
        <v>242900</v>
      </c>
      <c r="T120">
        <v>813100</v>
      </c>
      <c r="U120">
        <v>557100</v>
      </c>
      <c r="V120">
        <v>51600</v>
      </c>
      <c r="X120">
        <v>112000</v>
      </c>
      <c r="Y120">
        <v>2040300</v>
      </c>
      <c r="Z120">
        <v>204300</v>
      </c>
      <c r="AA120">
        <v>493418</v>
      </c>
      <c r="AB120">
        <v>756481</v>
      </c>
      <c r="AC120">
        <v>1458312</v>
      </c>
      <c r="AD120">
        <v>915358</v>
      </c>
      <c r="AE120">
        <v>613740</v>
      </c>
      <c r="AF120">
        <v>666282</v>
      </c>
      <c r="AG120">
        <v>796435</v>
      </c>
      <c r="AH120">
        <v>1022555</v>
      </c>
      <c r="AI120">
        <v>646279</v>
      </c>
      <c r="AJ120">
        <v>243864</v>
      </c>
      <c r="AK120">
        <v>671</v>
      </c>
      <c r="AL120">
        <v>577</v>
      </c>
      <c r="AM120">
        <v>657</v>
      </c>
      <c r="AN120">
        <v>864</v>
      </c>
      <c r="AO120">
        <v>839</v>
      </c>
      <c r="AP120">
        <v>865</v>
      </c>
      <c r="AQ120">
        <v>894</v>
      </c>
      <c r="AR120">
        <v>668</v>
      </c>
      <c r="AS120">
        <v>228</v>
      </c>
      <c r="AY120">
        <v>2597</v>
      </c>
      <c r="AZ120">
        <v>6063</v>
      </c>
      <c r="BA120">
        <v>8104</v>
      </c>
      <c r="BB120">
        <v>7972</v>
      </c>
      <c r="BC120">
        <v>11709</v>
      </c>
    </row>
    <row r="121" spans="2:55">
      <c r="B121" t="s">
        <v>117</v>
      </c>
      <c r="I121">
        <v>3101800</v>
      </c>
      <c r="J121">
        <v>2171900</v>
      </c>
      <c r="K121">
        <v>3839000</v>
      </c>
      <c r="L121">
        <v>4630800</v>
      </c>
      <c r="M121">
        <v>4861200</v>
      </c>
      <c r="N121">
        <v>6257600</v>
      </c>
      <c r="P121">
        <v>9060400</v>
      </c>
      <c r="Q121">
        <v>9845200</v>
      </c>
      <c r="R121">
        <v>14226600</v>
      </c>
      <c r="S121">
        <v>12561100</v>
      </c>
      <c r="T121">
        <v>12079900</v>
      </c>
      <c r="U121">
        <v>13282300</v>
      </c>
      <c r="V121">
        <v>8884500</v>
      </c>
      <c r="W121">
        <v>10177100</v>
      </c>
      <c r="X121">
        <v>9112600</v>
      </c>
      <c r="Y121">
        <v>37904600</v>
      </c>
    </row>
    <row r="122" spans="2:55">
      <c r="B122" t="s">
        <v>106</v>
      </c>
      <c r="Z122">
        <v>16975300</v>
      </c>
      <c r="AA122">
        <v>31196812</v>
      </c>
      <c r="AB122">
        <v>23726909</v>
      </c>
      <c r="AC122">
        <v>37393219</v>
      </c>
      <c r="AD122">
        <v>26370375</v>
      </c>
      <c r="AE122">
        <v>18318805</v>
      </c>
      <c r="AF122">
        <v>14155954</v>
      </c>
      <c r="AG122">
        <v>13533604</v>
      </c>
      <c r="AH122">
        <v>11511628</v>
      </c>
      <c r="AI122">
        <v>4838612</v>
      </c>
      <c r="AJ122">
        <v>2332526</v>
      </c>
      <c r="AK122">
        <v>5054</v>
      </c>
      <c r="AL122">
        <v>5558</v>
      </c>
      <c r="AM122">
        <v>6925</v>
      </c>
      <c r="AN122">
        <v>7141</v>
      </c>
      <c r="AO122">
        <v>7524</v>
      </c>
      <c r="AP122">
        <v>8684</v>
      </c>
      <c r="AQ122">
        <v>5495</v>
      </c>
      <c r="AR122">
        <v>7922</v>
      </c>
      <c r="AS122">
        <v>2597</v>
      </c>
      <c r="AY122">
        <v>7727</v>
      </c>
      <c r="AZ122">
        <v>31594</v>
      </c>
      <c r="BA122">
        <v>69631</v>
      </c>
      <c r="BB122">
        <v>48877</v>
      </c>
      <c r="BC122">
        <v>57198</v>
      </c>
    </row>
    <row r="123" spans="2:55">
      <c r="B123" t="s">
        <v>107</v>
      </c>
      <c r="AK123">
        <v>1</v>
      </c>
      <c r="AL123">
        <v>2</v>
      </c>
      <c r="AM123">
        <v>9</v>
      </c>
      <c r="AN123">
        <v>5</v>
      </c>
      <c r="AO123">
        <v>12</v>
      </c>
      <c r="AP123">
        <v>10</v>
      </c>
      <c r="AQ123">
        <v>18</v>
      </c>
      <c r="AR123">
        <v>8</v>
      </c>
      <c r="AS123">
        <v>4</v>
      </c>
      <c r="AZ123">
        <v>20</v>
      </c>
      <c r="BA123">
        <v>67</v>
      </c>
      <c r="BB123">
        <v>172</v>
      </c>
    </row>
    <row r="124" spans="2:55">
      <c r="B124" t="s">
        <v>191</v>
      </c>
      <c r="BC124">
        <v>202</v>
      </c>
    </row>
    <row r="125" spans="2:55">
      <c r="B125" t="s">
        <v>190</v>
      </c>
      <c r="BC125">
        <v>3</v>
      </c>
    </row>
    <row r="126" spans="2:55">
      <c r="B126" t="s">
        <v>139</v>
      </c>
      <c r="AQ126">
        <v>1</v>
      </c>
    </row>
    <row r="127" spans="2:55">
      <c r="B127" t="s">
        <v>56</v>
      </c>
      <c r="AB127">
        <v>7952</v>
      </c>
      <c r="AC127">
        <v>6108</v>
      </c>
      <c r="AD127">
        <v>853</v>
      </c>
      <c r="AE127">
        <v>1983</v>
      </c>
      <c r="AF127">
        <v>43562</v>
      </c>
      <c r="AG127">
        <v>47975</v>
      </c>
      <c r="AH127">
        <v>41902</v>
      </c>
      <c r="AI127">
        <v>51730</v>
      </c>
      <c r="AJ127">
        <v>36041</v>
      </c>
      <c r="AK127">
        <v>14</v>
      </c>
      <c r="AL127">
        <v>2</v>
      </c>
      <c r="AM127">
        <v>5</v>
      </c>
      <c r="AN127">
        <v>3</v>
      </c>
      <c r="AO127">
        <v>4</v>
      </c>
      <c r="AP127">
        <v>2</v>
      </c>
      <c r="AQ127">
        <v>4</v>
      </c>
      <c r="AR127">
        <v>8</v>
      </c>
      <c r="AY127">
        <v>12</v>
      </c>
      <c r="AZ127">
        <v>46</v>
      </c>
      <c r="BA127">
        <v>92</v>
      </c>
      <c r="BB127">
        <v>126</v>
      </c>
      <c r="BC127">
        <v>17</v>
      </c>
    </row>
    <row r="128" spans="2:55">
      <c r="B128" t="s">
        <v>68</v>
      </c>
      <c r="N128">
        <v>412900</v>
      </c>
      <c r="P128">
        <v>813500</v>
      </c>
      <c r="Q128">
        <v>1233000</v>
      </c>
      <c r="R128">
        <v>1236900</v>
      </c>
      <c r="S128">
        <v>964400</v>
      </c>
      <c r="T128">
        <v>696300</v>
      </c>
      <c r="U128">
        <v>840900</v>
      </c>
      <c r="V128">
        <v>520500</v>
      </c>
      <c r="W128">
        <v>2500</v>
      </c>
      <c r="X128">
        <v>1543300</v>
      </c>
      <c r="Y128">
        <v>1712200</v>
      </c>
      <c r="Z128">
        <v>2332700</v>
      </c>
      <c r="AA128">
        <v>2382659</v>
      </c>
      <c r="AB128">
        <v>3877790</v>
      </c>
      <c r="AC128">
        <v>5252535</v>
      </c>
      <c r="AD128">
        <v>3331896</v>
      </c>
      <c r="AE128">
        <v>4043686</v>
      </c>
      <c r="AF128">
        <v>4269220</v>
      </c>
      <c r="AG128">
        <v>4351578</v>
      </c>
      <c r="AH128">
        <v>4247413</v>
      </c>
      <c r="AI128">
        <v>2785945</v>
      </c>
      <c r="AJ128">
        <v>1995937</v>
      </c>
      <c r="BA128">
        <f>5927+122</f>
        <v>6049</v>
      </c>
      <c r="BB128">
        <v>6454</v>
      </c>
      <c r="BC128">
        <v>8575</v>
      </c>
    </row>
    <row r="129" spans="2:55">
      <c r="B129" t="s">
        <v>193</v>
      </c>
      <c r="AK129">
        <v>1761</v>
      </c>
      <c r="AL129">
        <v>2086</v>
      </c>
      <c r="AM129">
        <v>2476</v>
      </c>
      <c r="AN129">
        <v>2809</v>
      </c>
      <c r="AO129">
        <v>2586</v>
      </c>
      <c r="AP129">
        <v>2515</v>
      </c>
      <c r="AQ129">
        <v>2463</v>
      </c>
      <c r="AR129">
        <v>2206</v>
      </c>
      <c r="AS129">
        <v>465</v>
      </c>
      <c r="AX129">
        <v>199</v>
      </c>
      <c r="AY129">
        <v>5914</v>
      </c>
      <c r="AZ129">
        <v>23013</v>
      </c>
    </row>
    <row r="130" spans="2:55">
      <c r="B130" t="s">
        <v>192</v>
      </c>
      <c r="AK130">
        <v>64</v>
      </c>
      <c r="AL130">
        <v>89</v>
      </c>
      <c r="AM130">
        <v>103</v>
      </c>
      <c r="AN130">
        <v>87</v>
      </c>
      <c r="AO130">
        <v>72</v>
      </c>
      <c r="AP130">
        <v>110</v>
      </c>
      <c r="AQ130">
        <v>61</v>
      </c>
      <c r="AR130">
        <v>95</v>
      </c>
      <c r="AS130">
        <v>16</v>
      </c>
      <c r="AX130">
        <v>51</v>
      </c>
      <c r="AY130">
        <v>198</v>
      </c>
      <c r="AZ130">
        <v>530</v>
      </c>
    </row>
    <row r="131" spans="2:55">
      <c r="B131" t="s">
        <v>57</v>
      </c>
      <c r="I131">
        <v>3636700</v>
      </c>
      <c r="J131">
        <v>4593900</v>
      </c>
      <c r="K131">
        <v>5447200</v>
      </c>
      <c r="L131">
        <v>7089400</v>
      </c>
      <c r="M131">
        <v>6161500</v>
      </c>
      <c r="N131">
        <v>18986200</v>
      </c>
      <c r="P131">
        <v>28496500</v>
      </c>
      <c r="Q131">
        <v>33432200</v>
      </c>
      <c r="R131">
        <v>34277100</v>
      </c>
      <c r="S131">
        <v>44863700</v>
      </c>
      <c r="T131">
        <v>33153800</v>
      </c>
      <c r="U131">
        <v>32386500</v>
      </c>
      <c r="V131">
        <v>22437900</v>
      </c>
      <c r="W131">
        <v>7006200</v>
      </c>
      <c r="X131">
        <v>34633000</v>
      </c>
      <c r="Y131">
        <v>98074600</v>
      </c>
      <c r="Z131">
        <v>79778000</v>
      </c>
      <c r="AA131">
        <v>90340474</v>
      </c>
      <c r="AB131">
        <v>112149487</v>
      </c>
      <c r="AC131">
        <v>131549943</v>
      </c>
      <c r="AD131">
        <v>110553933</v>
      </c>
      <c r="AE131">
        <v>95149232</v>
      </c>
      <c r="AF131">
        <v>72893740</v>
      </c>
      <c r="AG131">
        <v>65474768</v>
      </c>
      <c r="AH131">
        <v>73576499</v>
      </c>
      <c r="AI131">
        <v>55120515</v>
      </c>
      <c r="AJ131">
        <v>33099485</v>
      </c>
      <c r="AK131">
        <v>50949</v>
      </c>
      <c r="AL131">
        <v>60337</v>
      </c>
      <c r="AM131">
        <v>55300</v>
      </c>
      <c r="AN131">
        <v>65053</v>
      </c>
      <c r="AO131">
        <v>80270</v>
      </c>
      <c r="AP131">
        <v>80443</v>
      </c>
      <c r="AQ131">
        <v>60860</v>
      </c>
      <c r="AR131">
        <v>84266</v>
      </c>
      <c r="AS131">
        <v>15261</v>
      </c>
      <c r="AX131">
        <v>8190</v>
      </c>
      <c r="AY131">
        <v>63452</v>
      </c>
      <c r="AZ131">
        <v>88833</v>
      </c>
      <c r="BA131">
        <v>157775</v>
      </c>
      <c r="BB131">
        <v>149351</v>
      </c>
      <c r="BC131">
        <v>272984</v>
      </c>
    </row>
    <row r="132" spans="2:55">
      <c r="B132" t="s">
        <v>58</v>
      </c>
      <c r="I132">
        <v>2200</v>
      </c>
      <c r="J132">
        <v>89100</v>
      </c>
      <c r="L132">
        <v>221400</v>
      </c>
      <c r="M132">
        <v>112600</v>
      </c>
      <c r="N132">
        <v>8900</v>
      </c>
      <c r="P132">
        <v>32000</v>
      </c>
      <c r="Q132">
        <v>274100</v>
      </c>
      <c r="R132">
        <v>162300</v>
      </c>
      <c r="U132">
        <v>3600</v>
      </c>
      <c r="V132">
        <v>25100</v>
      </c>
      <c r="Y132">
        <v>10100</v>
      </c>
      <c r="Z132">
        <v>500</v>
      </c>
      <c r="AB132">
        <v>82259</v>
      </c>
      <c r="AC132">
        <v>56317</v>
      </c>
      <c r="AD132">
        <v>91795</v>
      </c>
      <c r="AE132">
        <v>143960</v>
      </c>
      <c r="AF132">
        <v>27742</v>
      </c>
      <c r="AG132">
        <v>27510</v>
      </c>
      <c r="AH132">
        <v>750</v>
      </c>
      <c r="AI132">
        <v>395</v>
      </c>
      <c r="AK132">
        <v>6</v>
      </c>
      <c r="AL132">
        <v>11</v>
      </c>
    </row>
    <row r="133" spans="2:55">
      <c r="B133" t="s">
        <v>11</v>
      </c>
      <c r="N133">
        <v>1064100</v>
      </c>
      <c r="P133">
        <v>1079800</v>
      </c>
      <c r="Q133">
        <v>772200</v>
      </c>
      <c r="R133">
        <v>1018000</v>
      </c>
      <c r="S133">
        <v>220100</v>
      </c>
      <c r="T133">
        <v>76100</v>
      </c>
      <c r="U133">
        <v>24000</v>
      </c>
      <c r="V133">
        <v>1100</v>
      </c>
      <c r="W133">
        <v>200</v>
      </c>
      <c r="X133">
        <v>108200</v>
      </c>
      <c r="Y133">
        <v>374300</v>
      </c>
      <c r="Z133">
        <v>150000</v>
      </c>
      <c r="AA133">
        <v>896551</v>
      </c>
      <c r="AB133">
        <v>745539</v>
      </c>
      <c r="AC133">
        <v>1497524</v>
      </c>
      <c r="AD133">
        <v>1125206</v>
      </c>
      <c r="AE133">
        <v>978126</v>
      </c>
      <c r="AF133">
        <v>1183537</v>
      </c>
      <c r="AG133">
        <v>833347</v>
      </c>
      <c r="AH133">
        <v>1669451</v>
      </c>
      <c r="AI133">
        <v>1421565</v>
      </c>
      <c r="AJ133">
        <v>482215</v>
      </c>
      <c r="AK133">
        <v>802</v>
      </c>
      <c r="AL133">
        <v>672</v>
      </c>
      <c r="AM133">
        <v>937</v>
      </c>
      <c r="AN133">
        <v>1163</v>
      </c>
      <c r="AO133">
        <v>1048</v>
      </c>
      <c r="AP133">
        <v>1916</v>
      </c>
      <c r="AQ133">
        <v>1362</v>
      </c>
      <c r="AR133">
        <v>1436</v>
      </c>
      <c r="AS133">
        <v>4810</v>
      </c>
      <c r="AX133">
        <v>84</v>
      </c>
      <c r="AY133">
        <v>3137</v>
      </c>
      <c r="AZ133">
        <v>5639</v>
      </c>
      <c r="BA133">
        <v>2884</v>
      </c>
      <c r="BB133">
        <v>2804</v>
      </c>
      <c r="BC133">
        <v>6882</v>
      </c>
    </row>
    <row r="134" spans="2:55">
      <c r="B134" t="s">
        <v>59</v>
      </c>
      <c r="N134">
        <v>116500</v>
      </c>
      <c r="P134">
        <v>212900</v>
      </c>
      <c r="Q134">
        <v>42100</v>
      </c>
      <c r="R134">
        <v>388500</v>
      </c>
      <c r="S134">
        <v>195800</v>
      </c>
      <c r="T134">
        <v>7800</v>
      </c>
      <c r="U134">
        <v>2400</v>
      </c>
      <c r="V134">
        <v>14400</v>
      </c>
      <c r="W134">
        <v>12300</v>
      </c>
      <c r="X134">
        <v>16800</v>
      </c>
      <c r="Y134">
        <v>28000</v>
      </c>
      <c r="Z134">
        <v>11200</v>
      </c>
      <c r="AA134">
        <v>474135</v>
      </c>
      <c r="AB134">
        <v>560312</v>
      </c>
      <c r="AC134">
        <v>1287513</v>
      </c>
      <c r="AD134">
        <v>1272618</v>
      </c>
      <c r="AE134">
        <v>864944</v>
      </c>
      <c r="AF134">
        <v>806609</v>
      </c>
      <c r="AG134">
        <v>1052836</v>
      </c>
      <c r="AH134">
        <v>1172583</v>
      </c>
      <c r="AI134">
        <v>1416395</v>
      </c>
      <c r="AJ134">
        <v>1063131</v>
      </c>
    </row>
    <row r="135" spans="2:55">
      <c r="B135" t="s">
        <v>120</v>
      </c>
      <c r="I135">
        <v>280100</v>
      </c>
      <c r="J135">
        <v>157100</v>
      </c>
      <c r="K135">
        <v>338200</v>
      </c>
      <c r="L135">
        <v>282300</v>
      </c>
      <c r="M135">
        <v>470400</v>
      </c>
    </row>
    <row r="136" spans="2:55">
      <c r="B136" t="s">
        <v>141</v>
      </c>
      <c r="AO136">
        <v>20</v>
      </c>
      <c r="AP136">
        <v>19</v>
      </c>
      <c r="AQ136">
        <v>10</v>
      </c>
      <c r="AR136">
        <v>10</v>
      </c>
      <c r="AS136">
        <v>4</v>
      </c>
      <c r="AZ136">
        <v>4</v>
      </c>
      <c r="BA136">
        <v>3</v>
      </c>
      <c r="BB136">
        <v>20</v>
      </c>
      <c r="BC136">
        <v>4</v>
      </c>
    </row>
    <row r="137" spans="2:55">
      <c r="B137" t="s">
        <v>142</v>
      </c>
      <c r="AO137">
        <v>72</v>
      </c>
      <c r="AP137">
        <v>60</v>
      </c>
      <c r="AQ137">
        <v>166</v>
      </c>
      <c r="AR137">
        <v>188</v>
      </c>
      <c r="AS137">
        <v>161</v>
      </c>
      <c r="AX137">
        <v>2</v>
      </c>
      <c r="AY137">
        <v>103</v>
      </c>
      <c r="AZ137">
        <v>220</v>
      </c>
      <c r="BA137">
        <v>352</v>
      </c>
      <c r="BB137">
        <v>188</v>
      </c>
      <c r="BC137">
        <v>264</v>
      </c>
    </row>
    <row r="138" spans="2:55">
      <c r="B138" t="s">
        <v>10</v>
      </c>
      <c r="N138">
        <v>2659100</v>
      </c>
      <c r="P138">
        <v>4439900</v>
      </c>
      <c r="Q138">
        <v>4058100</v>
      </c>
      <c r="R138">
        <v>7227000</v>
      </c>
      <c r="S138">
        <v>6974200</v>
      </c>
      <c r="T138">
        <v>7434800</v>
      </c>
      <c r="U138">
        <v>2467600</v>
      </c>
      <c r="V138">
        <v>312000</v>
      </c>
      <c r="W138">
        <v>78300</v>
      </c>
      <c r="X138">
        <v>370200</v>
      </c>
      <c r="Y138">
        <v>3097500</v>
      </c>
      <c r="Z138">
        <v>2193100</v>
      </c>
      <c r="AA138">
        <v>6839417</v>
      </c>
      <c r="AB138">
        <v>9863937</v>
      </c>
      <c r="AC138">
        <v>11184306</v>
      </c>
      <c r="AD138">
        <v>18110141</v>
      </c>
      <c r="AE138">
        <v>19013118</v>
      </c>
      <c r="AF138">
        <v>13227926</v>
      </c>
      <c r="AG138">
        <v>10942442</v>
      </c>
      <c r="AH138">
        <v>9744104</v>
      </c>
      <c r="AI138">
        <v>7462664</v>
      </c>
      <c r="AJ138">
        <v>3871938</v>
      </c>
      <c r="AK138">
        <v>2408</v>
      </c>
      <c r="AL138">
        <v>1735</v>
      </c>
      <c r="AM138">
        <v>2073</v>
      </c>
      <c r="AN138">
        <v>2622</v>
      </c>
      <c r="AO138">
        <v>1858</v>
      </c>
      <c r="AP138">
        <v>2137</v>
      </c>
      <c r="AQ138">
        <v>1829</v>
      </c>
      <c r="AR138">
        <v>1822</v>
      </c>
      <c r="AS138">
        <v>286</v>
      </c>
      <c r="AX138">
        <v>579</v>
      </c>
      <c r="AY138">
        <v>12773</v>
      </c>
      <c r="AZ138">
        <v>18574</v>
      </c>
      <c r="BA138">
        <v>13186</v>
      </c>
      <c r="BB138">
        <v>11779</v>
      </c>
      <c r="BC138">
        <v>15102</v>
      </c>
    </row>
    <row r="139" spans="2:55">
      <c r="B139" t="s">
        <v>121</v>
      </c>
      <c r="K139">
        <v>12600</v>
      </c>
      <c r="L139">
        <v>141000</v>
      </c>
      <c r="M139">
        <v>162800</v>
      </c>
    </row>
    <row r="140" spans="2:55">
      <c r="B140" t="s">
        <v>143</v>
      </c>
      <c r="AO140">
        <v>20</v>
      </c>
      <c r="AP140">
        <v>40</v>
      </c>
      <c r="AQ140">
        <v>29</v>
      </c>
      <c r="AR140">
        <v>78</v>
      </c>
      <c r="AS140">
        <v>5</v>
      </c>
      <c r="AY140">
        <v>44</v>
      </c>
      <c r="AZ140">
        <v>146</v>
      </c>
      <c r="BA140">
        <v>25</v>
      </c>
      <c r="BB140">
        <v>30</v>
      </c>
      <c r="BC140">
        <v>338</v>
      </c>
    </row>
    <row r="141" spans="2:55">
      <c r="B141" t="s">
        <v>91</v>
      </c>
      <c r="AK141">
        <v>17</v>
      </c>
      <c r="AL141">
        <v>24</v>
      </c>
      <c r="AM141">
        <v>48</v>
      </c>
      <c r="AN141">
        <v>92</v>
      </c>
      <c r="AO141">
        <v>138</v>
      </c>
      <c r="AP141">
        <v>162</v>
      </c>
      <c r="AQ141">
        <v>100</v>
      </c>
      <c r="AR141">
        <v>144</v>
      </c>
      <c r="AS141">
        <v>11</v>
      </c>
      <c r="AY141">
        <v>33</v>
      </c>
      <c r="AZ141">
        <v>160</v>
      </c>
      <c r="BA141">
        <v>419</v>
      </c>
      <c r="BB141">
        <v>147</v>
      </c>
      <c r="BC141">
        <v>185</v>
      </c>
    </row>
    <row r="142" spans="2:55">
      <c r="B142" t="s">
        <v>92</v>
      </c>
      <c r="AK142">
        <v>134</v>
      </c>
      <c r="AL142">
        <v>132</v>
      </c>
      <c r="AM142">
        <v>146</v>
      </c>
      <c r="AN142">
        <v>158</v>
      </c>
      <c r="AO142">
        <v>127</v>
      </c>
      <c r="AP142">
        <v>165</v>
      </c>
      <c r="AQ142">
        <v>54</v>
      </c>
      <c r="AR142">
        <v>53</v>
      </c>
      <c r="AS142">
        <v>1</v>
      </c>
      <c r="AY142">
        <v>2</v>
      </c>
      <c r="AZ142">
        <v>120</v>
      </c>
      <c r="BA142">
        <v>68</v>
      </c>
      <c r="BB142">
        <v>116</v>
      </c>
      <c r="BC142">
        <v>87</v>
      </c>
    </row>
    <row r="143" spans="2:55">
      <c r="B143" t="s">
        <v>93</v>
      </c>
      <c r="AK143">
        <v>34</v>
      </c>
      <c r="AL143">
        <v>34</v>
      </c>
      <c r="AM143">
        <v>19</v>
      </c>
      <c r="AN143">
        <v>2</v>
      </c>
      <c r="AO143">
        <v>26</v>
      </c>
      <c r="AP143">
        <v>7</v>
      </c>
      <c r="AQ143">
        <v>14</v>
      </c>
      <c r="AR143">
        <v>22</v>
      </c>
      <c r="AS143">
        <v>4</v>
      </c>
      <c r="AX143">
        <v>3</v>
      </c>
      <c r="AY143">
        <v>1405</v>
      </c>
      <c r="AZ143">
        <v>123</v>
      </c>
      <c r="BA143">
        <v>168</v>
      </c>
      <c r="BB143">
        <v>53</v>
      </c>
      <c r="BC143">
        <v>76</v>
      </c>
    </row>
    <row r="144" spans="2:55">
      <c r="B144" t="s">
        <v>144</v>
      </c>
      <c r="AO144">
        <v>40</v>
      </c>
      <c r="AP144">
        <v>37</v>
      </c>
      <c r="AQ144">
        <v>76</v>
      </c>
      <c r="AR144">
        <v>77</v>
      </c>
      <c r="AS144">
        <v>2</v>
      </c>
      <c r="AY144">
        <v>6</v>
      </c>
      <c r="AZ144">
        <v>857</v>
      </c>
      <c r="BA144">
        <v>1675</v>
      </c>
      <c r="BB144">
        <v>938</v>
      </c>
      <c r="BC144">
        <v>1388</v>
      </c>
    </row>
    <row r="145" spans="2:55">
      <c r="B145" t="s">
        <v>94</v>
      </c>
      <c r="AK145">
        <v>22</v>
      </c>
      <c r="AL145">
        <v>16</v>
      </c>
      <c r="AM145">
        <v>24</v>
      </c>
      <c r="AN145">
        <v>12</v>
      </c>
      <c r="AO145">
        <v>16</v>
      </c>
      <c r="AP145">
        <v>22</v>
      </c>
      <c r="AQ145">
        <v>23</v>
      </c>
      <c r="AR145">
        <v>20</v>
      </c>
      <c r="AY145">
        <v>5</v>
      </c>
      <c r="AZ145">
        <v>35</v>
      </c>
      <c r="BA145">
        <v>44</v>
      </c>
      <c r="BB145">
        <v>4</v>
      </c>
      <c r="BC145">
        <v>583</v>
      </c>
    </row>
    <row r="146" spans="2:55">
      <c r="B146" t="s">
        <v>95</v>
      </c>
      <c r="AK146">
        <v>277</v>
      </c>
      <c r="AL146">
        <v>342</v>
      </c>
      <c r="AM146">
        <v>303</v>
      </c>
      <c r="AN146">
        <v>384</v>
      </c>
      <c r="AO146">
        <v>6304</v>
      </c>
      <c r="AP146">
        <v>3292</v>
      </c>
      <c r="AQ146">
        <v>448</v>
      </c>
      <c r="AR146">
        <v>3390</v>
      </c>
      <c r="AS146">
        <v>5920</v>
      </c>
      <c r="AY146">
        <v>8329</v>
      </c>
      <c r="AZ146">
        <v>4872</v>
      </c>
      <c r="BA146">
        <v>1517</v>
      </c>
      <c r="BB146">
        <v>1220</v>
      </c>
      <c r="BC146">
        <v>9848</v>
      </c>
    </row>
    <row r="147" spans="2:55">
      <c r="B147" t="s">
        <v>145</v>
      </c>
      <c r="AO147">
        <v>14</v>
      </c>
      <c r="AP147">
        <v>23</v>
      </c>
      <c r="AQ147">
        <v>37</v>
      </c>
      <c r="AR147">
        <v>138</v>
      </c>
      <c r="AS147">
        <v>50</v>
      </c>
      <c r="AX147">
        <v>15</v>
      </c>
      <c r="AY147">
        <v>41</v>
      </c>
      <c r="AZ147">
        <v>108</v>
      </c>
      <c r="BA147">
        <v>37</v>
      </c>
      <c r="BB147">
        <v>82</v>
      </c>
      <c r="BC147">
        <v>171</v>
      </c>
    </row>
    <row r="148" spans="2:55">
      <c r="B148" t="s">
        <v>146</v>
      </c>
      <c r="AO148">
        <v>77</v>
      </c>
      <c r="AP148">
        <v>192</v>
      </c>
      <c r="AQ148">
        <v>934</v>
      </c>
      <c r="AR148">
        <v>388</v>
      </c>
      <c r="AS148">
        <v>16</v>
      </c>
      <c r="AY148">
        <v>39</v>
      </c>
      <c r="AZ148">
        <v>354</v>
      </c>
      <c r="BA148">
        <v>665</v>
      </c>
      <c r="BB148">
        <v>1088</v>
      </c>
      <c r="BC148">
        <v>2634</v>
      </c>
    </row>
    <row r="149" spans="2:55">
      <c r="B149" t="s">
        <v>147</v>
      </c>
      <c r="AO149">
        <v>87</v>
      </c>
      <c r="AP149">
        <v>150</v>
      </c>
      <c r="AQ149">
        <v>98</v>
      </c>
      <c r="AR149">
        <v>145</v>
      </c>
      <c r="AS149">
        <v>225</v>
      </c>
      <c r="AY149">
        <v>8</v>
      </c>
      <c r="AZ149">
        <v>15</v>
      </c>
      <c r="BA149">
        <v>155</v>
      </c>
      <c r="BB149">
        <v>491</v>
      </c>
      <c r="BC149">
        <v>1800</v>
      </c>
    </row>
    <row r="150" spans="2:55">
      <c r="B150" t="s">
        <v>149</v>
      </c>
      <c r="AO150">
        <v>37</v>
      </c>
      <c r="AP150">
        <v>32</v>
      </c>
      <c r="AQ150">
        <v>12</v>
      </c>
      <c r="AR150">
        <v>21</v>
      </c>
      <c r="AS150">
        <v>5</v>
      </c>
      <c r="AZ150">
        <v>226</v>
      </c>
    </row>
    <row r="151" spans="2:55">
      <c r="B151" t="s">
        <v>148</v>
      </c>
      <c r="AO151">
        <v>67</v>
      </c>
      <c r="AP151">
        <v>70</v>
      </c>
      <c r="AQ151">
        <v>110</v>
      </c>
      <c r="AR151">
        <v>112</v>
      </c>
      <c r="AS151">
        <v>29</v>
      </c>
      <c r="AX151">
        <v>1</v>
      </c>
      <c r="AY151">
        <v>41</v>
      </c>
      <c r="AZ151">
        <v>426</v>
      </c>
      <c r="BA151">
        <v>587</v>
      </c>
      <c r="BB151">
        <v>648</v>
      </c>
      <c r="BC151">
        <v>904</v>
      </c>
    </row>
    <row r="152" spans="2:55">
      <c r="B152" t="s">
        <v>140</v>
      </c>
    </row>
    <row r="153" spans="2:55">
      <c r="B153" t="s">
        <v>180</v>
      </c>
      <c r="BA153">
        <v>441</v>
      </c>
      <c r="BB153">
        <v>453</v>
      </c>
      <c r="BC153">
        <v>565</v>
      </c>
    </row>
    <row r="154" spans="2:55">
      <c r="B154" t="s">
        <v>96</v>
      </c>
      <c r="AK154">
        <v>204</v>
      </c>
      <c r="AL154">
        <v>347</v>
      </c>
      <c r="AM154">
        <v>345</v>
      </c>
      <c r="AN154">
        <v>131</v>
      </c>
    </row>
    <row r="155" spans="2:55">
      <c r="B155" t="s">
        <v>60</v>
      </c>
      <c r="N155">
        <v>1059800</v>
      </c>
      <c r="P155">
        <v>2694000</v>
      </c>
      <c r="Q155">
        <v>1907900</v>
      </c>
      <c r="R155">
        <v>959000</v>
      </c>
      <c r="S155">
        <v>997400</v>
      </c>
      <c r="T155">
        <v>321300</v>
      </c>
      <c r="U155">
        <v>312200</v>
      </c>
      <c r="V155">
        <v>68000</v>
      </c>
      <c r="W155">
        <v>30800</v>
      </c>
      <c r="X155">
        <v>10000</v>
      </c>
      <c r="Y155">
        <v>141700</v>
      </c>
      <c r="Z155">
        <v>72200</v>
      </c>
      <c r="AA155">
        <v>173223</v>
      </c>
      <c r="AB155">
        <v>592159</v>
      </c>
      <c r="AC155">
        <v>749330</v>
      </c>
      <c r="AD155">
        <v>547245</v>
      </c>
      <c r="AE155">
        <v>529756</v>
      </c>
      <c r="AF155">
        <v>352466</v>
      </c>
      <c r="AG155">
        <v>645228</v>
      </c>
      <c r="AH155">
        <v>604872</v>
      </c>
      <c r="AI155">
        <v>431878</v>
      </c>
      <c r="AJ155">
        <v>404252</v>
      </c>
      <c r="AK155">
        <v>570</v>
      </c>
      <c r="AL155">
        <v>395</v>
      </c>
      <c r="AM155">
        <v>586</v>
      </c>
      <c r="AN155">
        <v>673</v>
      </c>
    </row>
    <row r="156" spans="2:55">
      <c r="B156" t="s">
        <v>13</v>
      </c>
      <c r="AC156">
        <v>191125</v>
      </c>
      <c r="AD156">
        <v>193394</v>
      </c>
      <c r="AE156">
        <v>323978</v>
      </c>
      <c r="AF156">
        <v>127623</v>
      </c>
      <c r="AG156">
        <v>96357</v>
      </c>
      <c r="AH156">
        <v>146340</v>
      </c>
      <c r="AI156">
        <v>76789</v>
      </c>
      <c r="AJ156">
        <v>37931</v>
      </c>
      <c r="AK156">
        <v>39</v>
      </c>
      <c r="AL156">
        <v>41</v>
      </c>
      <c r="AM156">
        <v>24</v>
      </c>
      <c r="AN156">
        <v>41</v>
      </c>
      <c r="AO156">
        <v>67</v>
      </c>
      <c r="AP156">
        <v>143</v>
      </c>
      <c r="AQ156">
        <v>234</v>
      </c>
      <c r="AR156">
        <v>231</v>
      </c>
      <c r="AS156">
        <v>65</v>
      </c>
      <c r="AX156">
        <v>101</v>
      </c>
      <c r="AY156">
        <v>1625</v>
      </c>
      <c r="AZ156">
        <v>1431</v>
      </c>
      <c r="BA156">
        <v>1782</v>
      </c>
      <c r="BB156">
        <v>1407</v>
      </c>
      <c r="BC156">
        <v>3379</v>
      </c>
    </row>
    <row r="157" spans="2:55">
      <c r="B157" t="s">
        <v>61</v>
      </c>
      <c r="I157">
        <v>1500</v>
      </c>
      <c r="K157">
        <v>1600</v>
      </c>
      <c r="L157">
        <v>29200</v>
      </c>
      <c r="M157">
        <v>40200</v>
      </c>
      <c r="N157">
        <v>528900</v>
      </c>
      <c r="P157">
        <v>1729900</v>
      </c>
      <c r="Q157">
        <v>5915500</v>
      </c>
      <c r="R157">
        <v>7623900</v>
      </c>
      <c r="S157">
        <v>5772700</v>
      </c>
      <c r="T157">
        <v>6191700</v>
      </c>
      <c r="U157">
        <v>4355200</v>
      </c>
      <c r="V157">
        <v>3955600</v>
      </c>
      <c r="W157">
        <v>1485200</v>
      </c>
      <c r="X157">
        <v>5691400</v>
      </c>
      <c r="Y157">
        <v>15982000</v>
      </c>
      <c r="Z157">
        <v>3813500</v>
      </c>
      <c r="AA157">
        <v>9887846</v>
      </c>
      <c r="AB157">
        <v>8820701</v>
      </c>
      <c r="AC157">
        <v>15401050</v>
      </c>
      <c r="AD157">
        <v>13266617</v>
      </c>
      <c r="AE157">
        <v>11237574</v>
      </c>
      <c r="AF157">
        <v>9639834</v>
      </c>
      <c r="AG157">
        <v>11010180</v>
      </c>
      <c r="AH157">
        <v>10283496</v>
      </c>
      <c r="AI157">
        <v>8515078</v>
      </c>
      <c r="AJ157">
        <v>2557650</v>
      </c>
      <c r="AK157">
        <v>5115</v>
      </c>
      <c r="AL157">
        <v>5069</v>
      </c>
      <c r="AM157">
        <v>3437</v>
      </c>
      <c r="AN157">
        <v>2355</v>
      </c>
      <c r="AO157">
        <v>3836</v>
      </c>
      <c r="AP157">
        <v>7071</v>
      </c>
      <c r="AQ157">
        <v>5409</v>
      </c>
      <c r="AR157">
        <v>5251</v>
      </c>
      <c r="AS157">
        <v>2270</v>
      </c>
      <c r="AX157">
        <v>581</v>
      </c>
      <c r="AY157">
        <v>18910</v>
      </c>
      <c r="AZ157">
        <v>35576</v>
      </c>
      <c r="BA157">
        <v>33045</v>
      </c>
      <c r="BB157">
        <v>45271</v>
      </c>
      <c r="BC157">
        <v>80679</v>
      </c>
    </row>
    <row r="158" spans="2:55">
      <c r="B158" t="s">
        <v>62</v>
      </c>
      <c r="I158">
        <v>106400</v>
      </c>
      <c r="J158">
        <v>153200</v>
      </c>
      <c r="K158">
        <v>15000</v>
      </c>
      <c r="L158">
        <v>231200</v>
      </c>
      <c r="M158">
        <v>420600</v>
      </c>
      <c r="N158">
        <v>1470100</v>
      </c>
      <c r="P158">
        <v>2854800</v>
      </c>
      <c r="Q158">
        <v>4143800</v>
      </c>
      <c r="R158">
        <v>6929800</v>
      </c>
      <c r="S158">
        <v>2550700</v>
      </c>
      <c r="T158">
        <v>5216600</v>
      </c>
      <c r="U158">
        <v>5068200</v>
      </c>
      <c r="V158">
        <v>3600200</v>
      </c>
      <c r="W158">
        <v>2461500</v>
      </c>
      <c r="X158">
        <v>3163900</v>
      </c>
      <c r="Y158">
        <v>10508400</v>
      </c>
      <c r="Z158">
        <v>7896600</v>
      </c>
      <c r="AA158">
        <v>11750435</v>
      </c>
      <c r="AB158">
        <v>8258294</v>
      </c>
      <c r="AC158">
        <v>14195652</v>
      </c>
      <c r="AD158">
        <v>17742510</v>
      </c>
      <c r="AE158">
        <v>9784552</v>
      </c>
      <c r="AF158">
        <v>12331911</v>
      </c>
      <c r="AG158">
        <v>10379352</v>
      </c>
      <c r="AH158">
        <v>9613816</v>
      </c>
      <c r="AI158">
        <v>7858384</v>
      </c>
      <c r="AJ158">
        <v>2978877</v>
      </c>
      <c r="AK158">
        <v>6914</v>
      </c>
      <c r="AL158">
        <v>5703</v>
      </c>
      <c r="AM158">
        <v>5339</v>
      </c>
      <c r="AN158">
        <v>7905</v>
      </c>
      <c r="AO158">
        <v>10211</v>
      </c>
      <c r="AP158">
        <v>11759</v>
      </c>
      <c r="AQ158">
        <v>9929</v>
      </c>
      <c r="AR158">
        <v>11664</v>
      </c>
      <c r="AS158">
        <v>4062</v>
      </c>
      <c r="AX158">
        <v>6951</v>
      </c>
      <c r="AY158">
        <v>40899</v>
      </c>
      <c r="AZ158">
        <v>46032</v>
      </c>
      <c r="BA158">
        <v>16578</v>
      </c>
      <c r="BB158">
        <v>12427</v>
      </c>
      <c r="BC158">
        <v>31422</v>
      </c>
    </row>
    <row r="159" spans="2:55">
      <c r="B159" t="s">
        <v>17</v>
      </c>
      <c r="N159">
        <v>150200</v>
      </c>
      <c r="P159">
        <v>205400</v>
      </c>
      <c r="Q159">
        <v>282400</v>
      </c>
      <c r="R159">
        <v>297400</v>
      </c>
      <c r="S159">
        <v>319900</v>
      </c>
      <c r="T159">
        <v>211200</v>
      </c>
      <c r="U159">
        <v>216500</v>
      </c>
      <c r="V159">
        <v>38800</v>
      </c>
      <c r="W159">
        <v>17100</v>
      </c>
      <c r="X159">
        <v>230000</v>
      </c>
      <c r="Y159">
        <v>212200</v>
      </c>
      <c r="Z159">
        <v>56300</v>
      </c>
      <c r="AA159">
        <v>846981</v>
      </c>
      <c r="AB159">
        <v>981965</v>
      </c>
      <c r="AC159">
        <v>1173356</v>
      </c>
      <c r="AD159">
        <v>1975591</v>
      </c>
      <c r="AE159">
        <v>1561337</v>
      </c>
      <c r="AF159">
        <v>1487275</v>
      </c>
      <c r="AG159">
        <v>1342207</v>
      </c>
      <c r="AH159">
        <v>1214699</v>
      </c>
      <c r="AI159">
        <v>1180413</v>
      </c>
      <c r="AJ159">
        <v>469126</v>
      </c>
      <c r="AK159">
        <v>1157</v>
      </c>
      <c r="AL159">
        <v>1242</v>
      </c>
      <c r="AM159">
        <v>1109</v>
      </c>
      <c r="AN159">
        <v>390</v>
      </c>
      <c r="AO159">
        <v>595</v>
      </c>
      <c r="AP159">
        <v>1813</v>
      </c>
      <c r="AQ159">
        <v>1944</v>
      </c>
      <c r="AR159">
        <v>1625</v>
      </c>
      <c r="AS159">
        <v>799</v>
      </c>
      <c r="AX159">
        <v>1060</v>
      </c>
      <c r="AY159">
        <v>2655</v>
      </c>
      <c r="AZ159">
        <v>2305</v>
      </c>
      <c r="BA159">
        <v>1752</v>
      </c>
      <c r="BB159">
        <v>760</v>
      </c>
      <c r="BC159">
        <v>2965</v>
      </c>
    </row>
    <row r="160" spans="2:55">
      <c r="B160" t="s">
        <v>15</v>
      </c>
      <c r="AD160">
        <v>1222854</v>
      </c>
      <c r="AE160">
        <v>660633</v>
      </c>
      <c r="AF160">
        <v>662466</v>
      </c>
      <c r="AG160">
        <v>917357</v>
      </c>
      <c r="AH160">
        <v>661658</v>
      </c>
      <c r="AI160">
        <v>491881</v>
      </c>
      <c r="AJ160">
        <v>132189</v>
      </c>
      <c r="AK160">
        <v>429</v>
      </c>
      <c r="AL160">
        <v>1892</v>
      </c>
      <c r="AM160">
        <v>628</v>
      </c>
      <c r="AN160">
        <v>471</v>
      </c>
      <c r="AO160">
        <v>546</v>
      </c>
      <c r="AP160">
        <v>951</v>
      </c>
      <c r="AQ160">
        <v>823</v>
      </c>
      <c r="AR160">
        <v>1244</v>
      </c>
      <c r="AS160">
        <v>245</v>
      </c>
      <c r="AX160">
        <v>73</v>
      </c>
      <c r="AY160">
        <v>1967</v>
      </c>
      <c r="AZ160">
        <v>4277</v>
      </c>
      <c r="BA160">
        <v>1599</v>
      </c>
      <c r="BB160">
        <v>1036</v>
      </c>
      <c r="BC160">
        <v>4053</v>
      </c>
    </row>
    <row r="161" spans="2:55">
      <c r="B161" t="s">
        <v>16</v>
      </c>
      <c r="N161">
        <v>379400</v>
      </c>
      <c r="P161">
        <v>331200</v>
      </c>
      <c r="Q161">
        <v>488000</v>
      </c>
      <c r="R161">
        <v>689700</v>
      </c>
      <c r="S161">
        <v>364200</v>
      </c>
      <c r="T161">
        <v>1657000</v>
      </c>
      <c r="U161">
        <v>1282600</v>
      </c>
      <c r="V161">
        <v>1344900</v>
      </c>
      <c r="W161">
        <v>1077400</v>
      </c>
      <c r="X161">
        <v>1777400</v>
      </c>
      <c r="Y161">
        <v>11660300</v>
      </c>
      <c r="Z161">
        <v>650400</v>
      </c>
      <c r="AA161">
        <v>6771479</v>
      </c>
      <c r="AB161">
        <v>4514737</v>
      </c>
      <c r="AC161">
        <v>6433572</v>
      </c>
      <c r="AD161">
        <v>7489164</v>
      </c>
      <c r="AE161">
        <v>4880275</v>
      </c>
      <c r="AF161">
        <v>6246376</v>
      </c>
      <c r="AG161">
        <v>5075303</v>
      </c>
      <c r="AH161">
        <v>6510062</v>
      </c>
      <c r="AI161">
        <v>4358538</v>
      </c>
      <c r="AJ161">
        <v>490136</v>
      </c>
      <c r="AK161">
        <v>456</v>
      </c>
      <c r="AL161">
        <v>695</v>
      </c>
      <c r="AM161">
        <v>914</v>
      </c>
      <c r="AN161">
        <v>796</v>
      </c>
      <c r="AO161">
        <v>258</v>
      </c>
      <c r="AP161">
        <v>466</v>
      </c>
      <c r="AQ161">
        <v>409</v>
      </c>
      <c r="AR161">
        <v>289</v>
      </c>
      <c r="AS161">
        <v>131</v>
      </c>
      <c r="AX161">
        <v>366</v>
      </c>
      <c r="AY161">
        <v>3725</v>
      </c>
      <c r="AZ161">
        <v>5760</v>
      </c>
      <c r="BA161">
        <v>3796</v>
      </c>
      <c r="BB161">
        <v>3335</v>
      </c>
      <c r="BC161">
        <v>5606</v>
      </c>
    </row>
    <row r="162" spans="2:55">
      <c r="B162" t="s">
        <v>12</v>
      </c>
      <c r="AD162">
        <v>263865</v>
      </c>
      <c r="AE162">
        <v>409443</v>
      </c>
      <c r="AF162">
        <v>1032525</v>
      </c>
      <c r="AG162">
        <v>1883333</v>
      </c>
      <c r="AH162">
        <v>1255004</v>
      </c>
      <c r="AI162">
        <v>626388</v>
      </c>
      <c r="AJ162">
        <v>269126</v>
      </c>
      <c r="AK162">
        <v>208</v>
      </c>
      <c r="AL162">
        <v>529</v>
      </c>
      <c r="AM162">
        <v>587</v>
      </c>
      <c r="AN162">
        <v>568</v>
      </c>
      <c r="AO162">
        <v>802</v>
      </c>
      <c r="AP162">
        <v>1366</v>
      </c>
      <c r="AQ162">
        <v>1230</v>
      </c>
      <c r="AR162">
        <v>1825</v>
      </c>
      <c r="AS162">
        <v>354</v>
      </c>
      <c r="AX162">
        <v>185</v>
      </c>
      <c r="AY162">
        <v>3997</v>
      </c>
      <c r="AZ162">
        <v>4651</v>
      </c>
      <c r="BA162">
        <v>3173</v>
      </c>
      <c r="BB162">
        <v>914</v>
      </c>
      <c r="BC162">
        <v>2348</v>
      </c>
    </row>
    <row r="163" spans="2:55">
      <c r="B163" t="s">
        <v>14</v>
      </c>
      <c r="AH163">
        <v>156951</v>
      </c>
      <c r="AI163">
        <v>390164</v>
      </c>
      <c r="AJ163">
        <v>177309</v>
      </c>
      <c r="AK163">
        <v>298</v>
      </c>
      <c r="AL163">
        <v>290</v>
      </c>
      <c r="AM163">
        <v>299</v>
      </c>
      <c r="AN163">
        <v>212</v>
      </c>
      <c r="AO163">
        <v>197</v>
      </c>
      <c r="AP163">
        <v>305</v>
      </c>
      <c r="AQ163">
        <v>179</v>
      </c>
      <c r="AR163">
        <v>281</v>
      </c>
      <c r="AS163">
        <v>67</v>
      </c>
      <c r="AX163">
        <v>9</v>
      </c>
      <c r="AY163">
        <v>122</v>
      </c>
      <c r="AZ163">
        <v>504</v>
      </c>
      <c r="BA163">
        <v>133</v>
      </c>
      <c r="BB163">
        <v>127</v>
      </c>
      <c r="BC163">
        <v>927</v>
      </c>
    </row>
    <row r="164" spans="2:55">
      <c r="B164" t="s">
        <v>97</v>
      </c>
      <c r="AK164">
        <v>3</v>
      </c>
      <c r="AL164">
        <v>1</v>
      </c>
      <c r="AN164">
        <v>1</v>
      </c>
      <c r="AO164">
        <v>6</v>
      </c>
      <c r="AP164">
        <v>5</v>
      </c>
      <c r="AS164">
        <v>1</v>
      </c>
      <c r="AY164">
        <v>600</v>
      </c>
      <c r="AZ164">
        <v>1007</v>
      </c>
      <c r="BA164">
        <v>615</v>
      </c>
      <c r="BB164">
        <v>194</v>
      </c>
      <c r="BC164">
        <v>1198</v>
      </c>
    </row>
    <row r="165" spans="2:55">
      <c r="B165" t="s">
        <v>98</v>
      </c>
      <c r="AK165">
        <v>8</v>
      </c>
      <c r="AL165">
        <v>15</v>
      </c>
      <c r="AM165">
        <v>12</v>
      </c>
      <c r="AN165">
        <v>29</v>
      </c>
      <c r="AO165">
        <v>10</v>
      </c>
      <c r="AP165">
        <v>39</v>
      </c>
      <c r="AQ165">
        <v>25</v>
      </c>
      <c r="AR165">
        <v>30</v>
      </c>
      <c r="AX165">
        <v>15</v>
      </c>
      <c r="AY165">
        <v>146</v>
      </c>
      <c r="AZ165">
        <v>270</v>
      </c>
      <c r="BA165">
        <v>55</v>
      </c>
      <c r="BB165">
        <v>89</v>
      </c>
      <c r="BC165">
        <v>31</v>
      </c>
    </row>
    <row r="166" spans="2:55">
      <c r="B166" t="s">
        <v>18</v>
      </c>
      <c r="AH166">
        <v>140935</v>
      </c>
      <c r="AI166">
        <v>49032</v>
      </c>
      <c r="AJ166">
        <v>17221</v>
      </c>
      <c r="AK166">
        <v>463</v>
      </c>
      <c r="AL166">
        <v>2999</v>
      </c>
      <c r="AM166">
        <v>3029</v>
      </c>
      <c r="AN166">
        <v>2296</v>
      </c>
      <c r="AO166">
        <v>235</v>
      </c>
      <c r="AP166">
        <v>551</v>
      </c>
      <c r="AQ166">
        <v>288</v>
      </c>
      <c r="AR166">
        <v>272</v>
      </c>
      <c r="AS166">
        <v>117</v>
      </c>
      <c r="AX166">
        <v>74</v>
      </c>
      <c r="AY166">
        <v>370</v>
      </c>
      <c r="AZ166">
        <v>604</v>
      </c>
      <c r="BA166">
        <v>257</v>
      </c>
      <c r="BB166">
        <v>129</v>
      </c>
      <c r="BC166">
        <v>367</v>
      </c>
    </row>
    <row r="167" spans="2:55">
      <c r="B167" t="s">
        <v>150</v>
      </c>
      <c r="AO167">
        <v>13</v>
      </c>
      <c r="AP167">
        <v>46</v>
      </c>
      <c r="AQ167">
        <v>40</v>
      </c>
      <c r="AR167">
        <v>16</v>
      </c>
      <c r="AS167">
        <v>1</v>
      </c>
      <c r="AZ167">
        <v>17</v>
      </c>
      <c r="BA167">
        <v>134</v>
      </c>
      <c r="BB167">
        <v>88</v>
      </c>
      <c r="BC167">
        <v>82</v>
      </c>
    </row>
    <row r="168" spans="2:55">
      <c r="B168" t="s">
        <v>151</v>
      </c>
      <c r="AO168">
        <v>3</v>
      </c>
      <c r="BC168">
        <v>4</v>
      </c>
    </row>
    <row r="169" spans="2:55">
      <c r="B169" t="s">
        <v>152</v>
      </c>
      <c r="AO169">
        <v>9</v>
      </c>
      <c r="AP169">
        <v>5</v>
      </c>
      <c r="AQ169">
        <v>19</v>
      </c>
      <c r="AR169">
        <v>8</v>
      </c>
      <c r="AS169">
        <v>2</v>
      </c>
      <c r="AY169">
        <v>16</v>
      </c>
      <c r="AZ169">
        <v>85</v>
      </c>
      <c r="BA169">
        <v>24</v>
      </c>
      <c r="BB169">
        <v>56</v>
      </c>
      <c r="BC169">
        <v>82</v>
      </c>
    </row>
    <row r="170" spans="2:55">
      <c r="B170" t="s">
        <v>63</v>
      </c>
      <c r="I170">
        <v>45700</v>
      </c>
      <c r="J170">
        <v>100300</v>
      </c>
      <c r="K170">
        <v>82800</v>
      </c>
      <c r="L170">
        <v>75700</v>
      </c>
      <c r="M170">
        <v>10000</v>
      </c>
      <c r="N170">
        <v>1056900</v>
      </c>
      <c r="P170">
        <v>1476700</v>
      </c>
      <c r="Q170">
        <v>2253600</v>
      </c>
      <c r="R170">
        <v>2044800</v>
      </c>
      <c r="S170">
        <v>1915900</v>
      </c>
      <c r="T170">
        <v>2674100</v>
      </c>
      <c r="U170">
        <v>1257300</v>
      </c>
      <c r="V170">
        <v>938400</v>
      </c>
      <c r="W170">
        <v>548900</v>
      </c>
      <c r="X170">
        <v>1557400</v>
      </c>
      <c r="Y170">
        <v>3800500</v>
      </c>
      <c r="Z170">
        <v>638500</v>
      </c>
      <c r="AA170">
        <v>2071301</v>
      </c>
      <c r="AB170">
        <v>3006089</v>
      </c>
      <c r="AC170">
        <v>3286731</v>
      </c>
      <c r="AD170">
        <v>2750939</v>
      </c>
      <c r="AE170">
        <v>1590226</v>
      </c>
      <c r="AF170">
        <v>916606</v>
      </c>
      <c r="AG170">
        <v>996365</v>
      </c>
      <c r="AH170">
        <v>34980</v>
      </c>
      <c r="AI170">
        <v>32799</v>
      </c>
      <c r="AJ170">
        <v>17559</v>
      </c>
      <c r="AK170">
        <v>42</v>
      </c>
      <c r="AL170">
        <v>22</v>
      </c>
      <c r="AM170">
        <v>17</v>
      </c>
      <c r="AN170">
        <v>30</v>
      </c>
    </row>
    <row r="171" spans="2:55">
      <c r="B171" t="s">
        <v>75</v>
      </c>
      <c r="K171">
        <v>4100</v>
      </c>
      <c r="M171">
        <v>299800</v>
      </c>
      <c r="N171">
        <v>388600</v>
      </c>
      <c r="P171">
        <v>441400</v>
      </c>
      <c r="Q171">
        <v>1080700</v>
      </c>
      <c r="R171">
        <v>406500</v>
      </c>
      <c r="S171">
        <v>656500</v>
      </c>
      <c r="T171">
        <v>578000</v>
      </c>
      <c r="U171">
        <v>1088700</v>
      </c>
      <c r="V171">
        <v>505800</v>
      </c>
      <c r="W171">
        <v>256700</v>
      </c>
      <c r="X171">
        <v>148600</v>
      </c>
      <c r="Y171">
        <v>469000</v>
      </c>
      <c r="Z171">
        <v>134500</v>
      </c>
      <c r="AA171">
        <v>1339470</v>
      </c>
      <c r="AB171">
        <v>206411</v>
      </c>
    </row>
    <row r="172" spans="2:55">
      <c r="B172" t="s">
        <v>108</v>
      </c>
      <c r="AK172">
        <v>4</v>
      </c>
      <c r="AN172">
        <v>2</v>
      </c>
      <c r="AO172">
        <v>5</v>
      </c>
    </row>
    <row r="173" spans="2:55">
      <c r="B173" t="s">
        <v>118</v>
      </c>
      <c r="I173">
        <v>727500</v>
      </c>
      <c r="J173">
        <v>1720300</v>
      </c>
      <c r="K173">
        <v>751100</v>
      </c>
      <c r="L173">
        <v>2400</v>
      </c>
      <c r="M173">
        <v>303900</v>
      </c>
      <c r="N173">
        <v>1735600</v>
      </c>
      <c r="P173">
        <v>1770700</v>
      </c>
      <c r="Q173">
        <v>871400</v>
      </c>
      <c r="R173">
        <v>2455400</v>
      </c>
      <c r="S173">
        <v>10700</v>
      </c>
      <c r="T173">
        <v>1170300</v>
      </c>
      <c r="U173">
        <v>19600</v>
      </c>
      <c r="V173">
        <v>962400</v>
      </c>
      <c r="Y173">
        <v>20000</v>
      </c>
    </row>
    <row r="174" spans="2:55">
      <c r="B174" t="s">
        <v>109</v>
      </c>
      <c r="AK174">
        <v>166</v>
      </c>
      <c r="AL174">
        <v>24</v>
      </c>
      <c r="AR174">
        <v>2445</v>
      </c>
      <c r="AS174">
        <v>7</v>
      </c>
      <c r="AX174">
        <v>129</v>
      </c>
      <c r="AZ174">
        <v>2007</v>
      </c>
      <c r="BA174">
        <v>2874</v>
      </c>
    </row>
    <row r="175" spans="2:55">
      <c r="B175" t="s">
        <v>64</v>
      </c>
      <c r="I175">
        <f t="shared" ref="I175:N175" si="0">SUM(I5:I174)</f>
        <v>192810300</v>
      </c>
      <c r="J175">
        <f t="shared" si="0"/>
        <v>217960100</v>
      </c>
      <c r="K175">
        <f t="shared" si="0"/>
        <v>245922700</v>
      </c>
      <c r="L175">
        <f t="shared" si="0"/>
        <v>253100900</v>
      </c>
      <c r="M175">
        <f t="shared" si="0"/>
        <v>240076600</v>
      </c>
      <c r="N175">
        <f t="shared" si="0"/>
        <v>264326000</v>
      </c>
      <c r="P175">
        <f>SUM(P5:P174)</f>
        <v>325406900</v>
      </c>
      <c r="Q175">
        <f t="shared" ref="Q175:Y175" si="1">SUM(Q5:Q174)</f>
        <v>370741500</v>
      </c>
      <c r="R175">
        <f t="shared" si="1"/>
        <v>431073100</v>
      </c>
      <c r="S175">
        <f t="shared" si="1"/>
        <v>410021600</v>
      </c>
      <c r="T175">
        <f t="shared" si="1"/>
        <v>676759800</v>
      </c>
      <c r="U175">
        <f t="shared" si="1"/>
        <v>988333000</v>
      </c>
      <c r="V175">
        <f t="shared" si="1"/>
        <v>791372200</v>
      </c>
      <c r="W175">
        <f t="shared" si="1"/>
        <v>755055400</v>
      </c>
      <c r="X175">
        <f t="shared" si="1"/>
        <v>782087400</v>
      </c>
      <c r="Y175">
        <f t="shared" si="1"/>
        <v>1246671900</v>
      </c>
      <c r="Z175">
        <f t="shared" ref="Z175:AA175" si="2">SUM(Z5:Z171)</f>
        <v>637966100</v>
      </c>
      <c r="AA175">
        <f t="shared" si="2"/>
        <v>787390138</v>
      </c>
      <c r="AB175">
        <f>SUM(AB5:AB171)</f>
        <v>830945050</v>
      </c>
      <c r="AC175">
        <f t="shared" ref="AC175:AJ175" si="3">SUM(AC5:AC171)</f>
        <v>1065651735</v>
      </c>
      <c r="AD175">
        <f t="shared" si="3"/>
        <v>1048281939</v>
      </c>
      <c r="AE175">
        <f t="shared" si="3"/>
        <v>811906063</v>
      </c>
      <c r="AF175">
        <f t="shared" si="3"/>
        <v>684737685</v>
      </c>
      <c r="AG175">
        <f t="shared" si="3"/>
        <v>683049188</v>
      </c>
      <c r="AH175">
        <f t="shared" si="3"/>
        <v>752046262</v>
      </c>
      <c r="AI175">
        <f t="shared" si="3"/>
        <v>684000729</v>
      </c>
      <c r="AJ175">
        <f t="shared" si="3"/>
        <v>466667424</v>
      </c>
      <c r="AK175">
        <f t="shared" ref="AK175:AZ175" si="4">SUM(AK5:AK174)</f>
        <v>568591</v>
      </c>
      <c r="AL175">
        <f t="shared" si="4"/>
        <v>557886</v>
      </c>
      <c r="AM175">
        <f t="shared" si="4"/>
        <v>578287</v>
      </c>
      <c r="AN175">
        <f t="shared" si="4"/>
        <v>605077</v>
      </c>
      <c r="AO175">
        <f t="shared" si="4"/>
        <v>685169</v>
      </c>
      <c r="AP175">
        <f t="shared" si="4"/>
        <v>823258</v>
      </c>
      <c r="AQ175">
        <f t="shared" si="4"/>
        <v>786529</v>
      </c>
      <c r="AR175">
        <f t="shared" si="4"/>
        <v>807548</v>
      </c>
      <c r="AS175">
        <f t="shared" si="4"/>
        <v>612020</v>
      </c>
      <c r="AT175">
        <f t="shared" si="4"/>
        <v>574665</v>
      </c>
      <c r="AU175">
        <f t="shared" si="4"/>
        <v>491446</v>
      </c>
      <c r="AV175">
        <f t="shared" si="4"/>
        <v>539166</v>
      </c>
      <c r="AW175">
        <f t="shared" si="4"/>
        <v>517243</v>
      </c>
      <c r="AX175">
        <f t="shared" si="4"/>
        <v>326186</v>
      </c>
      <c r="AY175">
        <f t="shared" si="4"/>
        <v>1201566</v>
      </c>
      <c r="AZ175">
        <f t="shared" si="4"/>
        <v>1819782</v>
      </c>
      <c r="BA175">
        <f>SUM(BA4:BA174)</f>
        <v>2061239</v>
      </c>
      <c r="BB175">
        <f>SUM(BB4:BB174)</f>
        <v>2136602</v>
      </c>
      <c r="BC175">
        <f>SUM(BC4:BC174)</f>
        <v>2788599</v>
      </c>
    </row>
    <row r="176" spans="2:55">
      <c r="B176" t="s">
        <v>65</v>
      </c>
      <c r="M176">
        <f>+M36-M177</f>
        <v>90515100</v>
      </c>
      <c r="N176">
        <f>+N36-N177</f>
        <v>83492900</v>
      </c>
      <c r="P176">
        <f t="shared" ref="P176:Q176" si="5">+P36-P177</f>
        <v>85885800</v>
      </c>
      <c r="Q176">
        <f t="shared" si="5"/>
        <v>94164300</v>
      </c>
      <c r="R176">
        <f>+R36-R177</f>
        <v>104248300</v>
      </c>
      <c r="S176">
        <f t="shared" ref="S176:W176" si="6">+S36-S177</f>
        <v>105210500</v>
      </c>
      <c r="T176">
        <f t="shared" si="6"/>
        <v>186650200</v>
      </c>
      <c r="U176">
        <f t="shared" si="6"/>
        <v>273858300</v>
      </c>
      <c r="V176">
        <f t="shared" si="6"/>
        <v>301893000</v>
      </c>
      <c r="W176">
        <f t="shared" si="6"/>
        <v>311246600</v>
      </c>
      <c r="X176">
        <f t="shared" ref="X176" si="7">+X36-X177</f>
        <v>221141800</v>
      </c>
      <c r="Y176">
        <f t="shared" ref="Y176" si="8">+Y36-Y177</f>
        <v>389491300</v>
      </c>
      <c r="Z176">
        <f t="shared" ref="Z176" si="9">+Z36-Z177</f>
        <v>174311800</v>
      </c>
      <c r="AA176">
        <f t="shared" ref="AA176:AJ176" si="10">+AA36-AA177</f>
        <v>228609628</v>
      </c>
      <c r="AB176">
        <f t="shared" si="10"/>
        <v>250534691</v>
      </c>
      <c r="AC176">
        <f t="shared" si="10"/>
        <v>289118906</v>
      </c>
      <c r="AD176">
        <f t="shared" si="10"/>
        <v>302101779</v>
      </c>
      <c r="AE176">
        <f t="shared" si="10"/>
        <v>229129696</v>
      </c>
      <c r="AF176">
        <f t="shared" si="10"/>
        <v>197833809</v>
      </c>
      <c r="AG176">
        <f t="shared" si="10"/>
        <v>177967792</v>
      </c>
      <c r="AH176">
        <f t="shared" si="10"/>
        <v>199583883</v>
      </c>
      <c r="AI176">
        <f t="shared" si="10"/>
        <v>171038324</v>
      </c>
      <c r="AJ176">
        <f t="shared" si="10"/>
        <v>129007826</v>
      </c>
    </row>
    <row r="177" spans="2:55">
      <c r="B177" t="s">
        <v>66</v>
      </c>
      <c r="M177">
        <v>1215100</v>
      </c>
      <c r="N177">
        <v>1652000</v>
      </c>
      <c r="P177">
        <v>1287100</v>
      </c>
      <c r="Q177">
        <v>667500</v>
      </c>
      <c r="R177">
        <v>548800</v>
      </c>
      <c r="S177">
        <v>495700</v>
      </c>
      <c r="T177">
        <v>1022400</v>
      </c>
      <c r="U177">
        <v>565700</v>
      </c>
      <c r="V177">
        <v>1600</v>
      </c>
      <c r="W177">
        <v>1668400</v>
      </c>
      <c r="X177">
        <v>483100</v>
      </c>
      <c r="Y177">
        <v>1115200</v>
      </c>
      <c r="Z177">
        <v>764700</v>
      </c>
      <c r="AA177">
        <v>3106790</v>
      </c>
      <c r="AB177">
        <v>3410993</v>
      </c>
      <c r="AC177">
        <v>2699076</v>
      </c>
      <c r="AD177">
        <v>3902319</v>
      </c>
      <c r="AE177">
        <v>2536565</v>
      </c>
      <c r="AF177">
        <v>2532091</v>
      </c>
      <c r="AG177">
        <v>2505838</v>
      </c>
      <c r="AH177">
        <v>3490537</v>
      </c>
      <c r="AI177">
        <v>2232468</v>
      </c>
      <c r="AJ177">
        <v>1966405</v>
      </c>
    </row>
    <row r="178" spans="2:55">
      <c r="J178">
        <f>217960100-J175</f>
        <v>0</v>
      </c>
      <c r="K178">
        <f>245922700-K175</f>
        <v>0</v>
      </c>
      <c r="L178">
        <f>253100900-L175</f>
        <v>0</v>
      </c>
      <c r="M178">
        <f>240076600-M175</f>
        <v>0</v>
      </c>
      <c r="N178">
        <f>264326000-N175</f>
        <v>0</v>
      </c>
      <c r="P178">
        <f>325406900-P175</f>
        <v>0</v>
      </c>
      <c r="Q178">
        <f>370741500-Q175</f>
        <v>0</v>
      </c>
      <c r="R178">
        <f>431073100-R175</f>
        <v>0</v>
      </c>
      <c r="S178">
        <f>410021600-S175</f>
        <v>0</v>
      </c>
      <c r="T178">
        <f>676759800-T175</f>
        <v>0</v>
      </c>
      <c r="U178">
        <f>988333000-U175</f>
        <v>0</v>
      </c>
      <c r="V178">
        <f>791372200-V175</f>
        <v>0</v>
      </c>
      <c r="W178">
        <f>755055400-W175</f>
        <v>0</v>
      </c>
      <c r="X178">
        <f>782087400-X175</f>
        <v>0</v>
      </c>
      <c r="Y178">
        <f>1246671900-Y175</f>
        <v>0</v>
      </c>
      <c r="Z178">
        <f>637966100-Z175</f>
        <v>0</v>
      </c>
      <c r="AA178">
        <f>787390138-AA175</f>
        <v>0</v>
      </c>
      <c r="AB178">
        <f>830945050-AB175</f>
        <v>0</v>
      </c>
      <c r="AC178">
        <f>1065651735-AC175</f>
        <v>0</v>
      </c>
      <c r="AD178">
        <f>1048281939-AD175</f>
        <v>0</v>
      </c>
      <c r="AF178">
        <f>684737685-AF175</f>
        <v>0</v>
      </c>
      <c r="AG178">
        <f>683049188-AG175</f>
        <v>0</v>
      </c>
      <c r="AH178">
        <f>752046262-AH175</f>
        <v>0</v>
      </c>
      <c r="AI178">
        <f>684000729-AI175</f>
        <v>0</v>
      </c>
      <c r="AJ178">
        <f>466667424-AJ175</f>
        <v>0</v>
      </c>
      <c r="AK178">
        <f>568591-AK175</f>
        <v>0</v>
      </c>
      <c r="AL178">
        <f>557886-AL175</f>
        <v>0</v>
      </c>
      <c r="AM178">
        <f>578287-AM175</f>
        <v>0</v>
      </c>
      <c r="AN178">
        <f>605077-AN175</f>
        <v>0</v>
      </c>
      <c r="AO178">
        <f>685169-AO175</f>
        <v>0</v>
      </c>
      <c r="AP178">
        <f>823258-AP175</f>
        <v>0</v>
      </c>
      <c r="AQ178">
        <f>786529-AQ175</f>
        <v>0</v>
      </c>
      <c r="AR178">
        <f>807548-AR175</f>
        <v>0</v>
      </c>
      <c r="AS178">
        <f>612020-AS175</f>
        <v>0</v>
      </c>
      <c r="AT178">
        <f>574665-AT175</f>
        <v>0</v>
      </c>
      <c r="AU178">
        <f>491446-AU175</f>
        <v>0</v>
      </c>
      <c r="AV178">
        <f>539166-AV175</f>
        <v>0</v>
      </c>
      <c r="AW178">
        <f>517243-AW175</f>
        <v>0</v>
      </c>
      <c r="AX178">
        <f>326186-AX175</f>
        <v>0</v>
      </c>
      <c r="AY178">
        <f>1201566-AY175</f>
        <v>0</v>
      </c>
      <c r="AZ178">
        <f>1819782-AZ175</f>
        <v>0</v>
      </c>
      <c r="BA178">
        <f>2061239-BA175</f>
        <v>0</v>
      </c>
      <c r="BB178">
        <f>2136602-BB175</f>
        <v>0</v>
      </c>
      <c r="BC178">
        <f>2788599-BC175</f>
        <v>0</v>
      </c>
    </row>
    <row r="180" spans="2:55">
      <c r="AC180" t="s">
        <v>207</v>
      </c>
      <c r="AD180" t="s">
        <v>207</v>
      </c>
      <c r="AJ180" t="s">
        <v>207</v>
      </c>
      <c r="AK180" t="s">
        <v>207</v>
      </c>
      <c r="AL180" t="s">
        <v>207</v>
      </c>
      <c r="AN180" t="s">
        <v>207</v>
      </c>
      <c r="AO180" t="s">
        <v>207</v>
      </c>
      <c r="AP180" t="s">
        <v>207</v>
      </c>
      <c r="AQ180" t="s">
        <v>207</v>
      </c>
      <c r="AR180" t="s">
        <v>207</v>
      </c>
      <c r="AS180" t="s">
        <v>207</v>
      </c>
      <c r="AT180" t="s">
        <v>207</v>
      </c>
      <c r="AU180" t="s">
        <v>207</v>
      </c>
      <c r="AV180" t="s">
        <v>207</v>
      </c>
      <c r="AW180" t="s">
        <v>207</v>
      </c>
      <c r="AX180" t="s">
        <v>207</v>
      </c>
      <c r="AY180" t="s">
        <v>207</v>
      </c>
      <c r="AZ180" t="s">
        <v>207</v>
      </c>
      <c r="BA180" t="s">
        <v>207</v>
      </c>
      <c r="BB180" t="s">
        <v>207</v>
      </c>
      <c r="BC180" t="s">
        <v>207</v>
      </c>
    </row>
    <row r="181" spans="2:55">
      <c r="B181" t="s">
        <v>122</v>
      </c>
      <c r="U181" t="s">
        <v>200</v>
      </c>
    </row>
    <row r="182" spans="2:55">
      <c r="B182" t="s">
        <v>178</v>
      </c>
    </row>
    <row r="183" spans="2:55">
      <c r="B183" t="s">
        <v>182</v>
      </c>
      <c r="AC183" t="s">
        <v>206</v>
      </c>
      <c r="AD183" t="s">
        <v>206</v>
      </c>
      <c r="AJ183" t="s">
        <v>206</v>
      </c>
      <c r="AK183" t="s">
        <v>217</v>
      </c>
      <c r="AL183" t="s">
        <v>217</v>
      </c>
      <c r="AM183" t="s">
        <v>217</v>
      </c>
      <c r="AN183" t="s">
        <v>209</v>
      </c>
      <c r="AO183" t="s">
        <v>209</v>
      </c>
      <c r="AP183" t="s">
        <v>209</v>
      </c>
      <c r="AQ183" t="s">
        <v>209</v>
      </c>
      <c r="AR183" t="s">
        <v>209</v>
      </c>
      <c r="AS183" t="s">
        <v>209</v>
      </c>
      <c r="AT183" t="s">
        <v>209</v>
      </c>
      <c r="AU183" t="s">
        <v>209</v>
      </c>
      <c r="AV183" t="s">
        <v>209</v>
      </c>
      <c r="AW183" t="s">
        <v>209</v>
      </c>
      <c r="AX183" t="s">
        <v>209</v>
      </c>
      <c r="AY183" t="s">
        <v>209</v>
      </c>
      <c r="AZ183" t="s">
        <v>209</v>
      </c>
      <c r="BA183" t="s">
        <v>209</v>
      </c>
      <c r="BB183" t="s">
        <v>209</v>
      </c>
      <c r="BC183" t="s">
        <v>209</v>
      </c>
    </row>
    <row r="184" spans="2:55">
      <c r="B184" t="s">
        <v>183</v>
      </c>
    </row>
    <row r="185" spans="2:55">
      <c r="B185" t="s">
        <v>184</v>
      </c>
    </row>
    <row r="186" spans="2:55">
      <c r="B186" t="s">
        <v>186</v>
      </c>
    </row>
  </sheetData>
  <sortState ref="B3:BB39">
    <sortCondition ref="B3:B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76"/>
  <sheetViews>
    <sheetView zoomScale="85" zoomScaleNormal="85" workbookViewId="0">
      <pane xSplit="3" ySplit="1" topLeftCell="M2" activePane="bottomRight" state="frozen"/>
      <selection activeCell="D2" sqref="D2"/>
      <selection pane="topRight" activeCell="D2" sqref="D2"/>
      <selection pane="bottomLeft" activeCell="D2" sqref="D2"/>
      <selection pane="bottomRight" activeCell="BA177" sqref="BA177"/>
    </sheetView>
  </sheetViews>
  <sheetFormatPr defaultRowHeight="15"/>
  <cols>
    <col min="9" max="9" width="13.28515625" customWidth="1"/>
    <col min="10" max="10" width="12" bestFit="1" customWidth="1"/>
    <col min="11" max="11" width="10.28515625" customWidth="1"/>
    <col min="12" max="12" width="10.28515625" bestFit="1" customWidth="1"/>
    <col min="13" max="14" width="10" bestFit="1" customWidth="1"/>
    <col min="16" max="17" width="10.28515625" bestFit="1" customWidth="1"/>
    <col min="18" max="18" width="10" bestFit="1" customWidth="1"/>
    <col min="19" max="20" width="10.28515625" bestFit="1" customWidth="1"/>
    <col min="21" max="21" width="13.140625" customWidth="1"/>
    <col min="22" max="26" width="11.28515625" bestFit="1" customWidth="1"/>
    <col min="27" max="27" width="12.140625" customWidth="1"/>
    <col min="28" max="30" width="11.85546875" customWidth="1"/>
    <col min="31" max="31" width="13.7109375" customWidth="1"/>
    <col min="32" max="32" width="10" bestFit="1" customWidth="1"/>
    <col min="33" max="35" width="11.140625" customWidth="1"/>
    <col min="36" max="36" width="12.570312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  <c r="BC2">
        <v>1000</v>
      </c>
    </row>
    <row r="3" spans="1:55">
      <c r="AA3" s="1"/>
      <c r="AC3" s="1"/>
      <c r="AE3" s="1"/>
    </row>
    <row r="4" spans="1:55">
      <c r="A4" t="s">
        <v>202</v>
      </c>
      <c r="B4" t="s">
        <v>72</v>
      </c>
      <c r="I4">
        <v>11271700</v>
      </c>
      <c r="J4">
        <v>12360900</v>
      </c>
      <c r="K4">
        <v>13639700</v>
      </c>
      <c r="L4">
        <v>15016600</v>
      </c>
      <c r="M4">
        <v>14713900</v>
      </c>
      <c r="N4">
        <v>12092700</v>
      </c>
      <c r="P4">
        <v>12533400</v>
      </c>
      <c r="Q4">
        <v>16233500</v>
      </c>
      <c r="R4">
        <v>17925800</v>
      </c>
      <c r="S4">
        <v>12757100</v>
      </c>
      <c r="T4">
        <v>398400</v>
      </c>
      <c r="U4">
        <v>169700</v>
      </c>
      <c r="V4">
        <v>214500</v>
      </c>
      <c r="W4">
        <v>90900</v>
      </c>
      <c r="X4">
        <v>11932300</v>
      </c>
      <c r="Y4">
        <v>35958500</v>
      </c>
      <c r="Z4">
        <v>24531900</v>
      </c>
      <c r="AA4">
        <v>36463640</v>
      </c>
      <c r="AB4">
        <v>53266490</v>
      </c>
      <c r="AC4">
        <v>53686640</v>
      </c>
      <c r="AD4">
        <v>43245630</v>
      </c>
    </row>
    <row r="5" spans="1:55">
      <c r="B5" t="s">
        <v>25</v>
      </c>
      <c r="AE5">
        <v>36395890</v>
      </c>
      <c r="AF5">
        <v>35927300</v>
      </c>
      <c r="AG5">
        <v>38736000</v>
      </c>
      <c r="AH5">
        <v>34588600</v>
      </c>
      <c r="AI5">
        <v>30351600</v>
      </c>
      <c r="AJ5">
        <v>25113800</v>
      </c>
      <c r="AK5">
        <v>22681</v>
      </c>
      <c r="AL5">
        <v>21168</v>
      </c>
      <c r="AM5">
        <v>24595</v>
      </c>
      <c r="AN5">
        <v>30064</v>
      </c>
      <c r="AO5">
        <v>40157</v>
      </c>
      <c r="AP5">
        <v>56382</v>
      </c>
      <c r="AQ5">
        <v>41766</v>
      </c>
      <c r="AR5">
        <v>63489</v>
      </c>
      <c r="AS5">
        <v>31796</v>
      </c>
      <c r="AT5">
        <v>7773</v>
      </c>
      <c r="AU5">
        <v>8914</v>
      </c>
      <c r="AV5">
        <v>9520</v>
      </c>
      <c r="AW5">
        <v>5126</v>
      </c>
      <c r="AX5">
        <v>1329</v>
      </c>
      <c r="AY5">
        <v>128598</v>
      </c>
      <c r="AZ5">
        <v>243121</v>
      </c>
      <c r="BA5">
        <v>137040</v>
      </c>
      <c r="BB5">
        <v>274939</v>
      </c>
      <c r="BC5">
        <v>100006</v>
      </c>
    </row>
    <row r="6" spans="1:55">
      <c r="B6" t="s">
        <v>3</v>
      </c>
      <c r="M6">
        <v>400</v>
      </c>
      <c r="P6">
        <v>108400</v>
      </c>
      <c r="Q6">
        <v>100</v>
      </c>
      <c r="R6">
        <v>500</v>
      </c>
      <c r="S6">
        <v>800</v>
      </c>
      <c r="T6">
        <v>100</v>
      </c>
      <c r="W6">
        <v>52200</v>
      </c>
      <c r="X6">
        <v>7300</v>
      </c>
      <c r="AA6">
        <v>300</v>
      </c>
      <c r="AB6">
        <v>38200</v>
      </c>
      <c r="AC6">
        <v>433500</v>
      </c>
      <c r="AD6">
        <v>100</v>
      </c>
      <c r="AE6">
        <v>300</v>
      </c>
      <c r="AF6">
        <v>1900</v>
      </c>
      <c r="AG6">
        <v>2600</v>
      </c>
      <c r="AH6">
        <v>1400</v>
      </c>
      <c r="AI6">
        <v>8300</v>
      </c>
      <c r="AJ6">
        <v>16200</v>
      </c>
      <c r="AK6">
        <v>44</v>
      </c>
      <c r="AL6">
        <v>313</v>
      </c>
      <c r="AM6">
        <v>15</v>
      </c>
      <c r="AN6">
        <v>308</v>
      </c>
      <c r="AO6">
        <v>581</v>
      </c>
      <c r="AP6">
        <v>1050</v>
      </c>
      <c r="AQ6">
        <v>804</v>
      </c>
      <c r="AR6">
        <v>878</v>
      </c>
      <c r="AS6">
        <v>176</v>
      </c>
      <c r="AT6">
        <v>602</v>
      </c>
      <c r="AU6">
        <v>934</v>
      </c>
      <c r="AV6">
        <v>5560</v>
      </c>
      <c r="AW6">
        <v>3944</v>
      </c>
      <c r="AX6">
        <v>35</v>
      </c>
      <c r="AY6">
        <v>1046</v>
      </c>
      <c r="AZ6">
        <v>1335</v>
      </c>
      <c r="BA6">
        <v>559</v>
      </c>
      <c r="BB6">
        <v>805</v>
      </c>
      <c r="BC6">
        <v>620</v>
      </c>
    </row>
    <row r="7" spans="1:55">
      <c r="B7" t="s">
        <v>23</v>
      </c>
      <c r="I7">
        <v>17281000</v>
      </c>
      <c r="J7">
        <v>20545800</v>
      </c>
      <c r="K7">
        <v>19945200</v>
      </c>
      <c r="L7">
        <v>25180800</v>
      </c>
      <c r="M7">
        <v>27324400</v>
      </c>
      <c r="N7">
        <v>19738500</v>
      </c>
      <c r="P7">
        <v>21950000</v>
      </c>
      <c r="Q7">
        <v>26995500</v>
      </c>
      <c r="R7">
        <v>28347400</v>
      </c>
      <c r="S7">
        <v>29400100</v>
      </c>
      <c r="T7">
        <v>33350500</v>
      </c>
      <c r="U7">
        <v>69139600</v>
      </c>
      <c r="V7">
        <v>104475900</v>
      </c>
      <c r="W7">
        <v>129045600</v>
      </c>
      <c r="X7">
        <v>140255800</v>
      </c>
      <c r="Y7">
        <v>192113400</v>
      </c>
      <c r="Z7">
        <v>95674000</v>
      </c>
      <c r="AA7">
        <v>103920040</v>
      </c>
      <c r="AB7">
        <v>90390400</v>
      </c>
      <c r="AC7">
        <v>75958600</v>
      </c>
      <c r="AD7">
        <v>83949430</v>
      </c>
      <c r="AE7">
        <v>82277700</v>
      </c>
      <c r="AF7">
        <v>52958400</v>
      </c>
      <c r="AG7">
        <v>72984200</v>
      </c>
      <c r="AH7">
        <v>65207100</v>
      </c>
      <c r="AI7">
        <v>73840000</v>
      </c>
      <c r="AJ7">
        <v>69785000</v>
      </c>
      <c r="AK7">
        <v>33980</v>
      </c>
      <c r="AL7">
        <v>31869</v>
      </c>
      <c r="AM7">
        <v>41956</v>
      </c>
      <c r="AN7">
        <v>43386</v>
      </c>
      <c r="AO7">
        <v>37088</v>
      </c>
      <c r="AP7">
        <v>58727</v>
      </c>
      <c r="AQ7">
        <v>41740</v>
      </c>
      <c r="AR7">
        <v>49965</v>
      </c>
      <c r="AS7">
        <v>34856</v>
      </c>
      <c r="AT7">
        <v>75870</v>
      </c>
      <c r="AU7">
        <v>62219</v>
      </c>
      <c r="AV7">
        <v>83463</v>
      </c>
      <c r="AW7">
        <v>59470</v>
      </c>
      <c r="AX7">
        <v>149267</v>
      </c>
      <c r="AY7">
        <v>107206</v>
      </c>
      <c r="AZ7">
        <v>182950</v>
      </c>
      <c r="BA7">
        <v>185245</v>
      </c>
      <c r="BB7">
        <v>182090</v>
      </c>
      <c r="BC7">
        <v>185479</v>
      </c>
    </row>
    <row r="8" spans="1:55">
      <c r="B8" t="s">
        <v>74</v>
      </c>
      <c r="C8" t="s">
        <v>43</v>
      </c>
      <c r="Y8">
        <v>221300</v>
      </c>
      <c r="Z8">
        <v>490900</v>
      </c>
      <c r="AA8">
        <v>277100</v>
      </c>
      <c r="AB8">
        <v>232700</v>
      </c>
      <c r="AC8">
        <v>531000</v>
      </c>
      <c r="AD8">
        <v>189800</v>
      </c>
      <c r="AE8">
        <v>308200</v>
      </c>
      <c r="AF8">
        <v>925300</v>
      </c>
      <c r="AG8">
        <v>98100</v>
      </c>
      <c r="AH8">
        <v>104200</v>
      </c>
      <c r="AI8">
        <v>30300</v>
      </c>
      <c r="AJ8">
        <v>118500</v>
      </c>
      <c r="AK8">
        <v>92</v>
      </c>
      <c r="AL8">
        <v>35</v>
      </c>
      <c r="AM8">
        <v>20</v>
      </c>
      <c r="AN8">
        <v>385</v>
      </c>
      <c r="AO8">
        <v>450</v>
      </c>
      <c r="AP8">
        <v>763</v>
      </c>
      <c r="AQ8">
        <v>1757</v>
      </c>
      <c r="AR8">
        <v>1740</v>
      </c>
      <c r="AS8">
        <v>990</v>
      </c>
      <c r="AT8">
        <v>97</v>
      </c>
      <c r="AZ8">
        <v>1808</v>
      </c>
      <c r="BA8">
        <v>2768</v>
      </c>
      <c r="BB8">
        <v>2349</v>
      </c>
      <c r="BC8">
        <v>2217</v>
      </c>
    </row>
    <row r="9" spans="1:55">
      <c r="B9" t="s">
        <v>29</v>
      </c>
      <c r="Z9">
        <v>33100</v>
      </c>
      <c r="AA9">
        <v>170300</v>
      </c>
      <c r="AB9">
        <v>612400</v>
      </c>
      <c r="AC9">
        <v>2590500</v>
      </c>
      <c r="AD9">
        <v>2259800</v>
      </c>
      <c r="AE9">
        <v>1088300</v>
      </c>
      <c r="AF9">
        <v>1457300</v>
      </c>
      <c r="AG9">
        <v>1589100</v>
      </c>
      <c r="AH9">
        <v>1549400</v>
      </c>
      <c r="AI9">
        <v>1280800</v>
      </c>
      <c r="AJ9">
        <v>1195300</v>
      </c>
      <c r="AK9">
        <v>445</v>
      </c>
      <c r="AL9">
        <v>600</v>
      </c>
      <c r="AM9">
        <v>982</v>
      </c>
      <c r="AN9">
        <v>1249</v>
      </c>
      <c r="AO9">
        <v>1441</v>
      </c>
      <c r="AP9">
        <v>1552</v>
      </c>
      <c r="AQ9">
        <v>1539</v>
      </c>
      <c r="AR9">
        <v>1493</v>
      </c>
      <c r="AS9">
        <v>858</v>
      </c>
      <c r="AT9">
        <v>2</v>
      </c>
    </row>
    <row r="10" spans="1:55">
      <c r="B10" t="s">
        <v>45</v>
      </c>
      <c r="I10">
        <v>344200</v>
      </c>
      <c r="J10">
        <v>399100</v>
      </c>
      <c r="K10">
        <v>586600</v>
      </c>
      <c r="L10">
        <v>767200</v>
      </c>
      <c r="M10">
        <v>685500</v>
      </c>
      <c r="N10">
        <v>588300</v>
      </c>
      <c r="P10">
        <v>174300</v>
      </c>
      <c r="Q10">
        <v>157600</v>
      </c>
      <c r="R10">
        <v>276500</v>
      </c>
      <c r="S10">
        <v>3400</v>
      </c>
      <c r="T10">
        <v>45000</v>
      </c>
      <c r="U10">
        <v>595600</v>
      </c>
      <c r="X10">
        <v>12100</v>
      </c>
      <c r="Y10">
        <v>244300</v>
      </c>
      <c r="Z10">
        <v>139200</v>
      </c>
      <c r="AA10">
        <v>139600</v>
      </c>
      <c r="AB10">
        <v>187500</v>
      </c>
      <c r="AC10">
        <v>353900</v>
      </c>
      <c r="AD10">
        <v>74800</v>
      </c>
      <c r="AE10">
        <v>172700</v>
      </c>
      <c r="AF10">
        <v>59800</v>
      </c>
      <c r="AG10">
        <v>581900</v>
      </c>
      <c r="AH10">
        <v>375300</v>
      </c>
      <c r="AI10">
        <v>539700</v>
      </c>
      <c r="AJ10">
        <v>6800</v>
      </c>
      <c r="AK10">
        <v>65</v>
      </c>
      <c r="AL10">
        <v>41</v>
      </c>
      <c r="AM10">
        <v>74</v>
      </c>
      <c r="AN10">
        <v>90</v>
      </c>
      <c r="AO10">
        <v>174</v>
      </c>
      <c r="AP10">
        <v>393</v>
      </c>
      <c r="AQ10">
        <v>384</v>
      </c>
      <c r="AR10">
        <v>368</v>
      </c>
      <c r="AT10">
        <v>3</v>
      </c>
      <c r="AX10">
        <v>195</v>
      </c>
      <c r="AY10">
        <v>108</v>
      </c>
      <c r="AZ10">
        <v>2</v>
      </c>
      <c r="BA10">
        <v>1439</v>
      </c>
      <c r="BB10">
        <v>5</v>
      </c>
      <c r="BC10">
        <v>141</v>
      </c>
    </row>
    <row r="11" spans="1:55">
      <c r="B11" t="s">
        <v>39</v>
      </c>
      <c r="I11">
        <v>67100</v>
      </c>
      <c r="J11">
        <v>248400</v>
      </c>
      <c r="K11">
        <v>88100</v>
      </c>
      <c r="L11">
        <v>140400</v>
      </c>
      <c r="M11">
        <v>240700</v>
      </c>
      <c r="N11">
        <v>680000</v>
      </c>
      <c r="P11">
        <v>913100</v>
      </c>
      <c r="Q11">
        <v>1845800</v>
      </c>
      <c r="R11">
        <v>2348200</v>
      </c>
      <c r="S11">
        <v>2217400</v>
      </c>
      <c r="T11">
        <v>509500</v>
      </c>
      <c r="U11">
        <v>485700</v>
      </c>
      <c r="V11">
        <v>313300</v>
      </c>
      <c r="W11">
        <v>1704300</v>
      </c>
      <c r="X11">
        <v>427000</v>
      </c>
      <c r="Y11">
        <v>3186200</v>
      </c>
      <c r="Z11">
        <v>2964900</v>
      </c>
      <c r="AA11">
        <v>2329300</v>
      </c>
      <c r="AB11">
        <v>4587450</v>
      </c>
      <c r="AC11">
        <v>4832470</v>
      </c>
      <c r="AD11">
        <v>4208660</v>
      </c>
      <c r="AE11">
        <v>5121620</v>
      </c>
      <c r="AF11">
        <v>1806600</v>
      </c>
      <c r="AG11">
        <v>1183100</v>
      </c>
      <c r="AH11">
        <v>1483800</v>
      </c>
      <c r="AI11">
        <v>1998000</v>
      </c>
      <c r="AJ11">
        <v>1838900</v>
      </c>
      <c r="AK11">
        <v>3115</v>
      </c>
      <c r="AL11">
        <v>3668</v>
      </c>
      <c r="AM11">
        <v>3885</v>
      </c>
      <c r="AN11">
        <v>5080</v>
      </c>
      <c r="AO11">
        <v>6110</v>
      </c>
      <c r="AP11">
        <v>18695</v>
      </c>
      <c r="AQ11">
        <v>6309</v>
      </c>
      <c r="AR11">
        <v>7794</v>
      </c>
      <c r="AS11">
        <v>2741</v>
      </c>
      <c r="AT11">
        <v>9200</v>
      </c>
      <c r="AU11">
        <v>6434</v>
      </c>
      <c r="AV11">
        <v>9306</v>
      </c>
      <c r="AW11">
        <v>10554</v>
      </c>
      <c r="AX11">
        <v>152</v>
      </c>
      <c r="AY11">
        <v>15486</v>
      </c>
      <c r="AZ11">
        <v>29483</v>
      </c>
      <c r="BA11">
        <v>26386</v>
      </c>
      <c r="BB11">
        <v>27363</v>
      </c>
      <c r="BC11">
        <v>39906</v>
      </c>
    </row>
    <row r="12" spans="1:55">
      <c r="B12" t="s">
        <v>26</v>
      </c>
      <c r="I12">
        <v>4307200</v>
      </c>
      <c r="J12">
        <v>4512100</v>
      </c>
      <c r="K12">
        <v>6010400</v>
      </c>
      <c r="L12">
        <v>6641900</v>
      </c>
      <c r="M12">
        <v>7270800</v>
      </c>
      <c r="N12">
        <v>9472300</v>
      </c>
      <c r="P12">
        <v>11898400</v>
      </c>
      <c r="Q12">
        <v>15074900</v>
      </c>
      <c r="R12">
        <v>11718800</v>
      </c>
      <c r="S12">
        <v>10586800</v>
      </c>
      <c r="T12">
        <v>13852900</v>
      </c>
      <c r="U12">
        <v>23349000</v>
      </c>
      <c r="V12">
        <v>30997000</v>
      </c>
      <c r="W12">
        <v>14205800</v>
      </c>
      <c r="X12">
        <v>53596400</v>
      </c>
      <c r="Y12">
        <v>78681200</v>
      </c>
      <c r="Z12">
        <v>30455200</v>
      </c>
      <c r="AA12">
        <v>28579200</v>
      </c>
      <c r="AB12">
        <v>31528400</v>
      </c>
      <c r="AC12">
        <v>33810600</v>
      </c>
      <c r="AD12">
        <v>35817460</v>
      </c>
      <c r="AE12">
        <v>42924260</v>
      </c>
      <c r="AF12">
        <v>31093900</v>
      </c>
      <c r="AG12">
        <v>26103600</v>
      </c>
      <c r="AH12">
        <v>21165300</v>
      </c>
      <c r="AI12">
        <v>23203300</v>
      </c>
      <c r="AJ12">
        <v>24495500</v>
      </c>
      <c r="AK12">
        <v>24469</v>
      </c>
      <c r="AL12">
        <v>20531</v>
      </c>
      <c r="AM12">
        <v>22469</v>
      </c>
      <c r="AN12">
        <v>28791</v>
      </c>
      <c r="AO12">
        <v>29869</v>
      </c>
      <c r="AP12">
        <v>42802</v>
      </c>
      <c r="AQ12">
        <v>36331</v>
      </c>
      <c r="AR12">
        <v>43832</v>
      </c>
      <c r="AS12">
        <v>14281</v>
      </c>
      <c r="AT12">
        <v>4271</v>
      </c>
      <c r="AU12">
        <v>17768</v>
      </c>
      <c r="AV12">
        <v>6011</v>
      </c>
      <c r="AW12">
        <v>4564</v>
      </c>
      <c r="AX12">
        <v>237</v>
      </c>
      <c r="AY12">
        <v>64543</v>
      </c>
      <c r="AZ12">
        <v>151638</v>
      </c>
      <c r="BA12">
        <v>168991</v>
      </c>
      <c r="BB12">
        <v>216895</v>
      </c>
      <c r="BC12">
        <v>313909</v>
      </c>
    </row>
    <row r="13" spans="1:55">
      <c r="B13" t="s">
        <v>44</v>
      </c>
      <c r="J13">
        <v>200</v>
      </c>
      <c r="L13">
        <v>100</v>
      </c>
      <c r="M13">
        <v>400</v>
      </c>
      <c r="N13">
        <v>8000</v>
      </c>
      <c r="P13">
        <v>21000</v>
      </c>
      <c r="Q13">
        <v>45100</v>
      </c>
      <c r="R13">
        <v>45300</v>
      </c>
      <c r="S13">
        <v>42800</v>
      </c>
      <c r="T13">
        <v>34700</v>
      </c>
      <c r="U13">
        <v>73600</v>
      </c>
      <c r="V13">
        <v>78800</v>
      </c>
      <c r="W13">
        <v>3500</v>
      </c>
      <c r="X13">
        <v>84200</v>
      </c>
      <c r="Y13">
        <v>50400</v>
      </c>
      <c r="Z13">
        <v>44400</v>
      </c>
      <c r="AA13">
        <v>20200</v>
      </c>
      <c r="AB13">
        <v>4600</v>
      </c>
      <c r="AC13">
        <v>11000</v>
      </c>
      <c r="AD13">
        <v>8600</v>
      </c>
      <c r="AE13">
        <v>4700</v>
      </c>
      <c r="AF13">
        <v>6000</v>
      </c>
      <c r="AG13">
        <v>4200</v>
      </c>
      <c r="AH13">
        <v>4600</v>
      </c>
      <c r="AI13">
        <v>3600</v>
      </c>
      <c r="AJ13">
        <v>8600</v>
      </c>
      <c r="AO13">
        <v>25</v>
      </c>
      <c r="AP13">
        <v>19</v>
      </c>
      <c r="AQ13">
        <v>25</v>
      </c>
      <c r="AR13">
        <v>12</v>
      </c>
      <c r="AS13">
        <v>5</v>
      </c>
      <c r="AY13">
        <v>1</v>
      </c>
      <c r="AZ13">
        <v>1</v>
      </c>
      <c r="BA13">
        <v>179</v>
      </c>
      <c r="BB13">
        <v>411</v>
      </c>
      <c r="BC13">
        <v>269</v>
      </c>
    </row>
    <row r="14" spans="1:55">
      <c r="B14" t="s">
        <v>42</v>
      </c>
      <c r="I14">
        <v>60800</v>
      </c>
      <c r="J14">
        <v>90400</v>
      </c>
      <c r="K14">
        <v>110000</v>
      </c>
      <c r="L14">
        <v>106100</v>
      </c>
      <c r="M14">
        <v>134800</v>
      </c>
      <c r="N14">
        <v>232700</v>
      </c>
      <c r="P14">
        <v>482400</v>
      </c>
      <c r="Q14">
        <v>666400</v>
      </c>
      <c r="R14">
        <v>396500</v>
      </c>
      <c r="S14">
        <v>293200</v>
      </c>
      <c r="T14">
        <v>20947500</v>
      </c>
      <c r="U14">
        <v>33505200</v>
      </c>
      <c r="V14">
        <v>4499000</v>
      </c>
      <c r="W14">
        <v>3400</v>
      </c>
      <c r="X14">
        <v>788500</v>
      </c>
      <c r="Y14">
        <v>717900</v>
      </c>
      <c r="Z14">
        <v>1306100</v>
      </c>
      <c r="AA14">
        <v>1030200</v>
      </c>
      <c r="AB14">
        <v>557100</v>
      </c>
      <c r="AC14">
        <v>463000</v>
      </c>
      <c r="AD14">
        <v>417600</v>
      </c>
      <c r="AE14">
        <v>79800</v>
      </c>
      <c r="AF14">
        <v>135800</v>
      </c>
      <c r="AG14">
        <v>227800</v>
      </c>
      <c r="AH14">
        <v>1223600</v>
      </c>
      <c r="AI14">
        <v>104700</v>
      </c>
      <c r="AJ14">
        <v>172800</v>
      </c>
      <c r="AK14">
        <v>207</v>
      </c>
      <c r="AL14">
        <v>313</v>
      </c>
      <c r="AM14">
        <v>233</v>
      </c>
      <c r="AN14">
        <v>948</v>
      </c>
      <c r="AO14">
        <v>1321</v>
      </c>
      <c r="AP14">
        <v>1876</v>
      </c>
      <c r="AQ14">
        <v>1800</v>
      </c>
      <c r="AR14">
        <v>1853</v>
      </c>
      <c r="AS14">
        <v>1141</v>
      </c>
      <c r="AT14">
        <v>477</v>
      </c>
      <c r="AU14">
        <v>1940</v>
      </c>
      <c r="AV14">
        <v>2064</v>
      </c>
      <c r="AW14">
        <v>1310</v>
      </c>
      <c r="AY14">
        <v>409</v>
      </c>
      <c r="AZ14">
        <v>6030</v>
      </c>
      <c r="BA14">
        <v>3857</v>
      </c>
      <c r="BB14">
        <v>3688</v>
      </c>
      <c r="BC14">
        <v>5452</v>
      </c>
    </row>
    <row r="15" spans="1:55">
      <c r="B15" t="s">
        <v>78</v>
      </c>
      <c r="AK15">
        <v>843</v>
      </c>
      <c r="AL15">
        <v>861</v>
      </c>
      <c r="AM15">
        <v>1018</v>
      </c>
      <c r="AN15">
        <v>620</v>
      </c>
      <c r="AO15">
        <v>417</v>
      </c>
      <c r="AP15">
        <v>291</v>
      </c>
      <c r="AQ15">
        <v>218</v>
      </c>
      <c r="AR15">
        <v>322</v>
      </c>
      <c r="AS15">
        <v>252</v>
      </c>
      <c r="AY15">
        <v>308</v>
      </c>
      <c r="AZ15">
        <v>201</v>
      </c>
      <c r="BA15">
        <v>207</v>
      </c>
      <c r="BB15">
        <v>1846</v>
      </c>
      <c r="BC15">
        <v>305</v>
      </c>
    </row>
    <row r="16" spans="1:55">
      <c r="B16" t="s">
        <v>36</v>
      </c>
      <c r="I16">
        <v>3503900</v>
      </c>
      <c r="J16">
        <v>6041900</v>
      </c>
      <c r="K16">
        <v>5625500</v>
      </c>
      <c r="L16">
        <v>3801300</v>
      </c>
      <c r="M16">
        <v>1686600</v>
      </c>
      <c r="N16">
        <v>1984900</v>
      </c>
      <c r="P16">
        <v>2982300</v>
      </c>
      <c r="Q16">
        <v>2311200</v>
      </c>
      <c r="R16">
        <v>3370000</v>
      </c>
      <c r="S16">
        <v>4238300</v>
      </c>
      <c r="T16">
        <v>5680200</v>
      </c>
      <c r="U16">
        <v>6035200</v>
      </c>
      <c r="V16">
        <v>4316200</v>
      </c>
      <c r="W16">
        <v>9598500</v>
      </c>
      <c r="X16">
        <v>11168100</v>
      </c>
      <c r="Y16">
        <v>7059700</v>
      </c>
      <c r="Z16">
        <v>4299400</v>
      </c>
      <c r="AA16">
        <v>6140000</v>
      </c>
      <c r="AB16">
        <v>5133810</v>
      </c>
      <c r="AC16">
        <v>8786400</v>
      </c>
      <c r="AD16">
        <v>6989870</v>
      </c>
      <c r="AE16">
        <v>5463300</v>
      </c>
      <c r="AF16">
        <v>5549100</v>
      </c>
      <c r="AG16">
        <v>8384700</v>
      </c>
      <c r="AH16">
        <v>4866000</v>
      </c>
      <c r="AI16">
        <v>4625800</v>
      </c>
      <c r="AJ16">
        <v>4163500</v>
      </c>
      <c r="AK16">
        <v>2902</v>
      </c>
      <c r="AL16">
        <v>3580</v>
      </c>
      <c r="AM16">
        <v>3757</v>
      </c>
      <c r="AN16">
        <v>3740</v>
      </c>
      <c r="AO16">
        <v>4478</v>
      </c>
      <c r="AP16">
        <v>7306</v>
      </c>
      <c r="AQ16">
        <v>4848</v>
      </c>
      <c r="AR16">
        <v>6007</v>
      </c>
      <c r="AS16">
        <v>956</v>
      </c>
      <c r="AV16">
        <v>2</v>
      </c>
      <c r="AX16">
        <v>577</v>
      </c>
      <c r="AY16">
        <v>1210</v>
      </c>
      <c r="AZ16">
        <v>3894</v>
      </c>
      <c r="BA16">
        <v>1469</v>
      </c>
      <c r="BB16">
        <v>506</v>
      </c>
      <c r="BC16">
        <v>4156</v>
      </c>
    </row>
    <row r="17" spans="2:55" ht="15.75" customHeight="1">
      <c r="B17" t="s">
        <v>32</v>
      </c>
      <c r="I17">
        <v>2075200</v>
      </c>
      <c r="J17">
        <v>1660400</v>
      </c>
      <c r="K17">
        <v>2100300</v>
      </c>
      <c r="L17">
        <v>2111700</v>
      </c>
      <c r="M17">
        <v>2020000</v>
      </c>
      <c r="N17">
        <v>2951700</v>
      </c>
      <c r="P17">
        <v>3773600</v>
      </c>
      <c r="Q17">
        <v>3665600</v>
      </c>
      <c r="R17">
        <v>3791300</v>
      </c>
      <c r="S17">
        <v>4575300</v>
      </c>
      <c r="T17">
        <v>7045700</v>
      </c>
      <c r="U17">
        <v>9300000</v>
      </c>
      <c r="V17">
        <v>7620000</v>
      </c>
      <c r="W17">
        <v>1341600</v>
      </c>
      <c r="X17">
        <v>12522300</v>
      </c>
      <c r="Y17">
        <v>14414900</v>
      </c>
      <c r="Z17">
        <v>7391800</v>
      </c>
      <c r="AA17">
        <v>8248550</v>
      </c>
      <c r="AB17">
        <v>8386990</v>
      </c>
      <c r="AC17">
        <v>18828430</v>
      </c>
      <c r="AD17">
        <v>18142670</v>
      </c>
      <c r="AE17">
        <v>11487110</v>
      </c>
      <c r="AF17">
        <v>9437800</v>
      </c>
      <c r="AG17">
        <v>9644100</v>
      </c>
      <c r="AH17">
        <v>13439900</v>
      </c>
      <c r="AI17">
        <v>12881200</v>
      </c>
      <c r="AJ17">
        <v>15600900</v>
      </c>
      <c r="AK17">
        <v>8678</v>
      </c>
      <c r="AL17">
        <v>9891</v>
      </c>
      <c r="AM17">
        <v>10701</v>
      </c>
      <c r="AN17">
        <v>11690</v>
      </c>
      <c r="AO17">
        <v>3950</v>
      </c>
      <c r="AP17">
        <v>14342</v>
      </c>
      <c r="AQ17">
        <v>22673</v>
      </c>
      <c r="AR17">
        <v>23712</v>
      </c>
      <c r="AS17">
        <v>17489</v>
      </c>
      <c r="AT17">
        <v>24769</v>
      </c>
      <c r="AU17">
        <v>15202</v>
      </c>
      <c r="AV17">
        <v>9050</v>
      </c>
      <c r="AW17">
        <v>2540</v>
      </c>
      <c r="AX17">
        <v>757</v>
      </c>
      <c r="AY17">
        <v>51339</v>
      </c>
      <c r="AZ17">
        <v>112563</v>
      </c>
      <c r="BA17">
        <v>146137</v>
      </c>
      <c r="BB17">
        <v>100900</v>
      </c>
      <c r="BC17">
        <v>82416</v>
      </c>
    </row>
    <row r="18" spans="2:55">
      <c r="B18" t="s">
        <v>196</v>
      </c>
      <c r="C18" t="s">
        <v>198</v>
      </c>
      <c r="AU18">
        <v>207</v>
      </c>
      <c r="AV18">
        <v>315</v>
      </c>
    </row>
    <row r="19" spans="2:55">
      <c r="B19" t="s">
        <v>197</v>
      </c>
      <c r="C19" t="s">
        <v>198</v>
      </c>
      <c r="AU19">
        <v>6516</v>
      </c>
      <c r="AV19">
        <v>4152</v>
      </c>
      <c r="AW19">
        <v>638</v>
      </c>
    </row>
    <row r="20" spans="2:55">
      <c r="B20" t="s">
        <v>2</v>
      </c>
      <c r="Y20">
        <v>21400</v>
      </c>
      <c r="Z20">
        <v>280800</v>
      </c>
      <c r="AA20">
        <v>435500</v>
      </c>
      <c r="AB20">
        <v>2001900</v>
      </c>
      <c r="AC20">
        <v>1246200</v>
      </c>
      <c r="AD20">
        <v>1546500</v>
      </c>
      <c r="AE20">
        <v>606300</v>
      </c>
      <c r="AF20">
        <v>1062400</v>
      </c>
      <c r="AG20">
        <v>1216200</v>
      </c>
      <c r="AH20">
        <v>1419100</v>
      </c>
      <c r="AI20">
        <v>685000</v>
      </c>
      <c r="AJ20">
        <v>318000</v>
      </c>
      <c r="AK20">
        <v>333</v>
      </c>
      <c r="AL20">
        <v>128</v>
      </c>
      <c r="AM20">
        <v>998</v>
      </c>
      <c r="AN20">
        <v>475</v>
      </c>
      <c r="AO20">
        <v>314</v>
      </c>
      <c r="AP20">
        <v>4575</v>
      </c>
      <c r="AQ20">
        <v>821</v>
      </c>
      <c r="AR20">
        <v>906</v>
      </c>
      <c r="AS20">
        <v>355</v>
      </c>
      <c r="AT20">
        <v>1</v>
      </c>
    </row>
    <row r="21" spans="2:55">
      <c r="B21" t="s">
        <v>73</v>
      </c>
      <c r="AB21">
        <v>800</v>
      </c>
    </row>
    <row r="22" spans="2:55">
      <c r="B22" t="s">
        <v>30</v>
      </c>
      <c r="Z22">
        <v>293900</v>
      </c>
      <c r="AA22">
        <v>23600</v>
      </c>
      <c r="AB22">
        <v>108500</v>
      </c>
      <c r="AC22">
        <v>6300</v>
      </c>
      <c r="AD22">
        <v>360700</v>
      </c>
      <c r="AE22">
        <v>13400</v>
      </c>
      <c r="AF22">
        <v>256600</v>
      </c>
      <c r="AG22">
        <v>18700</v>
      </c>
      <c r="AH22">
        <v>298200</v>
      </c>
      <c r="AI22">
        <v>5700</v>
      </c>
      <c r="AJ22">
        <v>8400</v>
      </c>
      <c r="AK22">
        <v>9</v>
      </c>
      <c r="AL22">
        <v>75</v>
      </c>
      <c r="AM22">
        <v>164</v>
      </c>
      <c r="AN22">
        <v>536</v>
      </c>
      <c r="AO22">
        <v>708</v>
      </c>
      <c r="AP22">
        <v>106</v>
      </c>
      <c r="AQ22">
        <v>597</v>
      </c>
      <c r="AR22">
        <v>659</v>
      </c>
      <c r="AS22">
        <v>116</v>
      </c>
    </row>
    <row r="23" spans="2:55">
      <c r="B23" t="s">
        <v>24</v>
      </c>
      <c r="I23">
        <v>13724900</v>
      </c>
      <c r="J23">
        <v>13574800</v>
      </c>
      <c r="K23">
        <v>15120800</v>
      </c>
      <c r="L23">
        <v>17652700</v>
      </c>
      <c r="M23">
        <v>16689600</v>
      </c>
      <c r="N23">
        <v>12878100</v>
      </c>
      <c r="P23">
        <v>16633100</v>
      </c>
      <c r="Q23">
        <v>20381900</v>
      </c>
      <c r="R23">
        <v>21081300</v>
      </c>
      <c r="S23">
        <v>22007300</v>
      </c>
      <c r="T23">
        <v>36604700</v>
      </c>
      <c r="U23">
        <v>46810000</v>
      </c>
      <c r="V23">
        <v>44659600</v>
      </c>
      <c r="W23">
        <v>22080100</v>
      </c>
      <c r="X23">
        <v>52229200</v>
      </c>
      <c r="Y23">
        <v>84354500</v>
      </c>
      <c r="Z23">
        <v>62368400</v>
      </c>
      <c r="AA23">
        <v>58594370</v>
      </c>
      <c r="AB23">
        <v>65710140</v>
      </c>
      <c r="AC23">
        <v>80845990</v>
      </c>
      <c r="AD23">
        <v>75024900</v>
      </c>
      <c r="AE23">
        <v>53836670</v>
      </c>
      <c r="AF23">
        <v>52624600</v>
      </c>
      <c r="AG23">
        <v>61414200</v>
      </c>
      <c r="AH23">
        <v>48845700</v>
      </c>
      <c r="AI23">
        <v>43674900</v>
      </c>
      <c r="AJ23">
        <v>34594900</v>
      </c>
      <c r="AK23">
        <v>29215</v>
      </c>
      <c r="AL23">
        <v>28849</v>
      </c>
      <c r="AM23">
        <v>24911</v>
      </c>
      <c r="AN23">
        <v>19652</v>
      </c>
      <c r="AO23">
        <v>23991</v>
      </c>
      <c r="AP23">
        <v>32627</v>
      </c>
      <c r="AQ23">
        <v>38713</v>
      </c>
      <c r="AR23">
        <v>35232</v>
      </c>
      <c r="AS23">
        <v>12628</v>
      </c>
      <c r="AT23">
        <v>9629</v>
      </c>
      <c r="AU23">
        <v>9099</v>
      </c>
      <c r="AV23">
        <v>5446</v>
      </c>
      <c r="AW23">
        <v>2287</v>
      </c>
      <c r="AX23">
        <v>2284</v>
      </c>
      <c r="AY23">
        <v>49267</v>
      </c>
      <c r="AZ23">
        <v>117288</v>
      </c>
      <c r="BA23">
        <v>124972</v>
      </c>
      <c r="BB23">
        <v>154021</v>
      </c>
      <c r="BC23">
        <v>218631</v>
      </c>
    </row>
    <row r="24" spans="2:55">
      <c r="B24" t="s">
        <v>38</v>
      </c>
      <c r="I24">
        <v>241400</v>
      </c>
      <c r="J24">
        <v>209700</v>
      </c>
      <c r="K24">
        <v>1064900</v>
      </c>
      <c r="L24">
        <v>408400</v>
      </c>
      <c r="M24">
        <v>501300</v>
      </c>
      <c r="N24">
        <v>1733300</v>
      </c>
      <c r="P24">
        <v>1780400</v>
      </c>
      <c r="Q24">
        <v>1727100</v>
      </c>
      <c r="R24">
        <v>1824000</v>
      </c>
      <c r="S24">
        <v>1955500</v>
      </c>
      <c r="T24">
        <v>2846100</v>
      </c>
      <c r="U24">
        <v>5786100</v>
      </c>
      <c r="V24">
        <v>1868400</v>
      </c>
      <c r="W24">
        <v>1764800</v>
      </c>
      <c r="X24">
        <v>2313600</v>
      </c>
      <c r="Y24">
        <v>4137800</v>
      </c>
      <c r="Z24">
        <v>2178500</v>
      </c>
      <c r="AA24">
        <v>7363570</v>
      </c>
      <c r="AB24">
        <v>3677340</v>
      </c>
      <c r="AC24">
        <v>2424410</v>
      </c>
      <c r="AD24">
        <v>1896800</v>
      </c>
      <c r="AE24">
        <v>1629220</v>
      </c>
      <c r="AF24">
        <v>1935100</v>
      </c>
      <c r="AG24">
        <v>2868600</v>
      </c>
      <c r="AH24">
        <v>2831800</v>
      </c>
      <c r="AI24">
        <v>3242300</v>
      </c>
      <c r="AJ24">
        <v>2449900</v>
      </c>
      <c r="AK24">
        <v>2079</v>
      </c>
      <c r="AL24">
        <v>2251</v>
      </c>
      <c r="AM24">
        <v>2479</v>
      </c>
      <c r="AN24">
        <v>4312</v>
      </c>
      <c r="AO24">
        <v>4859</v>
      </c>
      <c r="AP24">
        <v>6087</v>
      </c>
      <c r="AY24">
        <v>93</v>
      </c>
      <c r="AZ24">
        <v>649</v>
      </c>
      <c r="BA24">
        <v>7044</v>
      </c>
      <c r="BB24">
        <v>11748</v>
      </c>
      <c r="BC24">
        <v>15554</v>
      </c>
    </row>
    <row r="25" spans="2:55">
      <c r="B25" t="s">
        <v>28</v>
      </c>
      <c r="Y25">
        <v>20100</v>
      </c>
      <c r="Z25">
        <v>38900</v>
      </c>
      <c r="AA25">
        <v>1814400</v>
      </c>
      <c r="AB25">
        <v>5642960</v>
      </c>
      <c r="AC25">
        <v>6108100</v>
      </c>
      <c r="AD25">
        <v>3719200</v>
      </c>
      <c r="AE25">
        <v>6449340</v>
      </c>
      <c r="AF25">
        <v>16013400</v>
      </c>
      <c r="AG25">
        <v>14545700</v>
      </c>
      <c r="AH25">
        <v>19275400</v>
      </c>
      <c r="AI25">
        <v>21534900</v>
      </c>
      <c r="AJ25">
        <v>21369300</v>
      </c>
      <c r="AK25">
        <v>17205</v>
      </c>
      <c r="AL25">
        <v>17504</v>
      </c>
      <c r="AM25">
        <v>13430</v>
      </c>
      <c r="AN25">
        <v>18809</v>
      </c>
      <c r="AO25">
        <v>21693</v>
      </c>
      <c r="AP25">
        <v>23013</v>
      </c>
      <c r="AQ25">
        <v>22861</v>
      </c>
      <c r="AR25">
        <v>22300</v>
      </c>
      <c r="AS25">
        <v>491</v>
      </c>
      <c r="AT25">
        <v>4</v>
      </c>
      <c r="AU25">
        <v>1225</v>
      </c>
      <c r="AV25">
        <v>2147</v>
      </c>
      <c r="AW25">
        <v>1315</v>
      </c>
      <c r="AX25">
        <v>510</v>
      </c>
      <c r="AY25">
        <v>20457</v>
      </c>
      <c r="AZ25">
        <v>59151</v>
      </c>
      <c r="BA25">
        <v>114474</v>
      </c>
      <c r="BB25">
        <v>88634</v>
      </c>
      <c r="BC25">
        <v>85246</v>
      </c>
    </row>
    <row r="26" spans="2:55">
      <c r="B26" t="s">
        <v>34</v>
      </c>
      <c r="I26">
        <v>418600</v>
      </c>
      <c r="J26">
        <v>659900</v>
      </c>
      <c r="K26">
        <v>564800</v>
      </c>
      <c r="L26">
        <v>809200</v>
      </c>
      <c r="M26">
        <v>762100</v>
      </c>
      <c r="N26">
        <v>895000</v>
      </c>
      <c r="P26">
        <v>1471100</v>
      </c>
      <c r="Q26">
        <v>1482500</v>
      </c>
      <c r="R26">
        <v>1702700</v>
      </c>
      <c r="S26">
        <v>2961000</v>
      </c>
      <c r="T26">
        <v>4612000</v>
      </c>
      <c r="U26">
        <v>9505600</v>
      </c>
      <c r="V26">
        <v>6428500</v>
      </c>
      <c r="W26">
        <v>2567600</v>
      </c>
      <c r="X26">
        <v>2455100</v>
      </c>
      <c r="Y26">
        <v>3634800</v>
      </c>
      <c r="Z26">
        <v>3685000</v>
      </c>
      <c r="AA26">
        <v>748700</v>
      </c>
      <c r="AB26">
        <v>4174400</v>
      </c>
      <c r="AC26">
        <v>10640600</v>
      </c>
      <c r="AD26">
        <v>12541500</v>
      </c>
      <c r="AE26">
        <v>8436600</v>
      </c>
      <c r="AF26">
        <v>6585400</v>
      </c>
      <c r="AG26">
        <v>5949000</v>
      </c>
      <c r="AH26">
        <v>5843800</v>
      </c>
      <c r="AI26">
        <v>5423600</v>
      </c>
      <c r="AJ26">
        <v>5530500</v>
      </c>
      <c r="AK26">
        <v>4846</v>
      </c>
      <c r="AL26">
        <v>5170</v>
      </c>
      <c r="AM26">
        <v>4092</v>
      </c>
      <c r="AN26">
        <v>4827</v>
      </c>
      <c r="AO26">
        <v>5659</v>
      </c>
      <c r="AP26">
        <v>6017</v>
      </c>
      <c r="AQ26">
        <v>5569</v>
      </c>
      <c r="AR26">
        <v>6758</v>
      </c>
      <c r="AS26">
        <v>3480</v>
      </c>
      <c r="AT26">
        <v>68</v>
      </c>
      <c r="AU26">
        <v>46</v>
      </c>
      <c r="AV26">
        <v>43</v>
      </c>
      <c r="AW26">
        <v>1</v>
      </c>
      <c r="AX26">
        <v>1385</v>
      </c>
      <c r="AY26">
        <v>8226</v>
      </c>
      <c r="AZ26">
        <v>17552</v>
      </c>
      <c r="BA26">
        <v>11368</v>
      </c>
      <c r="BB26">
        <v>8814</v>
      </c>
      <c r="BC26">
        <v>15982</v>
      </c>
    </row>
    <row r="27" spans="2:55">
      <c r="B27" t="s">
        <v>41</v>
      </c>
      <c r="I27">
        <v>426400</v>
      </c>
      <c r="J27">
        <v>2145900</v>
      </c>
      <c r="K27">
        <v>2277200</v>
      </c>
      <c r="L27">
        <v>3493300</v>
      </c>
      <c r="M27">
        <v>1244500</v>
      </c>
      <c r="N27">
        <v>1204200</v>
      </c>
      <c r="P27">
        <v>3617400</v>
      </c>
      <c r="Q27">
        <v>5301700</v>
      </c>
      <c r="R27">
        <v>3355200</v>
      </c>
      <c r="S27">
        <v>2629500</v>
      </c>
      <c r="Y27">
        <v>188500</v>
      </c>
      <c r="Z27">
        <v>4295000</v>
      </c>
      <c r="AA27">
        <v>456200</v>
      </c>
      <c r="AB27">
        <v>2715900</v>
      </c>
      <c r="AC27">
        <v>12990600</v>
      </c>
      <c r="AD27">
        <v>4272400</v>
      </c>
      <c r="AE27">
        <v>1641100</v>
      </c>
      <c r="AF27">
        <v>1571200</v>
      </c>
      <c r="AG27">
        <v>644300</v>
      </c>
      <c r="AH27">
        <v>3885300</v>
      </c>
      <c r="AI27">
        <v>3488700</v>
      </c>
      <c r="AJ27">
        <v>372300</v>
      </c>
      <c r="AK27">
        <v>114</v>
      </c>
      <c r="AL27">
        <v>1946</v>
      </c>
      <c r="AM27">
        <v>24</v>
      </c>
      <c r="AN27">
        <v>820</v>
      </c>
      <c r="AO27">
        <v>2384</v>
      </c>
      <c r="AP27">
        <v>4327</v>
      </c>
      <c r="AQ27">
        <v>154</v>
      </c>
      <c r="AR27">
        <v>1132</v>
      </c>
      <c r="AS27">
        <v>667</v>
      </c>
      <c r="AT27">
        <v>4996</v>
      </c>
      <c r="AU27">
        <v>2787</v>
      </c>
      <c r="AV27">
        <v>509</v>
      </c>
      <c r="AX27">
        <v>4</v>
      </c>
      <c r="AZ27">
        <v>30</v>
      </c>
      <c r="BA27">
        <v>79</v>
      </c>
      <c r="BB27">
        <v>6313</v>
      </c>
    </row>
    <row r="28" spans="2:55">
      <c r="B28" t="s">
        <v>115</v>
      </c>
      <c r="N28">
        <v>20300</v>
      </c>
      <c r="P28">
        <v>22900</v>
      </c>
      <c r="Q28">
        <v>5400</v>
      </c>
      <c r="R28">
        <v>2500</v>
      </c>
      <c r="S28">
        <v>300</v>
      </c>
      <c r="T28">
        <v>500</v>
      </c>
    </row>
    <row r="29" spans="2:55">
      <c r="B29" t="s">
        <v>27</v>
      </c>
      <c r="I29">
        <v>32021100</v>
      </c>
      <c r="J29">
        <v>31900200</v>
      </c>
      <c r="K29">
        <v>31146300</v>
      </c>
      <c r="L29">
        <v>33909900</v>
      </c>
      <c r="M29">
        <v>26673600</v>
      </c>
      <c r="N29">
        <v>27803600</v>
      </c>
      <c r="P29">
        <v>34444100</v>
      </c>
      <c r="Q29">
        <v>21601700</v>
      </c>
      <c r="R29">
        <v>23228000</v>
      </c>
      <c r="S29">
        <v>19446100</v>
      </c>
      <c r="T29">
        <v>1987900</v>
      </c>
      <c r="U29">
        <v>6181200</v>
      </c>
      <c r="V29">
        <v>6718200</v>
      </c>
      <c r="W29">
        <v>9763500</v>
      </c>
      <c r="X29">
        <v>6255600</v>
      </c>
      <c r="Y29">
        <f>883300-21400</f>
        <v>861900</v>
      </c>
      <c r="Z29">
        <v>1325500</v>
      </c>
      <c r="AA29">
        <v>955900</v>
      </c>
      <c r="AB29">
        <v>4593300</v>
      </c>
      <c r="AC29">
        <v>28223600</v>
      </c>
      <c r="AD29">
        <v>12472700</v>
      </c>
      <c r="AE29">
        <v>11852300</v>
      </c>
      <c r="AF29">
        <v>16766100</v>
      </c>
      <c r="AG29">
        <v>4681100</v>
      </c>
      <c r="AH29">
        <v>7055100</v>
      </c>
      <c r="AI29">
        <v>21220500</v>
      </c>
      <c r="AJ29">
        <v>20666300</v>
      </c>
      <c r="AK29">
        <v>25487</v>
      </c>
      <c r="AL29">
        <v>17137</v>
      </c>
      <c r="AM29">
        <v>14722</v>
      </c>
      <c r="AN29">
        <v>9312</v>
      </c>
      <c r="AO29">
        <v>12068</v>
      </c>
      <c r="AP29">
        <v>15844</v>
      </c>
      <c r="AQ29">
        <v>19257</v>
      </c>
      <c r="AR29">
        <v>7443</v>
      </c>
      <c r="AS29">
        <v>529</v>
      </c>
      <c r="AT29">
        <v>7486</v>
      </c>
      <c r="AU29">
        <v>255</v>
      </c>
      <c r="AV29">
        <v>2728</v>
      </c>
      <c r="AW29">
        <v>2062</v>
      </c>
      <c r="AX29">
        <v>1606</v>
      </c>
      <c r="AY29">
        <v>10884</v>
      </c>
      <c r="AZ29">
        <v>52437</v>
      </c>
      <c r="BA29">
        <v>135238</v>
      </c>
      <c r="BB29">
        <v>120707</v>
      </c>
      <c r="BC29">
        <v>74206</v>
      </c>
    </row>
    <row r="30" spans="2:55">
      <c r="B30" t="s">
        <v>31</v>
      </c>
      <c r="I30">
        <v>2362400</v>
      </c>
      <c r="J30">
        <v>2307100</v>
      </c>
      <c r="K30">
        <v>2645000</v>
      </c>
      <c r="L30">
        <v>2745600</v>
      </c>
      <c r="M30">
        <v>2929900</v>
      </c>
      <c r="N30">
        <v>3141200</v>
      </c>
      <c r="P30">
        <v>4199200</v>
      </c>
      <c r="Q30">
        <v>5140700</v>
      </c>
      <c r="R30">
        <v>4478200</v>
      </c>
      <c r="S30">
        <v>6087400</v>
      </c>
      <c r="T30">
        <v>22364400</v>
      </c>
      <c r="U30">
        <v>44702900</v>
      </c>
      <c r="V30">
        <v>19874300</v>
      </c>
      <c r="W30">
        <v>35472600</v>
      </c>
      <c r="X30">
        <v>56820500</v>
      </c>
      <c r="Y30">
        <v>38441400</v>
      </c>
      <c r="Z30">
        <v>13370100</v>
      </c>
      <c r="AA30">
        <v>18145970</v>
      </c>
      <c r="AB30">
        <v>17587140</v>
      </c>
      <c r="AC30">
        <v>26327100</v>
      </c>
      <c r="AD30">
        <v>20158990</v>
      </c>
      <c r="AE30">
        <v>16750100</v>
      </c>
      <c r="AF30">
        <v>16048300</v>
      </c>
      <c r="AG30">
        <v>15827300</v>
      </c>
      <c r="AH30">
        <v>18272600</v>
      </c>
      <c r="AI30">
        <v>19343800</v>
      </c>
      <c r="AJ30">
        <v>15912700</v>
      </c>
    </row>
    <row r="31" spans="2:55">
      <c r="B31" t="s">
        <v>110</v>
      </c>
      <c r="C31" t="s">
        <v>199</v>
      </c>
      <c r="AK31">
        <v>15174</v>
      </c>
      <c r="AL31">
        <v>15440</v>
      </c>
      <c r="AM31">
        <v>14823</v>
      </c>
      <c r="AN31">
        <v>16454</v>
      </c>
      <c r="AO31">
        <v>13876</v>
      </c>
      <c r="AP31">
        <v>7693</v>
      </c>
      <c r="AQ31">
        <v>4915</v>
      </c>
      <c r="AR31">
        <v>6792</v>
      </c>
      <c r="AS31">
        <v>5861</v>
      </c>
      <c r="AT31">
        <v>6058</v>
      </c>
      <c r="AU31">
        <v>4834</v>
      </c>
      <c r="AV31">
        <v>3834</v>
      </c>
      <c r="AW31">
        <v>1888</v>
      </c>
      <c r="AX31">
        <v>12795</v>
      </c>
      <c r="AY31">
        <v>36083</v>
      </c>
      <c r="AZ31">
        <v>21794</v>
      </c>
      <c r="BA31">
        <v>30374</v>
      </c>
      <c r="BB31">
        <v>40531</v>
      </c>
      <c r="BC31">
        <v>53519</v>
      </c>
    </row>
    <row r="32" spans="2:55">
      <c r="B32" t="s">
        <v>114</v>
      </c>
      <c r="C32" t="s">
        <v>37</v>
      </c>
      <c r="J32">
        <v>5800</v>
      </c>
      <c r="K32">
        <v>7300</v>
      </c>
      <c r="L32">
        <v>253200</v>
      </c>
      <c r="M32">
        <v>164500</v>
      </c>
      <c r="N32">
        <v>980900</v>
      </c>
      <c r="P32">
        <v>296800</v>
      </c>
      <c r="Q32">
        <v>393200</v>
      </c>
      <c r="R32">
        <v>554500</v>
      </c>
      <c r="S32">
        <v>608900</v>
      </c>
      <c r="T32">
        <v>770600</v>
      </c>
      <c r="U32">
        <v>964600</v>
      </c>
      <c r="V32">
        <v>3762000</v>
      </c>
      <c r="W32">
        <v>9321600</v>
      </c>
      <c r="X32">
        <v>8416600</v>
      </c>
      <c r="Y32">
        <v>13941400</v>
      </c>
      <c r="Z32">
        <v>7676700</v>
      </c>
      <c r="AA32">
        <v>7558600</v>
      </c>
      <c r="AB32">
        <v>7870000</v>
      </c>
      <c r="AC32">
        <v>8921300</v>
      </c>
      <c r="AD32">
        <v>8214000</v>
      </c>
      <c r="AE32">
        <v>9343600</v>
      </c>
      <c r="AF32">
        <v>6130200</v>
      </c>
      <c r="AG32">
        <v>4780800</v>
      </c>
      <c r="AH32">
        <v>4484900</v>
      </c>
      <c r="AI32">
        <v>3588500</v>
      </c>
      <c r="AJ32">
        <v>3163400</v>
      </c>
      <c r="AK32">
        <v>3696</v>
      </c>
      <c r="AL32">
        <v>3954</v>
      </c>
      <c r="AM32">
        <v>4005</v>
      </c>
      <c r="AN32">
        <v>5309</v>
      </c>
      <c r="AO32">
        <v>4831</v>
      </c>
      <c r="AP32">
        <v>5740</v>
      </c>
      <c r="AQ32">
        <v>6518</v>
      </c>
      <c r="AR32">
        <v>6632</v>
      </c>
      <c r="AS32">
        <v>13348</v>
      </c>
      <c r="AT32">
        <v>1257</v>
      </c>
      <c r="AX32">
        <v>7</v>
      </c>
      <c r="AY32">
        <v>3984</v>
      </c>
      <c r="AZ32">
        <v>20653</v>
      </c>
      <c r="BA32">
        <v>37046</v>
      </c>
      <c r="BB32">
        <v>37553</v>
      </c>
      <c r="BC32">
        <v>29088</v>
      </c>
    </row>
    <row r="33" spans="2:55">
      <c r="B33" t="s">
        <v>21</v>
      </c>
      <c r="I33">
        <v>74779900</v>
      </c>
      <c r="J33">
        <v>77748000</v>
      </c>
      <c r="K33">
        <v>95669500</v>
      </c>
      <c r="L33">
        <v>104778800</v>
      </c>
      <c r="M33">
        <v>94400200</v>
      </c>
      <c r="N33">
        <v>89321600</v>
      </c>
      <c r="P33">
        <v>127400200</v>
      </c>
      <c r="Q33">
        <v>147994500</v>
      </c>
      <c r="R33">
        <v>146243500</v>
      </c>
      <c r="S33">
        <v>159185800</v>
      </c>
      <c r="T33">
        <v>253584400</v>
      </c>
      <c r="U33">
        <v>374006300</v>
      </c>
      <c r="V33">
        <v>430696300</v>
      </c>
      <c r="W33">
        <v>362684000</v>
      </c>
      <c r="X33">
        <v>780736800</v>
      </c>
      <c r="Y33">
        <v>995550700</v>
      </c>
      <c r="Z33">
        <v>376692800</v>
      </c>
      <c r="AA33">
        <v>294372200</v>
      </c>
      <c r="AB33">
        <v>293828730</v>
      </c>
      <c r="AC33">
        <v>366787990</v>
      </c>
      <c r="AD33">
        <v>311542080</v>
      </c>
      <c r="AE33">
        <v>213339300</v>
      </c>
      <c r="AF33">
        <v>200300900</v>
      </c>
      <c r="AG33">
        <v>198018900</v>
      </c>
      <c r="AH33">
        <v>227532000</v>
      </c>
      <c r="AI33">
        <v>274384800</v>
      </c>
      <c r="AJ33">
        <v>175150400</v>
      </c>
    </row>
    <row r="34" spans="2:55">
      <c r="B34" t="s">
        <v>80</v>
      </c>
      <c r="AK34">
        <v>148560</v>
      </c>
      <c r="AL34">
        <v>151859</v>
      </c>
      <c r="AM34">
        <v>168770</v>
      </c>
      <c r="AN34">
        <v>150469</v>
      </c>
      <c r="AO34">
        <v>164948</v>
      </c>
      <c r="AP34">
        <v>236472</v>
      </c>
      <c r="AQ34">
        <v>193295</v>
      </c>
      <c r="AR34">
        <v>230386</v>
      </c>
      <c r="AS34">
        <v>97928</v>
      </c>
      <c r="AT34">
        <v>408</v>
      </c>
      <c r="AU34">
        <v>113</v>
      </c>
      <c r="AV34">
        <v>79</v>
      </c>
      <c r="AW34">
        <v>29</v>
      </c>
      <c r="AX34">
        <v>222689</v>
      </c>
      <c r="AY34">
        <v>425179</v>
      </c>
      <c r="AZ34">
        <v>737283</v>
      </c>
      <c r="BA34">
        <v>681540</v>
      </c>
      <c r="BB34">
        <v>900257</v>
      </c>
      <c r="BC34">
        <v>1073033</v>
      </c>
    </row>
    <row r="35" spans="2:55">
      <c r="B35" t="s">
        <v>35</v>
      </c>
      <c r="C35" t="s">
        <v>204</v>
      </c>
      <c r="I35">
        <v>301100</v>
      </c>
      <c r="J35">
        <v>287800</v>
      </c>
      <c r="K35">
        <v>553600</v>
      </c>
      <c r="L35">
        <v>674600</v>
      </c>
      <c r="M35">
        <v>741300</v>
      </c>
      <c r="N35">
        <v>1247700</v>
      </c>
      <c r="P35">
        <v>1514600</v>
      </c>
      <c r="Q35">
        <v>1498000</v>
      </c>
      <c r="R35">
        <v>1333300</v>
      </c>
      <c r="S35">
        <v>1984900</v>
      </c>
      <c r="T35">
        <v>2504100</v>
      </c>
      <c r="U35">
        <v>4919000</v>
      </c>
      <c r="V35">
        <v>12365500</v>
      </c>
      <c r="W35">
        <v>11940000</v>
      </c>
      <c r="X35">
        <v>34282000</v>
      </c>
      <c r="Y35">
        <v>26750500</v>
      </c>
      <c r="Z35">
        <v>10238900</v>
      </c>
      <c r="AA35">
        <v>6832590</v>
      </c>
      <c r="AB35">
        <v>6965110</v>
      </c>
      <c r="AC35">
        <v>8510320</v>
      </c>
      <c r="AD35">
        <v>7685120</v>
      </c>
      <c r="AE35">
        <v>5078710</v>
      </c>
      <c r="AF35">
        <v>4867800</v>
      </c>
      <c r="AG35">
        <v>4874800</v>
      </c>
      <c r="AH35">
        <v>6577600</v>
      </c>
      <c r="AI35">
        <v>6134200</v>
      </c>
      <c r="AJ35">
        <v>4808300</v>
      </c>
      <c r="AK35">
        <v>6223</v>
      </c>
      <c r="AL35">
        <v>4507</v>
      </c>
      <c r="AM35">
        <v>4159</v>
      </c>
      <c r="AN35">
        <v>5807</v>
      </c>
      <c r="AO35">
        <v>7680</v>
      </c>
      <c r="AP35">
        <v>9927</v>
      </c>
      <c r="AQ35">
        <v>11984</v>
      </c>
      <c r="AR35">
        <v>16522</v>
      </c>
      <c r="AS35">
        <v>6644</v>
      </c>
      <c r="AT35">
        <v>12864</v>
      </c>
      <c r="AU35">
        <v>4591</v>
      </c>
      <c r="AV35">
        <v>1181</v>
      </c>
      <c r="AW35">
        <v>1944</v>
      </c>
      <c r="AX35">
        <v>1176</v>
      </c>
      <c r="AY35">
        <v>10231</v>
      </c>
      <c r="AZ35">
        <v>25027</v>
      </c>
      <c r="BA35">
        <v>36530</v>
      </c>
      <c r="BB35">
        <v>38354</v>
      </c>
      <c r="BC35">
        <v>43032</v>
      </c>
    </row>
    <row r="36" spans="2:55">
      <c r="B36" t="s">
        <v>22</v>
      </c>
      <c r="C36" t="s">
        <v>203</v>
      </c>
      <c r="I36">
        <v>34239400</v>
      </c>
      <c r="J36">
        <v>38469600</v>
      </c>
      <c r="K36">
        <v>40932100</v>
      </c>
      <c r="L36">
        <v>46946100</v>
      </c>
      <c r="M36">
        <v>41467600</v>
      </c>
      <c r="N36">
        <v>41687100</v>
      </c>
      <c r="P36">
        <v>57796700</v>
      </c>
      <c r="Q36">
        <v>70400700</v>
      </c>
      <c r="R36">
        <v>84788200</v>
      </c>
      <c r="S36">
        <v>46936400</v>
      </c>
      <c r="T36">
        <v>75166800</v>
      </c>
      <c r="U36">
        <v>132441000</v>
      </c>
      <c r="V36">
        <v>162274900</v>
      </c>
      <c r="W36">
        <v>221236600</v>
      </c>
      <c r="X36">
        <v>189969800</v>
      </c>
      <c r="Y36">
        <v>188694800</v>
      </c>
      <c r="Z36">
        <v>126236900</v>
      </c>
      <c r="AA36">
        <v>128049340</v>
      </c>
      <c r="AB36">
        <v>91062900</v>
      </c>
      <c r="AC36">
        <v>98834290</v>
      </c>
      <c r="AD36">
        <v>93009190</v>
      </c>
      <c r="AE36">
        <v>83238840</v>
      </c>
      <c r="AF36">
        <v>78615300</v>
      </c>
      <c r="AG36">
        <v>86631400</v>
      </c>
      <c r="AH36">
        <v>96951100</v>
      </c>
      <c r="AI36">
        <v>89428500</v>
      </c>
      <c r="AJ36">
        <v>88727200</v>
      </c>
      <c r="AK36">
        <v>58332</v>
      </c>
      <c r="AL36">
        <v>56445</v>
      </c>
      <c r="AM36">
        <v>79981</v>
      </c>
      <c r="AN36">
        <v>82012</v>
      </c>
      <c r="AO36">
        <v>105397</v>
      </c>
      <c r="AP36">
        <v>138279</v>
      </c>
      <c r="AQ36">
        <v>137033</v>
      </c>
      <c r="AR36">
        <v>139508</v>
      </c>
      <c r="AS36">
        <v>94616</v>
      </c>
      <c r="AT36">
        <v>72674</v>
      </c>
      <c r="AU36">
        <v>60170</v>
      </c>
      <c r="AV36">
        <v>66536</v>
      </c>
      <c r="AW36">
        <v>48099</v>
      </c>
      <c r="AX36">
        <v>361644</v>
      </c>
      <c r="AY36">
        <v>225217</v>
      </c>
      <c r="AZ36">
        <v>322434</v>
      </c>
      <c r="BA36">
        <v>492375</v>
      </c>
      <c r="BB36">
        <v>592860</v>
      </c>
      <c r="BC36">
        <v>701374</v>
      </c>
    </row>
    <row r="37" spans="2:55">
      <c r="B37" t="s">
        <v>33</v>
      </c>
      <c r="X37">
        <v>1462200</v>
      </c>
      <c r="Y37">
        <v>5365800</v>
      </c>
      <c r="Z37">
        <v>3141100</v>
      </c>
      <c r="AA37">
        <v>6361430</v>
      </c>
      <c r="AB37">
        <v>7328400</v>
      </c>
      <c r="AC37">
        <v>9386070</v>
      </c>
      <c r="AD37">
        <v>7094980</v>
      </c>
      <c r="AE37">
        <v>9196170</v>
      </c>
      <c r="AF37">
        <v>7226500</v>
      </c>
      <c r="AG37">
        <v>7982000</v>
      </c>
      <c r="AH37">
        <v>8866500</v>
      </c>
      <c r="AI37">
        <v>9534400</v>
      </c>
      <c r="AJ37">
        <v>9914100</v>
      </c>
      <c r="AK37">
        <v>9120</v>
      </c>
      <c r="AL37">
        <v>5612</v>
      </c>
      <c r="AM37">
        <v>7057</v>
      </c>
      <c r="AN37">
        <v>15179</v>
      </c>
      <c r="AO37">
        <v>19882</v>
      </c>
      <c r="AP37">
        <v>31129</v>
      </c>
      <c r="AQ37">
        <v>23112</v>
      </c>
      <c r="AR37">
        <v>5708</v>
      </c>
      <c r="AY37">
        <v>53129</v>
      </c>
      <c r="AZ37">
        <v>69366</v>
      </c>
      <c r="BA37">
        <v>44288</v>
      </c>
      <c r="BB37">
        <v>87110</v>
      </c>
      <c r="BC37">
        <v>62665</v>
      </c>
    </row>
    <row r="38" spans="2:55">
      <c r="B38" t="s">
        <v>123</v>
      </c>
      <c r="AR38">
        <v>860</v>
      </c>
      <c r="AS38">
        <v>478</v>
      </c>
      <c r="AT38">
        <v>231</v>
      </c>
      <c r="AU38">
        <v>50</v>
      </c>
      <c r="AV38">
        <v>29</v>
      </c>
      <c r="AW38">
        <v>14</v>
      </c>
    </row>
    <row r="39" spans="2:55">
      <c r="B39" t="s">
        <v>124</v>
      </c>
      <c r="AR39">
        <v>5507</v>
      </c>
      <c r="AS39">
        <v>10700</v>
      </c>
      <c r="AT39">
        <v>11138</v>
      </c>
      <c r="AU39">
        <v>2447</v>
      </c>
      <c r="AV39">
        <v>1216</v>
      </c>
      <c r="AW39">
        <v>1982</v>
      </c>
      <c r="AX39">
        <v>300</v>
      </c>
    </row>
    <row r="40" spans="2:55">
      <c r="B40" t="s">
        <v>20</v>
      </c>
      <c r="D40" t="s">
        <v>77</v>
      </c>
      <c r="I40">
        <v>83182200</v>
      </c>
      <c r="J40">
        <v>87189600</v>
      </c>
      <c r="K40">
        <v>88163100</v>
      </c>
      <c r="L40">
        <v>101386700</v>
      </c>
      <c r="M40">
        <v>111582900</v>
      </c>
      <c r="N40">
        <v>117222700</v>
      </c>
      <c r="P40">
        <v>147988100</v>
      </c>
      <c r="Q40">
        <v>167955600</v>
      </c>
      <c r="R40">
        <v>176064500</v>
      </c>
      <c r="S40">
        <v>151298800</v>
      </c>
      <c r="T40">
        <v>155217600</v>
      </c>
      <c r="U40">
        <v>176471400</v>
      </c>
      <c r="V40">
        <v>156483000</v>
      </c>
      <c r="W40">
        <v>137847500</v>
      </c>
      <c r="X40">
        <v>156384800</v>
      </c>
      <c r="Y40">
        <v>322845400</v>
      </c>
      <c r="Z40">
        <v>271048000</v>
      </c>
      <c r="AA40">
        <v>283314420</v>
      </c>
      <c r="AB40">
        <v>308117700</v>
      </c>
      <c r="AC40">
        <v>311718440</v>
      </c>
      <c r="AD40">
        <v>280117580</v>
      </c>
      <c r="AE40">
        <v>222958500</v>
      </c>
      <c r="AF40">
        <v>197421900</v>
      </c>
      <c r="AG40">
        <v>216871400</v>
      </c>
      <c r="AH40">
        <v>261377200</v>
      </c>
      <c r="AI40">
        <v>229300000</v>
      </c>
      <c r="AJ40">
        <v>198389800</v>
      </c>
      <c r="AK40">
        <v>147288</v>
      </c>
      <c r="AL40">
        <v>139391</v>
      </c>
      <c r="AM40">
        <v>140686</v>
      </c>
      <c r="AN40">
        <v>139621</v>
      </c>
      <c r="AO40">
        <v>163344</v>
      </c>
      <c r="AP40">
        <v>219067</v>
      </c>
      <c r="AQ40">
        <v>219781</v>
      </c>
      <c r="AR40">
        <v>258969</v>
      </c>
      <c r="AS40">
        <v>339716</v>
      </c>
      <c r="AT40">
        <v>757000</v>
      </c>
      <c r="AU40">
        <v>622510</v>
      </c>
      <c r="AV40">
        <v>683307</v>
      </c>
      <c r="AW40">
        <v>458038</v>
      </c>
      <c r="AX40">
        <v>69362</v>
      </c>
      <c r="AY40">
        <v>122900</v>
      </c>
      <c r="AZ40">
        <v>69875</v>
      </c>
      <c r="BA40">
        <v>100578</v>
      </c>
      <c r="BB40">
        <v>163381</v>
      </c>
    </row>
    <row r="41" spans="2:55">
      <c r="B41" t="s">
        <v>210</v>
      </c>
      <c r="BC41">
        <v>198927</v>
      </c>
    </row>
    <row r="42" spans="2:55">
      <c r="B42" t="s">
        <v>211</v>
      </c>
      <c r="BC42">
        <v>32642</v>
      </c>
    </row>
    <row r="43" spans="2:55">
      <c r="B43" t="s">
        <v>40</v>
      </c>
      <c r="I43">
        <v>3100</v>
      </c>
      <c r="J43">
        <v>900</v>
      </c>
      <c r="K43">
        <v>1300</v>
      </c>
      <c r="L43">
        <v>2600</v>
      </c>
      <c r="M43">
        <v>1500</v>
      </c>
      <c r="N43">
        <v>171300</v>
      </c>
      <c r="P43">
        <v>497700</v>
      </c>
      <c r="Q43">
        <v>178500</v>
      </c>
      <c r="R43">
        <v>474900</v>
      </c>
      <c r="S43">
        <v>116600</v>
      </c>
      <c r="T43">
        <v>121700</v>
      </c>
      <c r="U43">
        <v>8000</v>
      </c>
      <c r="V43">
        <v>34300</v>
      </c>
      <c r="W43">
        <v>79100</v>
      </c>
      <c r="X43">
        <v>1700</v>
      </c>
      <c r="Y43">
        <v>16200</v>
      </c>
      <c r="Z43">
        <v>144500</v>
      </c>
      <c r="AA43">
        <v>134240</v>
      </c>
      <c r="AB43">
        <v>61580</v>
      </c>
      <c r="AC43">
        <v>24000</v>
      </c>
      <c r="AD43">
        <v>51800</v>
      </c>
      <c r="AE43">
        <v>100370</v>
      </c>
      <c r="AF43">
        <v>129300</v>
      </c>
      <c r="AG43">
        <v>125500</v>
      </c>
      <c r="AH43">
        <v>364900</v>
      </c>
      <c r="AI43">
        <v>540900</v>
      </c>
      <c r="AJ43">
        <v>370700</v>
      </c>
      <c r="AK43">
        <v>670</v>
      </c>
      <c r="AL43">
        <v>807</v>
      </c>
      <c r="AM43">
        <v>2006</v>
      </c>
      <c r="AN43">
        <v>2845</v>
      </c>
      <c r="AO43">
        <v>3687</v>
      </c>
      <c r="AP43">
        <v>6414</v>
      </c>
      <c r="AQ43">
        <v>5528</v>
      </c>
      <c r="AR43">
        <v>5617</v>
      </c>
      <c r="AS43">
        <v>1668</v>
      </c>
      <c r="AT43">
        <v>2527</v>
      </c>
      <c r="AU43">
        <v>7414</v>
      </c>
      <c r="AV43">
        <v>13576</v>
      </c>
      <c r="AW43">
        <v>9584</v>
      </c>
      <c r="AX43">
        <v>2795</v>
      </c>
      <c r="AY43">
        <v>250</v>
      </c>
      <c r="AZ43">
        <v>4154</v>
      </c>
      <c r="BA43">
        <v>4996</v>
      </c>
      <c r="BB43">
        <v>3717</v>
      </c>
      <c r="BC43">
        <v>7660</v>
      </c>
    </row>
    <row r="44" spans="2:55">
      <c r="B44" t="s">
        <v>125</v>
      </c>
      <c r="AP44">
        <v>1</v>
      </c>
    </row>
    <row r="45" spans="2:55">
      <c r="B45" t="s">
        <v>81</v>
      </c>
      <c r="AK45">
        <v>11</v>
      </c>
      <c r="AL45">
        <v>5</v>
      </c>
      <c r="AM45">
        <v>16</v>
      </c>
      <c r="AN45">
        <v>39</v>
      </c>
      <c r="AO45">
        <v>2</v>
      </c>
    </row>
    <row r="46" spans="2:55">
      <c r="B46" t="s">
        <v>4</v>
      </c>
      <c r="I46">
        <v>67500</v>
      </c>
      <c r="J46">
        <v>37700</v>
      </c>
      <c r="K46">
        <v>114500</v>
      </c>
      <c r="L46">
        <v>9600</v>
      </c>
      <c r="M46">
        <v>8500</v>
      </c>
      <c r="N46">
        <v>58900</v>
      </c>
      <c r="P46">
        <v>93300</v>
      </c>
      <c r="Q46">
        <v>180200</v>
      </c>
      <c r="R46">
        <v>151400</v>
      </c>
      <c r="S46">
        <v>241600</v>
      </c>
      <c r="T46">
        <v>243000</v>
      </c>
      <c r="U46">
        <v>295900</v>
      </c>
      <c r="V46">
        <v>235900</v>
      </c>
      <c r="W46">
        <v>15700</v>
      </c>
      <c r="X46">
        <v>634000</v>
      </c>
      <c r="Y46">
        <v>259400</v>
      </c>
      <c r="Z46">
        <v>98200</v>
      </c>
      <c r="AA46">
        <v>169600</v>
      </c>
      <c r="AB46">
        <v>40230</v>
      </c>
      <c r="AC46">
        <v>26600</v>
      </c>
      <c r="AD46">
        <v>91700</v>
      </c>
      <c r="AE46">
        <v>7200</v>
      </c>
      <c r="AF46">
        <v>23100</v>
      </c>
      <c r="AG46">
        <v>36300</v>
      </c>
      <c r="AH46">
        <v>110900</v>
      </c>
      <c r="AI46">
        <v>45800</v>
      </c>
      <c r="AJ46">
        <v>740800</v>
      </c>
      <c r="AK46">
        <v>152</v>
      </c>
      <c r="AL46">
        <v>254</v>
      </c>
      <c r="AM46">
        <v>678</v>
      </c>
      <c r="AN46">
        <v>580</v>
      </c>
      <c r="AO46">
        <v>657</v>
      </c>
      <c r="AP46">
        <v>1233</v>
      </c>
      <c r="AQ46">
        <v>602</v>
      </c>
      <c r="AR46">
        <v>764</v>
      </c>
      <c r="AS46">
        <v>425</v>
      </c>
      <c r="AT46">
        <v>1</v>
      </c>
      <c r="AY46">
        <v>5479</v>
      </c>
      <c r="AZ46">
        <v>2704</v>
      </c>
      <c r="BA46">
        <v>1109</v>
      </c>
      <c r="BB46">
        <v>918</v>
      </c>
      <c r="BC46">
        <v>5218</v>
      </c>
    </row>
    <row r="47" spans="2:55">
      <c r="B47" t="s">
        <v>126</v>
      </c>
      <c r="AO47">
        <v>31</v>
      </c>
      <c r="AP47">
        <v>42</v>
      </c>
      <c r="AQ47">
        <v>74</v>
      </c>
      <c r="AR47">
        <v>87</v>
      </c>
      <c r="AS47">
        <v>83</v>
      </c>
      <c r="AY47">
        <v>189</v>
      </c>
      <c r="AZ47">
        <v>213</v>
      </c>
      <c r="BA47">
        <v>228</v>
      </c>
      <c r="BB47">
        <v>76</v>
      </c>
      <c r="BC47">
        <v>376</v>
      </c>
    </row>
    <row r="48" spans="2:55">
      <c r="B48" t="s">
        <v>127</v>
      </c>
      <c r="AO48">
        <v>1096</v>
      </c>
      <c r="AP48">
        <v>893</v>
      </c>
      <c r="AQ48">
        <v>1143</v>
      </c>
      <c r="AR48">
        <v>990</v>
      </c>
      <c r="AS48">
        <v>214</v>
      </c>
      <c r="AT48">
        <v>3</v>
      </c>
      <c r="AY48">
        <v>19</v>
      </c>
      <c r="AZ48">
        <v>27</v>
      </c>
      <c r="BA48">
        <v>89</v>
      </c>
      <c r="BB48">
        <v>1167</v>
      </c>
      <c r="BC48">
        <v>2812</v>
      </c>
    </row>
    <row r="49" spans="2:55">
      <c r="B49" t="s">
        <v>128</v>
      </c>
      <c r="AO49">
        <v>260</v>
      </c>
      <c r="AP49">
        <v>291</v>
      </c>
      <c r="AQ49">
        <v>212</v>
      </c>
      <c r="AR49">
        <v>278</v>
      </c>
      <c r="AS49">
        <v>188</v>
      </c>
      <c r="AT49">
        <v>14</v>
      </c>
      <c r="AW49">
        <v>1</v>
      </c>
      <c r="AX49">
        <v>78</v>
      </c>
      <c r="AY49">
        <v>38</v>
      </c>
      <c r="AZ49">
        <v>42</v>
      </c>
      <c r="BA49">
        <v>139</v>
      </c>
      <c r="BB49">
        <v>77</v>
      </c>
      <c r="BC49">
        <v>190</v>
      </c>
    </row>
    <row r="50" spans="2:55">
      <c r="B50" t="s">
        <v>46</v>
      </c>
      <c r="I50">
        <v>37900</v>
      </c>
      <c r="J50">
        <v>42400</v>
      </c>
      <c r="K50">
        <v>87700</v>
      </c>
      <c r="L50">
        <v>1400</v>
      </c>
      <c r="M50">
        <v>2000</v>
      </c>
      <c r="N50">
        <v>29000</v>
      </c>
      <c r="P50">
        <v>13500</v>
      </c>
      <c r="Q50">
        <v>51100</v>
      </c>
      <c r="R50">
        <v>65700</v>
      </c>
      <c r="S50">
        <v>32700</v>
      </c>
      <c r="T50">
        <v>404600</v>
      </c>
      <c r="U50">
        <v>519700</v>
      </c>
      <c r="V50">
        <v>353400</v>
      </c>
      <c r="W50">
        <v>300</v>
      </c>
      <c r="X50">
        <v>583400</v>
      </c>
      <c r="Y50">
        <v>649900</v>
      </c>
      <c r="Z50">
        <v>666200</v>
      </c>
      <c r="AA50">
        <v>91600</v>
      </c>
      <c r="AB50">
        <v>105200</v>
      </c>
      <c r="AC50">
        <v>209700</v>
      </c>
      <c r="AD50">
        <v>148400</v>
      </c>
      <c r="AE50">
        <v>86100</v>
      </c>
      <c r="AF50">
        <v>122000</v>
      </c>
      <c r="AG50">
        <v>525000</v>
      </c>
      <c r="AH50">
        <v>308900</v>
      </c>
      <c r="AI50">
        <v>368400</v>
      </c>
      <c r="AJ50">
        <v>186100</v>
      </c>
      <c r="AK50">
        <v>204</v>
      </c>
      <c r="AL50">
        <v>148</v>
      </c>
      <c r="AM50">
        <v>150</v>
      </c>
      <c r="AN50">
        <v>289</v>
      </c>
      <c r="AO50">
        <v>300</v>
      </c>
      <c r="AP50">
        <v>678</v>
      </c>
      <c r="AQ50">
        <v>926</v>
      </c>
      <c r="AR50">
        <v>917</v>
      </c>
      <c r="AS50">
        <v>85</v>
      </c>
      <c r="AT50">
        <v>353</v>
      </c>
      <c r="AU50">
        <v>41</v>
      </c>
      <c r="AV50">
        <v>22</v>
      </c>
      <c r="AY50">
        <v>1135</v>
      </c>
      <c r="AZ50">
        <v>1365</v>
      </c>
      <c r="BA50">
        <v>879</v>
      </c>
      <c r="BB50">
        <v>1459</v>
      </c>
      <c r="BC50">
        <v>14291</v>
      </c>
    </row>
    <row r="51" spans="2:55">
      <c r="B51" t="s">
        <v>47</v>
      </c>
      <c r="I51">
        <v>400</v>
      </c>
      <c r="J51">
        <v>300</v>
      </c>
      <c r="K51">
        <v>300</v>
      </c>
      <c r="L51">
        <v>237300</v>
      </c>
      <c r="M51">
        <v>490600</v>
      </c>
      <c r="N51">
        <v>278700</v>
      </c>
      <c r="P51">
        <v>707300</v>
      </c>
      <c r="Q51">
        <v>394800</v>
      </c>
      <c r="R51">
        <v>261600</v>
      </c>
      <c r="S51">
        <v>287000</v>
      </c>
      <c r="T51">
        <v>132300</v>
      </c>
      <c r="U51">
        <v>232100</v>
      </c>
      <c r="V51">
        <v>631900</v>
      </c>
      <c r="X51">
        <v>45300</v>
      </c>
      <c r="Y51">
        <v>484500</v>
      </c>
      <c r="Z51">
        <v>25400</v>
      </c>
      <c r="AA51">
        <v>200</v>
      </c>
      <c r="AB51">
        <v>25400</v>
      </c>
      <c r="AC51">
        <v>1554000</v>
      </c>
      <c r="AD51">
        <v>379700</v>
      </c>
      <c r="AE51">
        <v>363900</v>
      </c>
      <c r="AF51">
        <v>653100</v>
      </c>
      <c r="AG51">
        <v>398400</v>
      </c>
      <c r="AH51">
        <v>1278400</v>
      </c>
      <c r="AI51">
        <v>586000</v>
      </c>
      <c r="AJ51">
        <v>400800</v>
      </c>
    </row>
    <row r="52" spans="2:55">
      <c r="B52" t="s">
        <v>82</v>
      </c>
      <c r="AK52">
        <v>4</v>
      </c>
      <c r="AL52">
        <v>3</v>
      </c>
      <c r="AN52">
        <v>95</v>
      </c>
      <c r="AO52">
        <v>71</v>
      </c>
      <c r="AP52">
        <v>68</v>
      </c>
      <c r="AQ52">
        <v>156</v>
      </c>
      <c r="AR52">
        <v>200</v>
      </c>
      <c r="AS52">
        <v>71</v>
      </c>
      <c r="AT52">
        <v>2</v>
      </c>
      <c r="AY52">
        <v>1164</v>
      </c>
      <c r="AZ52">
        <v>2197</v>
      </c>
      <c r="BA52">
        <v>695</v>
      </c>
      <c r="BB52">
        <v>566</v>
      </c>
      <c r="BC52">
        <v>309</v>
      </c>
    </row>
    <row r="53" spans="2:55">
      <c r="B53" t="s">
        <v>48</v>
      </c>
      <c r="N53">
        <v>25000</v>
      </c>
      <c r="P53">
        <v>17700</v>
      </c>
      <c r="Q53">
        <v>102800</v>
      </c>
      <c r="R53">
        <v>17100</v>
      </c>
      <c r="S53">
        <v>39000</v>
      </c>
      <c r="U53">
        <v>1300</v>
      </c>
      <c r="W53">
        <v>14600</v>
      </c>
      <c r="X53">
        <v>271200</v>
      </c>
      <c r="Y53">
        <v>2476600</v>
      </c>
      <c r="Z53">
        <v>1952300</v>
      </c>
      <c r="AA53">
        <v>453100</v>
      </c>
      <c r="AB53">
        <v>775700</v>
      </c>
      <c r="AC53">
        <v>7689900</v>
      </c>
      <c r="AD53">
        <v>9831300</v>
      </c>
      <c r="AE53">
        <v>9560200</v>
      </c>
      <c r="AF53">
        <v>1669200</v>
      </c>
      <c r="AG53">
        <v>1383900</v>
      </c>
      <c r="AH53">
        <v>1811700</v>
      </c>
      <c r="AI53">
        <v>1151800</v>
      </c>
      <c r="AJ53">
        <v>1215900</v>
      </c>
      <c r="AK53">
        <v>381</v>
      </c>
      <c r="AL53">
        <v>1864</v>
      </c>
      <c r="AM53">
        <v>2422</v>
      </c>
      <c r="AN53">
        <v>5103</v>
      </c>
    </row>
    <row r="54" spans="2:55">
      <c r="B54" t="s">
        <v>83</v>
      </c>
      <c r="AK54">
        <v>54</v>
      </c>
      <c r="AL54">
        <v>2</v>
      </c>
      <c r="AM54">
        <v>5</v>
      </c>
      <c r="AN54">
        <v>15</v>
      </c>
      <c r="AO54">
        <v>40</v>
      </c>
      <c r="AP54">
        <v>59</v>
      </c>
      <c r="AQ54">
        <v>61</v>
      </c>
      <c r="AR54">
        <v>33</v>
      </c>
      <c r="AS54">
        <v>12</v>
      </c>
      <c r="AY54">
        <v>6</v>
      </c>
      <c r="AZ54">
        <v>4998</v>
      </c>
      <c r="BA54">
        <v>7553</v>
      </c>
      <c r="BB54">
        <v>897</v>
      </c>
      <c r="BC54">
        <v>5948</v>
      </c>
    </row>
    <row r="55" spans="2:55">
      <c r="B55" t="s">
        <v>134</v>
      </c>
      <c r="AO55">
        <v>771</v>
      </c>
      <c r="AP55">
        <v>1113</v>
      </c>
      <c r="AQ55">
        <v>219</v>
      </c>
      <c r="AR55">
        <v>725</v>
      </c>
      <c r="AS55">
        <v>501</v>
      </c>
      <c r="AY55">
        <v>506</v>
      </c>
      <c r="AZ55">
        <v>1248</v>
      </c>
      <c r="BA55">
        <v>4765</v>
      </c>
      <c r="BB55">
        <v>4687</v>
      </c>
      <c r="BC55">
        <v>3059</v>
      </c>
    </row>
    <row r="56" spans="2:55">
      <c r="B56" t="s">
        <v>135</v>
      </c>
      <c r="AO56">
        <v>2</v>
      </c>
      <c r="AP56">
        <v>12</v>
      </c>
    </row>
    <row r="57" spans="2:55">
      <c r="B57" t="s">
        <v>84</v>
      </c>
      <c r="AK57">
        <v>104</v>
      </c>
      <c r="AL57">
        <v>139</v>
      </c>
      <c r="AM57">
        <v>117</v>
      </c>
      <c r="AN57">
        <v>324</v>
      </c>
      <c r="AO57">
        <v>255</v>
      </c>
      <c r="AP57">
        <v>359</v>
      </c>
      <c r="AQ57">
        <v>265</v>
      </c>
      <c r="AR57">
        <v>284</v>
      </c>
      <c r="AS57">
        <v>69</v>
      </c>
      <c r="AT57">
        <v>1</v>
      </c>
      <c r="AX57">
        <v>1287</v>
      </c>
      <c r="AY57">
        <v>2</v>
      </c>
      <c r="AZ57">
        <v>93</v>
      </c>
      <c r="BA57">
        <v>509</v>
      </c>
      <c r="BB57">
        <v>1</v>
      </c>
    </row>
    <row r="58" spans="2:55">
      <c r="B58" t="s">
        <v>85</v>
      </c>
      <c r="AK58">
        <v>3</v>
      </c>
      <c r="AL58">
        <v>114</v>
      </c>
      <c r="AM58">
        <v>130</v>
      </c>
      <c r="AN58">
        <v>153</v>
      </c>
      <c r="AO58">
        <v>30</v>
      </c>
      <c r="AP58">
        <v>77</v>
      </c>
      <c r="AQ58">
        <v>6</v>
      </c>
      <c r="AR58">
        <v>108</v>
      </c>
      <c r="BA58">
        <v>59</v>
      </c>
      <c r="BC58">
        <v>1</v>
      </c>
    </row>
    <row r="59" spans="2:55">
      <c r="B59" t="s">
        <v>86</v>
      </c>
      <c r="AK59">
        <v>5</v>
      </c>
      <c r="AL59">
        <v>50</v>
      </c>
      <c r="AM59">
        <v>329</v>
      </c>
      <c r="AN59">
        <v>46</v>
      </c>
      <c r="AO59">
        <v>35</v>
      </c>
      <c r="AP59">
        <v>53</v>
      </c>
      <c r="AQ59">
        <v>94</v>
      </c>
      <c r="AR59">
        <v>81</v>
      </c>
      <c r="AS59">
        <v>67</v>
      </c>
      <c r="AU59">
        <v>2</v>
      </c>
      <c r="AX59">
        <v>7</v>
      </c>
      <c r="AY59">
        <v>31</v>
      </c>
      <c r="AZ59">
        <v>168</v>
      </c>
      <c r="BA59">
        <v>103</v>
      </c>
      <c r="BB59">
        <v>289</v>
      </c>
      <c r="BC59">
        <v>169</v>
      </c>
    </row>
    <row r="60" spans="2:55">
      <c r="B60" t="s">
        <v>133</v>
      </c>
      <c r="AO60">
        <v>639</v>
      </c>
      <c r="AP60">
        <v>1265</v>
      </c>
      <c r="AQ60">
        <v>1134</v>
      </c>
      <c r="AR60">
        <v>1166</v>
      </c>
      <c r="AS60">
        <v>894</v>
      </c>
      <c r="AT60">
        <v>14</v>
      </c>
      <c r="AU60">
        <v>30</v>
      </c>
      <c r="AV60">
        <v>53</v>
      </c>
      <c r="AW60">
        <v>46</v>
      </c>
      <c r="AX60">
        <v>14</v>
      </c>
      <c r="AY60">
        <v>951</v>
      </c>
      <c r="AZ60">
        <v>1695</v>
      </c>
      <c r="BA60">
        <v>2591</v>
      </c>
      <c r="BB60">
        <v>1840</v>
      </c>
      <c r="BC60">
        <v>14652</v>
      </c>
    </row>
    <row r="61" spans="2:55">
      <c r="B61" t="s">
        <v>87</v>
      </c>
      <c r="AK61">
        <v>310</v>
      </c>
      <c r="AL61">
        <v>460</v>
      </c>
      <c r="AM61">
        <v>612</v>
      </c>
      <c r="AN61">
        <v>865</v>
      </c>
    </row>
    <row r="62" spans="2:55">
      <c r="B62" t="s">
        <v>177</v>
      </c>
      <c r="C62" t="s">
        <v>212</v>
      </c>
      <c r="BC62">
        <v>79</v>
      </c>
    </row>
    <row r="63" spans="2:55">
      <c r="B63" t="s">
        <v>129</v>
      </c>
      <c r="AO63">
        <v>2298</v>
      </c>
      <c r="AP63">
        <v>1616</v>
      </c>
      <c r="AQ63">
        <v>2559</v>
      </c>
      <c r="AR63">
        <v>410</v>
      </c>
      <c r="AT63">
        <v>5</v>
      </c>
      <c r="AX63">
        <v>2645</v>
      </c>
      <c r="AY63">
        <v>1349</v>
      </c>
      <c r="AZ63">
        <v>958</v>
      </c>
      <c r="BA63">
        <v>2313</v>
      </c>
      <c r="BB63">
        <v>2115</v>
      </c>
      <c r="BC63">
        <v>4843</v>
      </c>
    </row>
    <row r="64" spans="2:55">
      <c r="B64" t="s">
        <v>111</v>
      </c>
      <c r="AK64">
        <v>298</v>
      </c>
      <c r="AL64">
        <v>242</v>
      </c>
      <c r="AM64">
        <v>139</v>
      </c>
      <c r="AN64">
        <v>629</v>
      </c>
      <c r="AO64">
        <v>981</v>
      </c>
      <c r="AP64">
        <v>1274</v>
      </c>
      <c r="AQ64">
        <v>1474</v>
      </c>
      <c r="AR64">
        <v>7153</v>
      </c>
      <c r="AS64">
        <v>3497</v>
      </c>
      <c r="AT64">
        <v>3</v>
      </c>
      <c r="AX64">
        <v>434</v>
      </c>
      <c r="AY64">
        <v>7166</v>
      </c>
      <c r="AZ64">
        <v>8935</v>
      </c>
      <c r="BA64">
        <v>24681</v>
      </c>
      <c r="BB64">
        <v>10611</v>
      </c>
      <c r="BC64">
        <v>11677</v>
      </c>
    </row>
    <row r="65" spans="2:55">
      <c r="B65" t="s">
        <v>130</v>
      </c>
      <c r="AO65">
        <v>5008</v>
      </c>
      <c r="AP65">
        <v>8504</v>
      </c>
      <c r="AQ65">
        <v>9272</v>
      </c>
      <c r="AR65">
        <v>6992</v>
      </c>
      <c r="AS65">
        <v>6838</v>
      </c>
      <c r="AT65">
        <v>95</v>
      </c>
      <c r="AU65">
        <v>25</v>
      </c>
      <c r="AX65">
        <v>4439</v>
      </c>
      <c r="AY65">
        <v>7362</v>
      </c>
      <c r="AZ65">
        <v>21907</v>
      </c>
      <c r="BA65">
        <v>29421</v>
      </c>
      <c r="BB65">
        <v>26533</v>
      </c>
      <c r="BC65">
        <v>40856</v>
      </c>
    </row>
    <row r="66" spans="2:55">
      <c r="B66" t="s">
        <v>131</v>
      </c>
      <c r="AP66">
        <v>313</v>
      </c>
      <c r="AQ66">
        <v>291</v>
      </c>
      <c r="AR66">
        <v>182</v>
      </c>
      <c r="AS66">
        <v>42</v>
      </c>
      <c r="AX66">
        <v>840</v>
      </c>
      <c r="AY66">
        <v>103</v>
      </c>
      <c r="AZ66">
        <v>805</v>
      </c>
      <c r="BA66">
        <v>2879</v>
      </c>
      <c r="BB66">
        <v>2361</v>
      </c>
      <c r="BC66">
        <v>6522</v>
      </c>
    </row>
    <row r="67" spans="2:55">
      <c r="B67" t="s">
        <v>194</v>
      </c>
      <c r="AO67">
        <v>373</v>
      </c>
    </row>
    <row r="68" spans="2:55">
      <c r="B68" t="s">
        <v>132</v>
      </c>
      <c r="AO68">
        <v>49</v>
      </c>
      <c r="AP68">
        <v>96</v>
      </c>
      <c r="AQ68">
        <v>27</v>
      </c>
      <c r="AR68">
        <v>29</v>
      </c>
      <c r="AS68">
        <v>7</v>
      </c>
      <c r="AY68">
        <v>131</v>
      </c>
      <c r="AZ68">
        <v>83</v>
      </c>
      <c r="BA68">
        <v>55</v>
      </c>
      <c r="BB68">
        <v>181</v>
      </c>
      <c r="BC68">
        <v>93</v>
      </c>
    </row>
    <row r="69" spans="2:55">
      <c r="B69" t="s">
        <v>112</v>
      </c>
      <c r="AK69">
        <v>190</v>
      </c>
      <c r="AL69">
        <v>348</v>
      </c>
      <c r="AM69">
        <v>349</v>
      </c>
      <c r="AN69">
        <v>668</v>
      </c>
      <c r="AO69">
        <v>943</v>
      </c>
      <c r="AP69">
        <v>1349</v>
      </c>
      <c r="AQ69">
        <v>2495</v>
      </c>
      <c r="AR69">
        <v>1797</v>
      </c>
      <c r="AS69">
        <v>233</v>
      </c>
      <c r="AT69">
        <v>1</v>
      </c>
      <c r="AX69">
        <v>3111</v>
      </c>
      <c r="AY69">
        <v>1023</v>
      </c>
      <c r="AZ69">
        <v>2413</v>
      </c>
      <c r="BA69">
        <v>5988</v>
      </c>
      <c r="BB69">
        <v>5311</v>
      </c>
      <c r="BC69">
        <v>14376</v>
      </c>
    </row>
    <row r="70" spans="2:55">
      <c r="B70" t="s">
        <v>136</v>
      </c>
      <c r="AQ70">
        <v>5</v>
      </c>
      <c r="BB70">
        <v>20</v>
      </c>
    </row>
    <row r="71" spans="2:55">
      <c r="B71" t="s">
        <v>137</v>
      </c>
      <c r="AO71">
        <v>417</v>
      </c>
      <c r="AP71">
        <v>396</v>
      </c>
      <c r="AQ71">
        <v>231</v>
      </c>
      <c r="AR71">
        <v>292</v>
      </c>
      <c r="AS71">
        <v>201</v>
      </c>
      <c r="AZ71">
        <v>1385</v>
      </c>
      <c r="BA71">
        <v>7865</v>
      </c>
      <c r="BB71">
        <v>6273</v>
      </c>
      <c r="BC71">
        <v>15749</v>
      </c>
    </row>
    <row r="72" spans="2:55">
      <c r="B72" t="s">
        <v>138</v>
      </c>
      <c r="AO72">
        <v>6</v>
      </c>
      <c r="AP72">
        <v>35</v>
      </c>
      <c r="AQ72">
        <v>4</v>
      </c>
      <c r="AR72">
        <v>21</v>
      </c>
      <c r="BA72">
        <v>13</v>
      </c>
      <c r="BC72">
        <v>13</v>
      </c>
    </row>
    <row r="73" spans="2:55">
      <c r="B73" t="s">
        <v>49</v>
      </c>
      <c r="N73">
        <v>31500</v>
      </c>
      <c r="P73">
        <v>9600</v>
      </c>
      <c r="Q73">
        <v>27800</v>
      </c>
      <c r="R73">
        <v>110800</v>
      </c>
      <c r="S73">
        <v>100000</v>
      </c>
      <c r="T73">
        <v>241500</v>
      </c>
      <c r="U73">
        <v>727500</v>
      </c>
      <c r="V73">
        <v>626100</v>
      </c>
      <c r="W73">
        <v>3100</v>
      </c>
      <c r="X73">
        <v>915600</v>
      </c>
      <c r="Y73">
        <v>80900</v>
      </c>
      <c r="Z73">
        <v>921700</v>
      </c>
      <c r="AA73">
        <v>104600</v>
      </c>
      <c r="AB73">
        <v>41500</v>
      </c>
      <c r="AC73">
        <v>300</v>
      </c>
      <c r="AD73">
        <v>1490100</v>
      </c>
      <c r="AE73">
        <v>349800</v>
      </c>
      <c r="AF73">
        <v>114800</v>
      </c>
      <c r="AG73">
        <v>556200</v>
      </c>
      <c r="AH73">
        <v>254000</v>
      </c>
      <c r="AI73">
        <v>535100</v>
      </c>
      <c r="AJ73">
        <v>59100</v>
      </c>
    </row>
    <row r="74" spans="2:55">
      <c r="B74" t="s">
        <v>50</v>
      </c>
      <c r="N74">
        <v>5400</v>
      </c>
      <c r="P74">
        <v>700</v>
      </c>
      <c r="Q74">
        <v>33500</v>
      </c>
      <c r="R74">
        <v>500</v>
      </c>
      <c r="S74">
        <v>190800</v>
      </c>
      <c r="T74">
        <v>585100</v>
      </c>
      <c r="U74">
        <v>970000</v>
      </c>
      <c r="V74">
        <v>1012300</v>
      </c>
      <c r="W74">
        <v>800</v>
      </c>
      <c r="X74">
        <v>490500</v>
      </c>
      <c r="Y74">
        <v>5275900</v>
      </c>
      <c r="Z74">
        <v>1173500</v>
      </c>
      <c r="AA74">
        <v>296900</v>
      </c>
      <c r="AB74">
        <v>126800</v>
      </c>
      <c r="AC74">
        <v>1302700</v>
      </c>
      <c r="AD74">
        <v>2740800</v>
      </c>
      <c r="AE74">
        <v>649200</v>
      </c>
      <c r="AF74">
        <v>824000</v>
      </c>
      <c r="AG74">
        <v>776000</v>
      </c>
      <c r="AH74">
        <v>824700</v>
      </c>
      <c r="AI74">
        <v>1606300</v>
      </c>
      <c r="AJ74">
        <v>1279500</v>
      </c>
      <c r="AK74">
        <v>1080</v>
      </c>
      <c r="AL74">
        <v>1130</v>
      </c>
      <c r="AM74">
        <v>1449</v>
      </c>
      <c r="AN74">
        <v>2181</v>
      </c>
    </row>
    <row r="75" spans="2:55">
      <c r="B75" t="s">
        <v>90</v>
      </c>
      <c r="AK75">
        <v>325</v>
      </c>
      <c r="AL75">
        <v>319</v>
      </c>
      <c r="AM75">
        <v>588</v>
      </c>
      <c r="AN75">
        <v>1467</v>
      </c>
    </row>
    <row r="76" spans="2:55">
      <c r="B76" t="s">
        <v>119</v>
      </c>
      <c r="I76">
        <v>18200</v>
      </c>
      <c r="J76">
        <v>89700</v>
      </c>
      <c r="K76">
        <v>400</v>
      </c>
      <c r="M76">
        <v>100</v>
      </c>
    </row>
    <row r="77" spans="2:55">
      <c r="B77" t="s">
        <v>102</v>
      </c>
      <c r="AK77">
        <v>310</v>
      </c>
      <c r="AL77">
        <v>356</v>
      </c>
      <c r="AM77">
        <v>701</v>
      </c>
      <c r="AN77">
        <v>1396</v>
      </c>
      <c r="AO77">
        <v>1619</v>
      </c>
      <c r="AP77">
        <v>2617</v>
      </c>
      <c r="AQ77">
        <v>5185</v>
      </c>
      <c r="AR77">
        <v>4791</v>
      </c>
      <c r="AS77">
        <v>390</v>
      </c>
      <c r="AX77">
        <v>6</v>
      </c>
      <c r="AY77">
        <v>5739</v>
      </c>
      <c r="AZ77">
        <v>5698</v>
      </c>
      <c r="BA77">
        <v>188</v>
      </c>
      <c r="BB77">
        <v>1222</v>
      </c>
    </row>
    <row r="78" spans="2:55">
      <c r="B78" t="s">
        <v>214</v>
      </c>
      <c r="BC78">
        <v>8700</v>
      </c>
    </row>
    <row r="79" spans="2:55">
      <c r="B79" t="s">
        <v>5</v>
      </c>
      <c r="AH79">
        <v>1427300</v>
      </c>
      <c r="AI79">
        <v>691800</v>
      </c>
      <c r="AJ79">
        <v>300</v>
      </c>
      <c r="AK79">
        <v>1</v>
      </c>
      <c r="AL79">
        <v>520</v>
      </c>
      <c r="AM79">
        <v>20</v>
      </c>
      <c r="AN79">
        <v>9254</v>
      </c>
      <c r="AO79">
        <v>9931</v>
      </c>
      <c r="AP79">
        <v>13556</v>
      </c>
      <c r="AQ79">
        <v>12803</v>
      </c>
      <c r="AR79">
        <v>13034</v>
      </c>
      <c r="AS79">
        <v>6240</v>
      </c>
      <c r="AT79">
        <v>7</v>
      </c>
      <c r="AU79">
        <v>4</v>
      </c>
      <c r="AV79">
        <v>19</v>
      </c>
      <c r="AY79">
        <v>15740</v>
      </c>
      <c r="AZ79">
        <v>44355</v>
      </c>
      <c r="BA79">
        <v>75706</v>
      </c>
      <c r="BB79">
        <v>73238</v>
      </c>
      <c r="BC79">
        <v>105787</v>
      </c>
    </row>
    <row r="80" spans="2:55">
      <c r="B80" t="s">
        <v>103</v>
      </c>
      <c r="AK80">
        <v>23</v>
      </c>
      <c r="AL80">
        <v>25</v>
      </c>
      <c r="AM80">
        <v>2</v>
      </c>
      <c r="AN80">
        <v>39</v>
      </c>
      <c r="AO80">
        <v>114</v>
      </c>
      <c r="AP80">
        <v>67</v>
      </c>
      <c r="AQ80">
        <v>37</v>
      </c>
      <c r="AR80">
        <v>59</v>
      </c>
      <c r="AS80">
        <v>14</v>
      </c>
      <c r="AT80">
        <v>4</v>
      </c>
      <c r="AX80">
        <v>62</v>
      </c>
      <c r="AY80">
        <v>309</v>
      </c>
      <c r="AZ80">
        <v>212</v>
      </c>
      <c r="BA80">
        <v>86</v>
      </c>
      <c r="BB80">
        <v>83</v>
      </c>
      <c r="BC80">
        <v>31</v>
      </c>
    </row>
    <row r="81" spans="2:55">
      <c r="B81" t="s">
        <v>153</v>
      </c>
      <c r="AO81">
        <v>282</v>
      </c>
      <c r="AP81">
        <v>687</v>
      </c>
      <c r="AQ81">
        <v>913</v>
      </c>
      <c r="AR81">
        <v>1216</v>
      </c>
      <c r="AS81">
        <v>406</v>
      </c>
      <c r="AY81">
        <v>9</v>
      </c>
      <c r="BA81">
        <v>8</v>
      </c>
      <c r="BC81">
        <v>1953</v>
      </c>
    </row>
    <row r="82" spans="2:55">
      <c r="B82" t="s">
        <v>116</v>
      </c>
      <c r="N82">
        <v>592500</v>
      </c>
      <c r="P82">
        <v>1139200</v>
      </c>
      <c r="Q82">
        <v>1905600</v>
      </c>
      <c r="R82">
        <v>2186600</v>
      </c>
      <c r="S82">
        <v>1764500</v>
      </c>
      <c r="T82">
        <v>6692800</v>
      </c>
      <c r="U82">
        <v>8425700</v>
      </c>
      <c r="V82">
        <v>8701600</v>
      </c>
      <c r="W82">
        <v>3968400</v>
      </c>
      <c r="X82">
        <v>14677500</v>
      </c>
      <c r="Y82">
        <v>24321600</v>
      </c>
      <c r="Z82">
        <v>10961000</v>
      </c>
      <c r="AA82">
        <v>11601290</v>
      </c>
      <c r="AB82">
        <v>20610300</v>
      </c>
      <c r="AC82">
        <v>23323900</v>
      </c>
      <c r="AD82">
        <v>23037700</v>
      </c>
      <c r="AE82">
        <v>17258460</v>
      </c>
      <c r="AF82">
        <v>10872200</v>
      </c>
      <c r="AG82">
        <v>11131800</v>
      </c>
      <c r="AH82">
        <v>12282600</v>
      </c>
      <c r="AI82">
        <v>17507400</v>
      </c>
      <c r="AJ82">
        <v>11902300</v>
      </c>
    </row>
    <row r="83" spans="2:55">
      <c r="B83" t="s">
        <v>51</v>
      </c>
      <c r="AK83">
        <v>4354</v>
      </c>
      <c r="AL83">
        <v>6069</v>
      </c>
      <c r="AM83">
        <v>5313</v>
      </c>
      <c r="AN83">
        <v>9981</v>
      </c>
      <c r="AO83">
        <v>10011</v>
      </c>
    </row>
    <row r="84" spans="2:55">
      <c r="B84" t="s">
        <v>156</v>
      </c>
      <c r="AP84">
        <v>12017</v>
      </c>
      <c r="AQ84">
        <v>14551</v>
      </c>
      <c r="AR84">
        <v>13333</v>
      </c>
      <c r="AS84">
        <v>8091</v>
      </c>
      <c r="AT84">
        <v>49</v>
      </c>
      <c r="AU84">
        <v>2</v>
      </c>
      <c r="AV84">
        <v>1</v>
      </c>
      <c r="AX84">
        <v>1132</v>
      </c>
      <c r="AY84">
        <v>9266</v>
      </c>
      <c r="AZ84">
        <v>14601</v>
      </c>
    </row>
    <row r="85" spans="2:55">
      <c r="B85" t="s">
        <v>166</v>
      </c>
      <c r="C85" t="s">
        <v>169</v>
      </c>
      <c r="AZ85">
        <v>125</v>
      </c>
      <c r="BA85">
        <v>555</v>
      </c>
      <c r="BB85">
        <v>663</v>
      </c>
      <c r="BC85">
        <v>2207</v>
      </c>
    </row>
    <row r="86" spans="2:55">
      <c r="B86" t="s">
        <v>167</v>
      </c>
      <c r="C86" t="s">
        <v>169</v>
      </c>
      <c r="AZ86">
        <v>1930</v>
      </c>
      <c r="BA86">
        <v>16965</v>
      </c>
      <c r="BB86">
        <v>19965</v>
      </c>
      <c r="BC86">
        <v>22972</v>
      </c>
    </row>
    <row r="87" spans="2:55">
      <c r="B87" t="s">
        <v>168</v>
      </c>
      <c r="C87" t="s">
        <v>169</v>
      </c>
      <c r="AZ87">
        <v>900</v>
      </c>
      <c r="BA87">
        <v>2091</v>
      </c>
      <c r="BB87">
        <v>1789</v>
      </c>
      <c r="BC87">
        <v>2102</v>
      </c>
    </row>
    <row r="88" spans="2:55">
      <c r="B88" t="s">
        <v>99</v>
      </c>
      <c r="AK88">
        <v>1602</v>
      </c>
      <c r="AL88">
        <v>578</v>
      </c>
      <c r="AM88">
        <v>1056</v>
      </c>
      <c r="AN88">
        <v>4037</v>
      </c>
      <c r="AO88">
        <v>994</v>
      </c>
      <c r="AP88">
        <v>670</v>
      </c>
      <c r="AQ88">
        <v>1237</v>
      </c>
      <c r="AR88">
        <v>992</v>
      </c>
      <c r="AS88">
        <v>338</v>
      </c>
      <c r="AT88">
        <v>1</v>
      </c>
      <c r="AY88">
        <v>1467</v>
      </c>
      <c r="AZ88">
        <v>7800</v>
      </c>
      <c r="BA88">
        <v>8136</v>
      </c>
      <c r="BB88">
        <v>17939</v>
      </c>
      <c r="BC88">
        <v>26018</v>
      </c>
    </row>
    <row r="89" spans="2:55">
      <c r="B89" t="s">
        <v>100</v>
      </c>
      <c r="AK89">
        <v>438</v>
      </c>
      <c r="AL89">
        <v>379</v>
      </c>
      <c r="AM89">
        <v>450</v>
      </c>
      <c r="AN89">
        <v>731</v>
      </c>
      <c r="AO89">
        <v>589</v>
      </c>
      <c r="AP89">
        <v>1065</v>
      </c>
      <c r="AQ89">
        <v>776</v>
      </c>
      <c r="AR89">
        <v>781</v>
      </c>
      <c r="AS89">
        <v>561</v>
      </c>
      <c r="AT89">
        <v>5</v>
      </c>
      <c r="AU89">
        <v>2</v>
      </c>
      <c r="AX89">
        <v>685</v>
      </c>
      <c r="AY89">
        <v>2324</v>
      </c>
      <c r="AZ89">
        <v>1542</v>
      </c>
      <c r="BA89">
        <v>3728</v>
      </c>
      <c r="BB89">
        <v>4159</v>
      </c>
      <c r="BC89">
        <v>4139</v>
      </c>
    </row>
    <row r="90" spans="2:55">
      <c r="B90" t="s">
        <v>157</v>
      </c>
      <c r="AO90">
        <v>1</v>
      </c>
      <c r="AP90">
        <v>1</v>
      </c>
      <c r="AQ90">
        <v>2</v>
      </c>
      <c r="AR90">
        <v>9</v>
      </c>
      <c r="AS90">
        <v>9</v>
      </c>
      <c r="AY90">
        <v>20</v>
      </c>
      <c r="AZ90">
        <v>33</v>
      </c>
      <c r="BA90">
        <v>99</v>
      </c>
      <c r="BB90">
        <v>143</v>
      </c>
      <c r="BC90">
        <v>111</v>
      </c>
    </row>
    <row r="91" spans="2:55">
      <c r="B91" t="s">
        <v>158</v>
      </c>
      <c r="AO91">
        <v>498</v>
      </c>
      <c r="AP91">
        <v>1028</v>
      </c>
      <c r="AQ91">
        <v>1006</v>
      </c>
      <c r="AR91">
        <v>295</v>
      </c>
      <c r="AS91">
        <v>17</v>
      </c>
      <c r="AY91">
        <v>703</v>
      </c>
      <c r="AZ91">
        <v>398</v>
      </c>
      <c r="BA91">
        <v>167</v>
      </c>
      <c r="BB91">
        <v>1350</v>
      </c>
      <c r="BC91">
        <v>1117</v>
      </c>
    </row>
    <row r="92" spans="2:55">
      <c r="B92" t="s">
        <v>7</v>
      </c>
      <c r="N92">
        <v>15900</v>
      </c>
      <c r="P92">
        <v>1010800</v>
      </c>
      <c r="Q92">
        <v>44700</v>
      </c>
      <c r="R92">
        <v>18900</v>
      </c>
      <c r="S92">
        <v>34200</v>
      </c>
      <c r="T92">
        <v>27100</v>
      </c>
      <c r="U92">
        <v>1089000</v>
      </c>
      <c r="V92">
        <v>1859700</v>
      </c>
      <c r="W92">
        <v>5100</v>
      </c>
      <c r="X92">
        <v>12224800</v>
      </c>
      <c r="Y92">
        <v>13291100</v>
      </c>
      <c r="Z92">
        <v>13952200</v>
      </c>
      <c r="AA92">
        <v>98500</v>
      </c>
      <c r="AB92">
        <v>119660</v>
      </c>
      <c r="AC92">
        <v>116490</v>
      </c>
      <c r="AD92">
        <v>307840</v>
      </c>
      <c r="AE92">
        <v>938700</v>
      </c>
      <c r="AF92">
        <v>411900</v>
      </c>
      <c r="AG92">
        <v>454200</v>
      </c>
      <c r="AH92">
        <v>744600</v>
      </c>
      <c r="AI92">
        <v>470600</v>
      </c>
      <c r="AJ92">
        <v>1218300</v>
      </c>
      <c r="AK92">
        <v>1838</v>
      </c>
      <c r="AL92">
        <v>2006</v>
      </c>
      <c r="AM92">
        <v>1523</v>
      </c>
      <c r="AN92">
        <v>5027</v>
      </c>
      <c r="AO92">
        <v>2989</v>
      </c>
      <c r="AP92">
        <v>3765</v>
      </c>
      <c r="AQ92">
        <v>6110</v>
      </c>
      <c r="AR92">
        <v>2589</v>
      </c>
      <c r="AS92">
        <v>1726</v>
      </c>
      <c r="AT92">
        <v>70</v>
      </c>
      <c r="AU92">
        <v>71</v>
      </c>
      <c r="AX92">
        <v>120</v>
      </c>
      <c r="AY92">
        <v>3325</v>
      </c>
      <c r="AZ92">
        <v>8950</v>
      </c>
      <c r="BA92">
        <v>13280</v>
      </c>
      <c r="BB92">
        <v>12487</v>
      </c>
      <c r="BC92">
        <v>18688</v>
      </c>
    </row>
    <row r="93" spans="2:55">
      <c r="B93" t="s">
        <v>154</v>
      </c>
      <c r="AO93">
        <v>53</v>
      </c>
      <c r="AP93">
        <v>31</v>
      </c>
      <c r="AQ93">
        <v>33</v>
      </c>
      <c r="AR93">
        <v>17</v>
      </c>
      <c r="AS93">
        <v>14</v>
      </c>
      <c r="AY93">
        <v>96</v>
      </c>
      <c r="AZ93">
        <v>156</v>
      </c>
      <c r="BA93">
        <v>429</v>
      </c>
      <c r="BB93">
        <v>90</v>
      </c>
      <c r="BC93">
        <v>5805</v>
      </c>
    </row>
    <row r="94" spans="2:55">
      <c r="B94" t="s">
        <v>6</v>
      </c>
      <c r="P94">
        <v>200</v>
      </c>
      <c r="Q94">
        <v>100</v>
      </c>
      <c r="S94">
        <v>24000</v>
      </c>
      <c r="T94">
        <v>383900</v>
      </c>
      <c r="U94">
        <v>31500</v>
      </c>
      <c r="X94">
        <v>1950800</v>
      </c>
      <c r="Z94">
        <v>348200</v>
      </c>
      <c r="AB94">
        <v>267800</v>
      </c>
      <c r="AC94">
        <v>205500</v>
      </c>
      <c r="AD94">
        <v>18900</v>
      </c>
      <c r="AE94">
        <v>13400</v>
      </c>
      <c r="AF94">
        <v>81100</v>
      </c>
      <c r="AG94">
        <v>205500</v>
      </c>
      <c r="AH94">
        <v>142000</v>
      </c>
      <c r="AI94">
        <v>48700</v>
      </c>
      <c r="AJ94">
        <v>10000</v>
      </c>
      <c r="AK94">
        <v>31</v>
      </c>
      <c r="AL94">
        <v>17</v>
      </c>
      <c r="AM94">
        <v>40</v>
      </c>
      <c r="AN94">
        <v>232</v>
      </c>
      <c r="AO94">
        <v>544</v>
      </c>
      <c r="AP94">
        <v>450</v>
      </c>
      <c r="AQ94">
        <v>330</v>
      </c>
      <c r="AR94">
        <v>541</v>
      </c>
      <c r="AS94">
        <v>327</v>
      </c>
      <c r="AY94">
        <v>130</v>
      </c>
      <c r="AZ94">
        <v>1946</v>
      </c>
      <c r="BA94">
        <v>1561</v>
      </c>
      <c r="BB94">
        <v>5386</v>
      </c>
      <c r="BC94">
        <v>3623</v>
      </c>
    </row>
    <row r="95" spans="2:55">
      <c r="B95" t="s">
        <v>188</v>
      </c>
      <c r="BC95">
        <v>25</v>
      </c>
    </row>
    <row r="96" spans="2:55">
      <c r="B96" t="s">
        <v>8</v>
      </c>
      <c r="J96">
        <v>2300</v>
      </c>
      <c r="K96">
        <v>1400</v>
      </c>
      <c r="L96">
        <v>1300</v>
      </c>
      <c r="M96">
        <v>2300</v>
      </c>
      <c r="N96">
        <v>22400</v>
      </c>
      <c r="P96">
        <v>17400</v>
      </c>
      <c r="Q96">
        <v>21000</v>
      </c>
      <c r="R96">
        <v>19200</v>
      </c>
      <c r="S96">
        <v>41400</v>
      </c>
      <c r="T96">
        <v>21500</v>
      </c>
      <c r="U96">
        <v>2090800</v>
      </c>
      <c r="V96">
        <v>28820000</v>
      </c>
      <c r="W96">
        <v>3200</v>
      </c>
      <c r="X96">
        <v>15905600</v>
      </c>
      <c r="Y96">
        <v>9559600</v>
      </c>
      <c r="Z96">
        <v>1364000</v>
      </c>
      <c r="AA96">
        <v>10340</v>
      </c>
      <c r="AB96">
        <v>58800</v>
      </c>
      <c r="AC96">
        <v>52620</v>
      </c>
      <c r="AD96">
        <v>180450</v>
      </c>
      <c r="AE96">
        <v>58050</v>
      </c>
      <c r="AF96">
        <v>137400</v>
      </c>
      <c r="AG96">
        <v>1397600</v>
      </c>
      <c r="AH96">
        <v>1578800</v>
      </c>
      <c r="AI96">
        <v>2983400</v>
      </c>
      <c r="AJ96">
        <v>1279200</v>
      </c>
      <c r="AK96">
        <v>1190</v>
      </c>
      <c r="AL96">
        <v>2582</v>
      </c>
      <c r="AM96">
        <v>4718</v>
      </c>
      <c r="AN96">
        <v>8474</v>
      </c>
      <c r="AO96">
        <v>10704</v>
      </c>
      <c r="AP96">
        <v>15202</v>
      </c>
      <c r="AQ96">
        <v>12663</v>
      </c>
      <c r="AR96">
        <v>7538</v>
      </c>
      <c r="AS96">
        <v>4289</v>
      </c>
      <c r="AT96">
        <v>1802</v>
      </c>
      <c r="AU96">
        <v>11867</v>
      </c>
      <c r="AV96">
        <v>10</v>
      </c>
      <c r="AX96">
        <v>24</v>
      </c>
      <c r="AY96">
        <v>5</v>
      </c>
      <c r="AZ96">
        <v>16</v>
      </c>
      <c r="BA96">
        <v>1793</v>
      </c>
      <c r="BB96">
        <v>3129</v>
      </c>
      <c r="BC96">
        <v>33285</v>
      </c>
    </row>
    <row r="97" spans="2:55">
      <c r="B97" t="s">
        <v>165</v>
      </c>
      <c r="BA97">
        <v>26</v>
      </c>
      <c r="BB97">
        <v>5</v>
      </c>
    </row>
    <row r="98" spans="2:55">
      <c r="B98" t="s">
        <v>155</v>
      </c>
      <c r="AO98">
        <v>4159</v>
      </c>
      <c r="AP98">
        <v>5729</v>
      </c>
      <c r="AQ98">
        <v>4460</v>
      </c>
      <c r="AR98">
        <v>2974</v>
      </c>
      <c r="AS98">
        <v>1426</v>
      </c>
    </row>
    <row r="99" spans="2:55">
      <c r="B99" t="s">
        <v>52</v>
      </c>
      <c r="V99">
        <v>5363100</v>
      </c>
      <c r="W99">
        <v>16716600</v>
      </c>
      <c r="X99">
        <v>68666600</v>
      </c>
      <c r="Y99">
        <v>86741600</v>
      </c>
      <c r="Z99">
        <v>15957300</v>
      </c>
      <c r="AA99">
        <v>1826300</v>
      </c>
      <c r="AB99">
        <v>2551900</v>
      </c>
      <c r="AC99">
        <v>5673300</v>
      </c>
      <c r="AD99">
        <v>3364500</v>
      </c>
      <c r="AE99">
        <v>3290900</v>
      </c>
      <c r="AF99">
        <v>2108100</v>
      </c>
      <c r="AG99">
        <v>8607900</v>
      </c>
      <c r="AH99">
        <v>7734400</v>
      </c>
      <c r="AI99">
        <v>2643300</v>
      </c>
      <c r="AJ99">
        <v>2967000</v>
      </c>
      <c r="AK99">
        <v>4006</v>
      </c>
      <c r="AL99">
        <v>3340</v>
      </c>
      <c r="AM99">
        <v>1679</v>
      </c>
      <c r="AN99">
        <v>6973</v>
      </c>
      <c r="AO99">
        <v>14366</v>
      </c>
      <c r="AP99">
        <v>21041</v>
      </c>
      <c r="AQ99">
        <v>22898</v>
      </c>
      <c r="AR99">
        <v>18098</v>
      </c>
      <c r="AS99">
        <v>15931</v>
      </c>
      <c r="AT99">
        <v>382</v>
      </c>
      <c r="AU99">
        <v>494</v>
      </c>
      <c r="AV99">
        <v>45</v>
      </c>
      <c r="AW99">
        <v>13</v>
      </c>
      <c r="AX99">
        <v>6</v>
      </c>
      <c r="AY99">
        <v>1188</v>
      </c>
      <c r="AZ99">
        <v>1984</v>
      </c>
      <c r="BA99">
        <v>19055</v>
      </c>
      <c r="BB99">
        <v>3710</v>
      </c>
      <c r="BC99">
        <v>15063</v>
      </c>
    </row>
    <row r="100" spans="2:55">
      <c r="B100" t="s">
        <v>53</v>
      </c>
      <c r="AD100">
        <v>193600</v>
      </c>
      <c r="AE100">
        <v>5800</v>
      </c>
      <c r="AF100">
        <v>154200</v>
      </c>
      <c r="AG100">
        <v>610300</v>
      </c>
      <c r="AH100">
        <v>945400</v>
      </c>
      <c r="AI100">
        <v>475700</v>
      </c>
      <c r="AJ100">
        <v>425800</v>
      </c>
      <c r="AK100">
        <v>61</v>
      </c>
      <c r="AL100">
        <v>29</v>
      </c>
      <c r="AM100">
        <v>53</v>
      </c>
      <c r="AN100">
        <v>830</v>
      </c>
      <c r="AO100">
        <v>1110</v>
      </c>
      <c r="AP100">
        <v>1607</v>
      </c>
      <c r="AQ100">
        <v>1241</v>
      </c>
      <c r="AR100">
        <v>637</v>
      </c>
      <c r="AS100">
        <v>559</v>
      </c>
      <c r="AT100">
        <v>1</v>
      </c>
      <c r="AY100">
        <v>1069</v>
      </c>
      <c r="AZ100">
        <v>26299</v>
      </c>
      <c r="BA100">
        <v>19373</v>
      </c>
      <c r="BB100">
        <v>14940</v>
      </c>
      <c r="BC100">
        <v>18556</v>
      </c>
    </row>
    <row r="101" spans="2:55">
      <c r="B101" t="s">
        <v>101</v>
      </c>
      <c r="AL101">
        <v>2</v>
      </c>
      <c r="AM101">
        <v>13</v>
      </c>
      <c r="AN101">
        <v>31</v>
      </c>
      <c r="AO101">
        <v>15</v>
      </c>
      <c r="AP101">
        <v>29</v>
      </c>
      <c r="AQ101">
        <v>131</v>
      </c>
      <c r="AR101">
        <v>264</v>
      </c>
      <c r="AS101">
        <v>21</v>
      </c>
      <c r="AY101">
        <v>1</v>
      </c>
      <c r="AZ101">
        <v>5</v>
      </c>
      <c r="BA101">
        <v>42</v>
      </c>
      <c r="BB101">
        <v>38</v>
      </c>
    </row>
    <row r="102" spans="2:55">
      <c r="B102" t="s">
        <v>189</v>
      </c>
      <c r="C102" t="s">
        <v>215</v>
      </c>
      <c r="BC102">
        <v>6</v>
      </c>
    </row>
    <row r="103" spans="2:55">
      <c r="B103" t="s">
        <v>159</v>
      </c>
      <c r="AP103">
        <v>4</v>
      </c>
      <c r="AQ103">
        <v>23</v>
      </c>
      <c r="AR103">
        <v>28</v>
      </c>
    </row>
    <row r="104" spans="2:55">
      <c r="B104" t="s">
        <v>160</v>
      </c>
      <c r="AP104">
        <v>7</v>
      </c>
      <c r="AQ104">
        <v>6</v>
      </c>
      <c r="AR104">
        <v>3</v>
      </c>
      <c r="AZ104">
        <v>43</v>
      </c>
    </row>
    <row r="105" spans="2:55">
      <c r="B105" t="s">
        <v>70</v>
      </c>
      <c r="AD105">
        <v>17900</v>
      </c>
      <c r="AE105">
        <v>71200</v>
      </c>
      <c r="AF105">
        <v>78100</v>
      </c>
    </row>
    <row r="106" spans="2:55">
      <c r="B106" t="s">
        <v>201</v>
      </c>
      <c r="AD106">
        <v>95700</v>
      </c>
      <c r="AE106">
        <v>100400</v>
      </c>
      <c r="AF106">
        <v>152400</v>
      </c>
    </row>
    <row r="107" spans="2:55">
      <c r="B107" t="s">
        <v>67</v>
      </c>
      <c r="I107">
        <v>378200</v>
      </c>
      <c r="J107">
        <v>53200</v>
      </c>
      <c r="K107">
        <v>41300</v>
      </c>
      <c r="L107">
        <v>35500</v>
      </c>
      <c r="M107">
        <v>127400</v>
      </c>
      <c r="N107">
        <v>191100</v>
      </c>
      <c r="P107">
        <v>210200</v>
      </c>
      <c r="Q107">
        <v>486500</v>
      </c>
      <c r="R107">
        <v>294900</v>
      </c>
      <c r="S107">
        <v>528400</v>
      </c>
      <c r="T107">
        <v>144200</v>
      </c>
      <c r="U107">
        <v>10900</v>
      </c>
      <c r="V107">
        <v>8500</v>
      </c>
      <c r="W107">
        <v>100</v>
      </c>
      <c r="X107">
        <v>47400</v>
      </c>
      <c r="Y107">
        <v>276400</v>
      </c>
      <c r="Z107">
        <v>1437600</v>
      </c>
      <c r="AA107">
        <v>403200</v>
      </c>
      <c r="AB107">
        <v>337900</v>
      </c>
      <c r="AC107">
        <v>21400</v>
      </c>
      <c r="AG107">
        <v>108900</v>
      </c>
      <c r="AH107">
        <v>322400</v>
      </c>
      <c r="AI107">
        <v>174000</v>
      </c>
      <c r="AJ107">
        <v>184300</v>
      </c>
      <c r="AK107">
        <v>500</v>
      </c>
      <c r="AL107">
        <v>658</v>
      </c>
      <c r="AM107">
        <v>1049</v>
      </c>
      <c r="AN107">
        <v>1608</v>
      </c>
      <c r="AO107">
        <v>1642</v>
      </c>
      <c r="AP107">
        <v>1556</v>
      </c>
      <c r="AQ107">
        <v>3052</v>
      </c>
      <c r="AR107">
        <v>2693</v>
      </c>
      <c r="AS107">
        <v>1577</v>
      </c>
      <c r="AT107">
        <v>1260</v>
      </c>
      <c r="AU107">
        <v>372</v>
      </c>
      <c r="AV107">
        <v>284</v>
      </c>
      <c r="AW107">
        <v>269</v>
      </c>
      <c r="AX107">
        <v>1419</v>
      </c>
      <c r="AY107">
        <v>9197</v>
      </c>
      <c r="AZ107">
        <v>10068</v>
      </c>
      <c r="BA107">
        <v>4608</v>
      </c>
      <c r="BB107">
        <v>5772</v>
      </c>
      <c r="BC107">
        <v>5387</v>
      </c>
    </row>
    <row r="108" spans="2:55">
      <c r="B108" t="s">
        <v>54</v>
      </c>
      <c r="I108">
        <v>11700</v>
      </c>
      <c r="J108">
        <v>2100</v>
      </c>
      <c r="K108">
        <v>122100</v>
      </c>
      <c r="L108">
        <v>52200</v>
      </c>
      <c r="M108">
        <v>165300</v>
      </c>
      <c r="N108">
        <v>200800</v>
      </c>
      <c r="P108">
        <v>86800</v>
      </c>
      <c r="Q108">
        <v>127000</v>
      </c>
      <c r="R108">
        <v>74800</v>
      </c>
      <c r="S108">
        <v>141100</v>
      </c>
      <c r="T108">
        <v>30400</v>
      </c>
      <c r="U108">
        <v>7008700</v>
      </c>
      <c r="V108">
        <v>17000</v>
      </c>
      <c r="X108">
        <v>4700</v>
      </c>
      <c r="Y108">
        <v>18900</v>
      </c>
      <c r="Z108">
        <v>2452100</v>
      </c>
      <c r="AA108">
        <v>1540000</v>
      </c>
      <c r="AB108">
        <v>1347100</v>
      </c>
      <c r="AC108">
        <v>2954020</v>
      </c>
      <c r="AD108">
        <f>1628700-95700</f>
        <v>1533000</v>
      </c>
      <c r="AE108">
        <f>2254700-100400</f>
        <v>2154300</v>
      </c>
      <c r="AF108">
        <f>2319900-152400</f>
        <v>2167500</v>
      </c>
      <c r="AG108">
        <f>2806200-(108900-57400)</f>
        <v>2754700</v>
      </c>
      <c r="AH108">
        <v>1833500</v>
      </c>
      <c r="AI108">
        <v>1097900</v>
      </c>
      <c r="AJ108">
        <v>1254300</v>
      </c>
    </row>
    <row r="109" spans="2:55">
      <c r="B109" t="s">
        <v>104</v>
      </c>
      <c r="AK109">
        <v>695</v>
      </c>
      <c r="AL109">
        <v>625</v>
      </c>
      <c r="AM109">
        <v>721</v>
      </c>
      <c r="AN109">
        <v>915</v>
      </c>
      <c r="AO109">
        <v>5</v>
      </c>
    </row>
    <row r="110" spans="2:55">
      <c r="B110" t="s">
        <v>105</v>
      </c>
      <c r="AK110">
        <v>10</v>
      </c>
      <c r="AL110">
        <v>1</v>
      </c>
      <c r="AM110">
        <v>4</v>
      </c>
    </row>
    <row r="111" spans="2:55">
      <c r="B111" t="s">
        <v>9</v>
      </c>
      <c r="AC111">
        <v>600</v>
      </c>
      <c r="AD111">
        <v>18900</v>
      </c>
      <c r="AE111">
        <v>200</v>
      </c>
      <c r="AI111">
        <v>27600</v>
      </c>
      <c r="AJ111">
        <v>20000</v>
      </c>
      <c r="AN111">
        <v>12</v>
      </c>
      <c r="AO111">
        <v>17</v>
      </c>
      <c r="AP111">
        <v>5</v>
      </c>
      <c r="AQ111">
        <v>18</v>
      </c>
      <c r="AR111">
        <v>20</v>
      </c>
      <c r="AS111">
        <v>14</v>
      </c>
    </row>
    <row r="112" spans="2:55">
      <c r="B112" t="s">
        <v>19</v>
      </c>
      <c r="Q112">
        <v>300</v>
      </c>
      <c r="U112">
        <v>100</v>
      </c>
      <c r="V112">
        <v>100</v>
      </c>
      <c r="AE112">
        <v>13300</v>
      </c>
      <c r="AF112">
        <v>42600</v>
      </c>
      <c r="AH112">
        <v>500</v>
      </c>
      <c r="AI112">
        <v>100</v>
      </c>
      <c r="AK112">
        <v>11</v>
      </c>
      <c r="AL112">
        <v>25</v>
      </c>
      <c r="AM112">
        <v>62</v>
      </c>
      <c r="AN112">
        <v>198</v>
      </c>
      <c r="AO112">
        <v>218</v>
      </c>
      <c r="AP112">
        <v>634</v>
      </c>
      <c r="AQ112">
        <v>490</v>
      </c>
      <c r="AR112">
        <v>200</v>
      </c>
      <c r="AS112">
        <v>6</v>
      </c>
      <c r="AT112">
        <v>102</v>
      </c>
      <c r="AX112">
        <v>298</v>
      </c>
      <c r="AY112">
        <v>2506</v>
      </c>
      <c r="AZ112">
        <v>4868</v>
      </c>
      <c r="BA112">
        <v>7516</v>
      </c>
      <c r="BB112">
        <v>11587</v>
      </c>
      <c r="BC112">
        <v>16569</v>
      </c>
    </row>
    <row r="113" spans="2:55">
      <c r="B113" t="s">
        <v>117</v>
      </c>
      <c r="P113">
        <v>600</v>
      </c>
      <c r="Q113">
        <v>114900</v>
      </c>
      <c r="R113">
        <v>9400</v>
      </c>
      <c r="S113">
        <v>423700</v>
      </c>
      <c r="T113">
        <v>395200</v>
      </c>
      <c r="V113">
        <v>3098300</v>
      </c>
      <c r="W113">
        <v>15917800</v>
      </c>
      <c r="X113">
        <v>16660100</v>
      </c>
      <c r="Y113">
        <v>16663500</v>
      </c>
    </row>
    <row r="114" spans="2:55">
      <c r="B114" t="s">
        <v>55</v>
      </c>
      <c r="K114">
        <v>100</v>
      </c>
      <c r="L114">
        <v>100</v>
      </c>
      <c r="M114">
        <v>400</v>
      </c>
      <c r="N114">
        <v>1360700</v>
      </c>
      <c r="Z114">
        <v>8931100</v>
      </c>
      <c r="AA114">
        <v>3152400</v>
      </c>
      <c r="AB114">
        <v>1178100</v>
      </c>
      <c r="AC114">
        <v>2786500</v>
      </c>
      <c r="AD114">
        <v>4400400</v>
      </c>
      <c r="AE114">
        <v>1887100</v>
      </c>
      <c r="AF114">
        <v>38100</v>
      </c>
      <c r="AG114">
        <v>566700</v>
      </c>
      <c r="AH114">
        <v>368000</v>
      </c>
      <c r="AI114">
        <v>353500</v>
      </c>
      <c r="AJ114">
        <v>662900</v>
      </c>
      <c r="AK114">
        <v>829</v>
      </c>
      <c r="AL114">
        <v>315</v>
      </c>
      <c r="AM114">
        <v>274</v>
      </c>
      <c r="AN114">
        <v>1240</v>
      </c>
      <c r="AO114">
        <v>1566</v>
      </c>
      <c r="AP114">
        <v>2704</v>
      </c>
      <c r="AQ114">
        <v>2255</v>
      </c>
      <c r="AR114">
        <v>1855</v>
      </c>
      <c r="AS114">
        <v>479</v>
      </c>
      <c r="AX114">
        <v>456</v>
      </c>
      <c r="AY114">
        <v>10565</v>
      </c>
      <c r="AZ114">
        <v>15370</v>
      </c>
      <c r="BA114">
        <v>25641</v>
      </c>
      <c r="BB114">
        <v>17434</v>
      </c>
      <c r="BC114">
        <v>50167</v>
      </c>
    </row>
    <row r="115" spans="2:55">
      <c r="B115" t="s">
        <v>107</v>
      </c>
      <c r="AM115">
        <v>1</v>
      </c>
      <c r="AN115">
        <v>211</v>
      </c>
      <c r="AO115">
        <v>1</v>
      </c>
      <c r="AQ115">
        <v>1</v>
      </c>
      <c r="AR115">
        <v>1</v>
      </c>
      <c r="AY115">
        <v>784</v>
      </c>
      <c r="BB115">
        <v>1171</v>
      </c>
      <c r="BC115">
        <v>3007</v>
      </c>
    </row>
    <row r="116" spans="2:55">
      <c r="B116" t="s">
        <v>139</v>
      </c>
      <c r="AP116">
        <v>13</v>
      </c>
      <c r="AQ116">
        <v>2</v>
      </c>
      <c r="AS116">
        <v>2</v>
      </c>
    </row>
    <row r="117" spans="2:55">
      <c r="B117" t="s">
        <v>56</v>
      </c>
      <c r="AD117">
        <v>23000</v>
      </c>
      <c r="AE117">
        <v>500</v>
      </c>
      <c r="AH117">
        <v>15000</v>
      </c>
      <c r="AJ117">
        <v>300</v>
      </c>
      <c r="AK117">
        <v>1</v>
      </c>
      <c r="AL117">
        <v>1</v>
      </c>
      <c r="AN117">
        <v>252</v>
      </c>
      <c r="AO117">
        <v>32</v>
      </c>
      <c r="AP117">
        <v>86</v>
      </c>
      <c r="AQ117">
        <v>85</v>
      </c>
      <c r="AR117">
        <v>66</v>
      </c>
      <c r="AS117">
        <v>292</v>
      </c>
      <c r="AU117">
        <v>1</v>
      </c>
      <c r="AZ117">
        <v>526</v>
      </c>
      <c r="BA117">
        <v>131</v>
      </c>
      <c r="BB117">
        <v>413</v>
      </c>
      <c r="BC117">
        <v>1622</v>
      </c>
    </row>
    <row r="118" spans="2:55">
      <c r="B118" t="s">
        <v>68</v>
      </c>
      <c r="N118">
        <v>457200</v>
      </c>
      <c r="P118">
        <v>546100</v>
      </c>
      <c r="Q118">
        <v>648500</v>
      </c>
      <c r="R118">
        <v>811000</v>
      </c>
      <c r="S118">
        <v>1123100</v>
      </c>
      <c r="T118">
        <v>339300</v>
      </c>
      <c r="U118">
        <v>21900</v>
      </c>
      <c r="V118">
        <v>3244300</v>
      </c>
      <c r="W118">
        <v>1000</v>
      </c>
      <c r="X118">
        <v>24493200</v>
      </c>
      <c r="Y118">
        <v>55655800</v>
      </c>
      <c r="Z118">
        <v>34664400</v>
      </c>
      <c r="AA118">
        <v>3877800</v>
      </c>
      <c r="AB118">
        <v>20590690</v>
      </c>
      <c r="AC118">
        <v>30875970</v>
      </c>
      <c r="AD118">
        <v>41496240</v>
      </c>
      <c r="AE118">
        <v>23543550</v>
      </c>
      <c r="AF118">
        <v>26865400</v>
      </c>
      <c r="AG118">
        <v>31427000</v>
      </c>
      <c r="AH118">
        <v>19323600</v>
      </c>
      <c r="AI118">
        <v>13670400</v>
      </c>
      <c r="AJ118">
        <v>10550300</v>
      </c>
      <c r="AP118">
        <v>38897</v>
      </c>
      <c r="BA118">
        <f>125682+1335</f>
        <v>127017</v>
      </c>
      <c r="BB118">
        <f>115058+3130</f>
        <v>118188</v>
      </c>
      <c r="BC118">
        <v>88059</v>
      </c>
    </row>
    <row r="119" spans="2:55">
      <c r="B119" t="s">
        <v>193</v>
      </c>
      <c r="AK119">
        <v>10395</v>
      </c>
      <c r="AL119">
        <v>15745</v>
      </c>
      <c r="AM119">
        <v>18764</v>
      </c>
      <c r="AN119">
        <v>33016</v>
      </c>
      <c r="AO119">
        <v>37385</v>
      </c>
      <c r="AQ119">
        <v>45806</v>
      </c>
      <c r="AR119">
        <v>56823</v>
      </c>
      <c r="AS119">
        <v>21319</v>
      </c>
      <c r="AT119">
        <v>1</v>
      </c>
      <c r="AX119">
        <v>59906</v>
      </c>
      <c r="AY119">
        <v>131937</v>
      </c>
      <c r="AZ119">
        <v>100690</v>
      </c>
    </row>
    <row r="120" spans="2:55">
      <c r="B120" t="s">
        <v>192</v>
      </c>
      <c r="AK120">
        <v>2</v>
      </c>
      <c r="AL120">
        <v>7</v>
      </c>
      <c r="AM120">
        <v>14</v>
      </c>
      <c r="AN120">
        <v>31</v>
      </c>
      <c r="AO120">
        <v>48</v>
      </c>
      <c r="AQ120">
        <v>462</v>
      </c>
      <c r="AR120">
        <v>183</v>
      </c>
      <c r="AY120">
        <v>624</v>
      </c>
      <c r="AZ120">
        <v>1625</v>
      </c>
    </row>
    <row r="121" spans="2:55">
      <c r="B121" t="s">
        <v>57</v>
      </c>
      <c r="I121">
        <v>9474200</v>
      </c>
      <c r="J121">
        <v>8050000</v>
      </c>
      <c r="K121">
        <v>14352600</v>
      </c>
      <c r="L121">
        <v>14545300</v>
      </c>
      <c r="M121">
        <v>18103800</v>
      </c>
      <c r="N121">
        <v>28306500</v>
      </c>
      <c r="P121">
        <v>30986800</v>
      </c>
      <c r="Q121">
        <v>33806700</v>
      </c>
      <c r="R121">
        <v>39200800</v>
      </c>
      <c r="S121">
        <v>73059900</v>
      </c>
      <c r="T121">
        <v>183627000</v>
      </c>
      <c r="U121">
        <v>337997800</v>
      </c>
      <c r="V121">
        <v>551397200</v>
      </c>
      <c r="W121">
        <v>199698700</v>
      </c>
      <c r="X121">
        <v>752734200</v>
      </c>
      <c r="Y121">
        <v>691418900</v>
      </c>
      <c r="Z121">
        <v>277410300</v>
      </c>
      <c r="AA121">
        <v>243450290</v>
      </c>
      <c r="AB121">
        <v>223659130</v>
      </c>
      <c r="AC121">
        <v>210673830</v>
      </c>
      <c r="AD121">
        <v>194512140</v>
      </c>
      <c r="AE121">
        <v>156172740</v>
      </c>
      <c r="AF121">
        <v>134184800</v>
      </c>
      <c r="AG121">
        <v>121245000</v>
      </c>
      <c r="AH121">
        <v>112291900</v>
      </c>
      <c r="AI121">
        <v>102943300</v>
      </c>
      <c r="AJ121">
        <v>66034500</v>
      </c>
      <c r="AK121">
        <v>58220</v>
      </c>
      <c r="AL121">
        <v>46117</v>
      </c>
      <c r="AM121">
        <v>63686</v>
      </c>
      <c r="AN121">
        <v>67425</v>
      </c>
      <c r="AO121">
        <v>77645</v>
      </c>
      <c r="AP121">
        <v>110271</v>
      </c>
      <c r="AQ121">
        <v>119085</v>
      </c>
      <c r="AR121">
        <v>147323</v>
      </c>
      <c r="AS121">
        <v>108113</v>
      </c>
      <c r="AT121">
        <v>4362</v>
      </c>
      <c r="AU121">
        <v>1177</v>
      </c>
      <c r="AV121">
        <v>521</v>
      </c>
      <c r="AW121">
        <v>24</v>
      </c>
      <c r="AX121">
        <v>142633</v>
      </c>
      <c r="AY121">
        <v>477038</v>
      </c>
      <c r="AZ121">
        <v>949917</v>
      </c>
      <c r="BA121">
        <v>496759</v>
      </c>
      <c r="BB121">
        <v>553132</v>
      </c>
      <c r="BC121">
        <v>589310</v>
      </c>
    </row>
    <row r="122" spans="2:55">
      <c r="B122" t="s">
        <v>58</v>
      </c>
      <c r="I122">
        <v>87800</v>
      </c>
      <c r="J122">
        <v>101900</v>
      </c>
      <c r="K122">
        <v>132300</v>
      </c>
      <c r="L122">
        <v>146100</v>
      </c>
      <c r="M122">
        <v>300</v>
      </c>
      <c r="N122">
        <v>700</v>
      </c>
      <c r="Q122">
        <v>10100</v>
      </c>
      <c r="R122">
        <v>100</v>
      </c>
      <c r="AK122">
        <v>4</v>
      </c>
      <c r="AM122">
        <v>29</v>
      </c>
      <c r="AN122">
        <v>16</v>
      </c>
    </row>
    <row r="123" spans="2:55">
      <c r="B123" t="s">
        <v>11</v>
      </c>
      <c r="N123">
        <v>1108400</v>
      </c>
      <c r="P123">
        <v>756200</v>
      </c>
      <c r="Q123">
        <v>961200</v>
      </c>
      <c r="R123">
        <v>1090000</v>
      </c>
      <c r="S123">
        <v>1033600</v>
      </c>
      <c r="T123">
        <v>422600</v>
      </c>
      <c r="U123">
        <v>58400</v>
      </c>
      <c r="V123">
        <v>42900</v>
      </c>
      <c r="W123">
        <v>400</v>
      </c>
      <c r="X123">
        <v>963100</v>
      </c>
      <c r="Y123">
        <v>221600</v>
      </c>
      <c r="Z123">
        <v>849100</v>
      </c>
      <c r="AA123">
        <v>576900</v>
      </c>
      <c r="AB123">
        <v>1271200</v>
      </c>
      <c r="AC123">
        <v>264300</v>
      </c>
      <c r="AD123">
        <v>627300</v>
      </c>
      <c r="AE123">
        <v>1053600</v>
      </c>
      <c r="AF123">
        <v>364000</v>
      </c>
      <c r="AG123">
        <v>70100</v>
      </c>
      <c r="AH123">
        <v>113200</v>
      </c>
      <c r="AI123">
        <v>751000</v>
      </c>
      <c r="AJ123">
        <v>95100</v>
      </c>
      <c r="AK123">
        <v>195</v>
      </c>
      <c r="AL123">
        <v>250</v>
      </c>
      <c r="AM123">
        <v>442</v>
      </c>
      <c r="AN123">
        <v>1467</v>
      </c>
      <c r="AO123">
        <v>1755</v>
      </c>
      <c r="AP123">
        <v>3116</v>
      </c>
      <c r="AQ123">
        <v>1525</v>
      </c>
      <c r="AR123">
        <v>5218</v>
      </c>
      <c r="AX123">
        <v>1399</v>
      </c>
      <c r="AY123">
        <v>747</v>
      </c>
      <c r="AZ123">
        <v>3334</v>
      </c>
      <c r="BA123">
        <v>3939</v>
      </c>
      <c r="BB123">
        <v>8917</v>
      </c>
      <c r="BC123">
        <v>3398</v>
      </c>
    </row>
    <row r="124" spans="2:55">
      <c r="B124" t="s">
        <v>59</v>
      </c>
      <c r="N124">
        <v>130000</v>
      </c>
      <c r="P124">
        <v>185400</v>
      </c>
      <c r="Q124">
        <v>525800</v>
      </c>
      <c r="R124">
        <v>347700</v>
      </c>
      <c r="S124">
        <v>652800</v>
      </c>
      <c r="T124">
        <v>1675400</v>
      </c>
      <c r="U124">
        <v>389600</v>
      </c>
      <c r="V124">
        <v>2528600</v>
      </c>
      <c r="W124">
        <v>100</v>
      </c>
      <c r="X124">
        <v>2675500</v>
      </c>
      <c r="Y124">
        <v>6866300</v>
      </c>
      <c r="Z124">
        <v>6965400</v>
      </c>
      <c r="AA124">
        <v>8498500</v>
      </c>
      <c r="AB124">
        <v>9138200</v>
      </c>
      <c r="AC124">
        <v>9205000</v>
      </c>
      <c r="AD124">
        <v>5926500</v>
      </c>
      <c r="AE124">
        <v>11028200</v>
      </c>
      <c r="AF124">
        <v>7823500</v>
      </c>
      <c r="AG124">
        <v>10828800</v>
      </c>
      <c r="AH124">
        <v>7249900</v>
      </c>
      <c r="AI124">
        <v>5344200</v>
      </c>
      <c r="AJ124">
        <v>5427000</v>
      </c>
      <c r="AS124">
        <v>2952</v>
      </c>
      <c r="AT124">
        <v>64</v>
      </c>
    </row>
    <row r="125" spans="2:55">
      <c r="B125" t="s">
        <v>120</v>
      </c>
      <c r="J125">
        <v>100</v>
      </c>
      <c r="L125">
        <v>20900</v>
      </c>
      <c r="M125">
        <v>936400</v>
      </c>
    </row>
    <row r="126" spans="2:55">
      <c r="B126" t="s">
        <v>140</v>
      </c>
    </row>
    <row r="127" spans="2:55">
      <c r="B127" t="s">
        <v>141</v>
      </c>
      <c r="AO127">
        <v>443</v>
      </c>
      <c r="AP127">
        <v>224</v>
      </c>
      <c r="AQ127">
        <v>722</v>
      </c>
      <c r="AR127">
        <v>28</v>
      </c>
      <c r="AZ127">
        <v>17</v>
      </c>
    </row>
    <row r="128" spans="2:55">
      <c r="B128" t="s">
        <v>142</v>
      </c>
      <c r="AO128">
        <v>189</v>
      </c>
      <c r="AP128">
        <v>110</v>
      </c>
      <c r="AQ128">
        <v>203</v>
      </c>
      <c r="AR128">
        <v>282</v>
      </c>
      <c r="AS128">
        <v>496</v>
      </c>
      <c r="AX128">
        <v>1</v>
      </c>
      <c r="AZ128">
        <v>330</v>
      </c>
      <c r="BA128">
        <v>1</v>
      </c>
    </row>
    <row r="129" spans="2:55">
      <c r="B129" t="s">
        <v>10</v>
      </c>
      <c r="N129">
        <v>19900</v>
      </c>
      <c r="P129">
        <v>66600</v>
      </c>
      <c r="Q129">
        <v>4200</v>
      </c>
      <c r="R129">
        <v>4900</v>
      </c>
      <c r="S129">
        <v>4100</v>
      </c>
      <c r="T129">
        <v>5500</v>
      </c>
      <c r="U129">
        <v>19400</v>
      </c>
      <c r="V129">
        <v>102000</v>
      </c>
      <c r="W129">
        <v>72800</v>
      </c>
      <c r="X129">
        <v>467000</v>
      </c>
      <c r="Y129">
        <v>68000</v>
      </c>
      <c r="Z129">
        <v>9800</v>
      </c>
      <c r="AA129">
        <v>99900</v>
      </c>
      <c r="AB129">
        <v>64600</v>
      </c>
      <c r="AC129">
        <v>45300</v>
      </c>
      <c r="AD129">
        <v>47200</v>
      </c>
      <c r="AE129">
        <v>95000</v>
      </c>
      <c r="AF129">
        <v>274100</v>
      </c>
      <c r="AG129">
        <v>35400</v>
      </c>
      <c r="AH129">
        <v>41500</v>
      </c>
      <c r="AI129">
        <v>37400</v>
      </c>
      <c r="AJ129">
        <v>28600</v>
      </c>
      <c r="AK129">
        <v>73</v>
      </c>
      <c r="AL129">
        <v>49</v>
      </c>
      <c r="AM129">
        <v>66</v>
      </c>
      <c r="AN129">
        <v>108</v>
      </c>
      <c r="AO129">
        <v>115</v>
      </c>
      <c r="AP129">
        <v>231</v>
      </c>
      <c r="AQ129">
        <v>999</v>
      </c>
      <c r="AR129">
        <v>7042</v>
      </c>
      <c r="AS129">
        <v>10717</v>
      </c>
      <c r="AT129">
        <v>372</v>
      </c>
      <c r="AU129">
        <v>12</v>
      </c>
      <c r="AV129">
        <v>6</v>
      </c>
      <c r="AW129">
        <v>2</v>
      </c>
      <c r="AX129">
        <v>174</v>
      </c>
      <c r="AY129">
        <v>376</v>
      </c>
      <c r="AZ129">
        <v>557</v>
      </c>
      <c r="BA129">
        <v>20979</v>
      </c>
      <c r="BB129">
        <v>8679</v>
      </c>
      <c r="BC129">
        <v>27476</v>
      </c>
    </row>
    <row r="130" spans="2:55">
      <c r="B130" t="s">
        <v>121</v>
      </c>
      <c r="I130">
        <v>600</v>
      </c>
      <c r="J130">
        <v>200</v>
      </c>
      <c r="K130">
        <v>600</v>
      </c>
      <c r="L130">
        <v>24500</v>
      </c>
    </row>
    <row r="131" spans="2:55">
      <c r="B131" t="s">
        <v>143</v>
      </c>
      <c r="AO131">
        <v>17</v>
      </c>
      <c r="AP131">
        <v>1</v>
      </c>
      <c r="AQ131">
        <v>18</v>
      </c>
      <c r="AR131">
        <v>5</v>
      </c>
      <c r="AS131">
        <v>25</v>
      </c>
      <c r="AZ131">
        <v>902</v>
      </c>
      <c r="BA131">
        <v>35</v>
      </c>
      <c r="BB131">
        <v>13</v>
      </c>
      <c r="BC131">
        <v>11</v>
      </c>
    </row>
    <row r="132" spans="2:55">
      <c r="B132" t="s">
        <v>91</v>
      </c>
      <c r="AK132">
        <v>970</v>
      </c>
      <c r="AL132">
        <v>401</v>
      </c>
      <c r="AM132">
        <v>412</v>
      </c>
      <c r="AN132">
        <v>454</v>
      </c>
      <c r="AO132">
        <v>390</v>
      </c>
      <c r="AP132">
        <v>451</v>
      </c>
      <c r="AQ132">
        <v>821</v>
      </c>
      <c r="AR132">
        <v>775</v>
      </c>
      <c r="AS132">
        <v>591</v>
      </c>
      <c r="AT132">
        <v>68</v>
      </c>
      <c r="AY132">
        <v>402</v>
      </c>
      <c r="AZ132">
        <v>6</v>
      </c>
      <c r="BA132">
        <v>15</v>
      </c>
    </row>
    <row r="133" spans="2:55">
      <c r="B133" t="s">
        <v>92</v>
      </c>
      <c r="AK133">
        <v>119</v>
      </c>
      <c r="AL133">
        <v>104</v>
      </c>
      <c r="AM133">
        <v>35</v>
      </c>
      <c r="AN133">
        <v>30</v>
      </c>
      <c r="AO133">
        <v>139</v>
      </c>
      <c r="AP133">
        <v>328</v>
      </c>
      <c r="AQ133">
        <v>372</v>
      </c>
      <c r="AR133">
        <v>260</v>
      </c>
      <c r="AS133">
        <v>220</v>
      </c>
      <c r="AX133">
        <v>605</v>
      </c>
      <c r="AY133">
        <v>1920</v>
      </c>
      <c r="AZ133">
        <v>16089</v>
      </c>
      <c r="BA133">
        <v>10281</v>
      </c>
      <c r="BB133">
        <v>4449</v>
      </c>
      <c r="BC133">
        <v>226</v>
      </c>
    </row>
    <row r="134" spans="2:55">
      <c r="B134" t="s">
        <v>93</v>
      </c>
      <c r="AK134">
        <v>3</v>
      </c>
      <c r="AL134">
        <v>6</v>
      </c>
      <c r="AN134">
        <v>246</v>
      </c>
      <c r="AO134">
        <v>224</v>
      </c>
      <c r="AP134">
        <v>454</v>
      </c>
      <c r="AQ134">
        <v>269</v>
      </c>
      <c r="AR134">
        <v>330</v>
      </c>
      <c r="AS134">
        <v>22</v>
      </c>
      <c r="AZ134">
        <v>1297</v>
      </c>
      <c r="BA134">
        <v>441</v>
      </c>
      <c r="BB134">
        <v>5</v>
      </c>
      <c r="BC134">
        <v>2</v>
      </c>
    </row>
    <row r="135" spans="2:55">
      <c r="B135" t="s">
        <v>144</v>
      </c>
      <c r="AO135">
        <v>699</v>
      </c>
      <c r="AP135">
        <v>2325</v>
      </c>
      <c r="AQ135">
        <v>1512</v>
      </c>
      <c r="AR135">
        <v>704</v>
      </c>
      <c r="AS135">
        <v>63</v>
      </c>
      <c r="AT135">
        <v>3</v>
      </c>
      <c r="AU135">
        <v>1</v>
      </c>
      <c r="AX135">
        <v>4</v>
      </c>
      <c r="AY135">
        <v>354</v>
      </c>
      <c r="AZ135">
        <v>289</v>
      </c>
      <c r="BA135">
        <v>368</v>
      </c>
      <c r="BB135">
        <v>149</v>
      </c>
      <c r="BC135">
        <v>197</v>
      </c>
    </row>
    <row r="136" spans="2:55">
      <c r="B136" t="s">
        <v>94</v>
      </c>
      <c r="AK136">
        <v>54</v>
      </c>
      <c r="AL136">
        <v>37</v>
      </c>
      <c r="AM136">
        <v>8</v>
      </c>
      <c r="AN136">
        <v>35</v>
      </c>
      <c r="AO136">
        <v>10</v>
      </c>
      <c r="AP136">
        <v>3</v>
      </c>
      <c r="AQ136">
        <v>6</v>
      </c>
      <c r="AR136">
        <v>19</v>
      </c>
    </row>
    <row r="137" spans="2:55">
      <c r="B137" t="s">
        <v>95</v>
      </c>
      <c r="AK137">
        <v>15</v>
      </c>
      <c r="AL137">
        <v>10</v>
      </c>
      <c r="AM137">
        <v>8</v>
      </c>
      <c r="AN137">
        <v>2</v>
      </c>
      <c r="AO137">
        <v>4828</v>
      </c>
      <c r="AP137">
        <v>7164</v>
      </c>
      <c r="AQ137">
        <v>3075</v>
      </c>
      <c r="AR137">
        <v>6564</v>
      </c>
      <c r="AY137">
        <v>7810</v>
      </c>
      <c r="AZ137">
        <v>9469</v>
      </c>
      <c r="BA137">
        <v>4046</v>
      </c>
      <c r="BB137">
        <v>8332</v>
      </c>
      <c r="BC137">
        <v>3</v>
      </c>
    </row>
    <row r="138" spans="2:55">
      <c r="B138" t="s">
        <v>145</v>
      </c>
      <c r="AO138">
        <v>3714</v>
      </c>
      <c r="AP138">
        <v>4876</v>
      </c>
      <c r="AQ138">
        <v>5135</v>
      </c>
      <c r="AR138">
        <v>5297</v>
      </c>
      <c r="AS138">
        <v>3622</v>
      </c>
      <c r="AT138">
        <v>1068</v>
      </c>
      <c r="AU138">
        <v>2</v>
      </c>
      <c r="AX138">
        <v>17</v>
      </c>
      <c r="AY138">
        <v>1628</v>
      </c>
      <c r="AZ138">
        <v>4081</v>
      </c>
      <c r="BA138">
        <v>176</v>
      </c>
      <c r="BC138">
        <v>5</v>
      </c>
    </row>
    <row r="139" spans="2:55">
      <c r="B139" t="s">
        <v>146</v>
      </c>
      <c r="AO139">
        <v>155</v>
      </c>
      <c r="AP139">
        <v>393</v>
      </c>
      <c r="AQ139">
        <v>138</v>
      </c>
      <c r="AR139">
        <v>122</v>
      </c>
      <c r="AS139">
        <v>38</v>
      </c>
      <c r="AY139">
        <v>1937</v>
      </c>
      <c r="AZ139">
        <v>47</v>
      </c>
      <c r="BA139">
        <v>620</v>
      </c>
      <c r="BB139">
        <v>1098</v>
      </c>
      <c r="BC139">
        <v>331</v>
      </c>
    </row>
    <row r="140" spans="2:55">
      <c r="B140" t="s">
        <v>147</v>
      </c>
      <c r="AO140">
        <v>12</v>
      </c>
      <c r="AP140">
        <v>13</v>
      </c>
      <c r="AQ140">
        <v>8</v>
      </c>
      <c r="AR140">
        <v>17</v>
      </c>
      <c r="AS140">
        <v>1</v>
      </c>
    </row>
    <row r="141" spans="2:55">
      <c r="B141" t="s">
        <v>149</v>
      </c>
      <c r="AP141">
        <v>3</v>
      </c>
      <c r="AQ141">
        <v>3</v>
      </c>
      <c r="AR141">
        <v>7</v>
      </c>
      <c r="AS141">
        <v>8</v>
      </c>
      <c r="AU141">
        <v>12</v>
      </c>
    </row>
    <row r="142" spans="2:55">
      <c r="B142" t="s">
        <v>148</v>
      </c>
      <c r="AO142">
        <v>3369</v>
      </c>
      <c r="AP142">
        <v>8998</v>
      </c>
      <c r="AQ142">
        <v>13672</v>
      </c>
      <c r="AR142">
        <v>22149</v>
      </c>
      <c r="AS142">
        <v>4183</v>
      </c>
      <c r="AX142">
        <v>2881</v>
      </c>
      <c r="AY142">
        <v>36619</v>
      </c>
      <c r="AZ142">
        <v>68499</v>
      </c>
      <c r="BA142">
        <v>90325</v>
      </c>
      <c r="BB142">
        <v>98543</v>
      </c>
      <c r="BC142">
        <v>109874</v>
      </c>
    </row>
    <row r="143" spans="2:55">
      <c r="B143" t="s">
        <v>96</v>
      </c>
      <c r="AK143">
        <v>4571</v>
      </c>
      <c r="AL143">
        <v>5560</v>
      </c>
      <c r="AM143">
        <v>4507</v>
      </c>
      <c r="AN143">
        <v>7005</v>
      </c>
    </row>
    <row r="144" spans="2:55">
      <c r="B144" t="s">
        <v>60</v>
      </c>
      <c r="N144">
        <v>43400</v>
      </c>
      <c r="P144">
        <v>80000</v>
      </c>
      <c r="Q144">
        <v>208200</v>
      </c>
      <c r="R144">
        <v>111600</v>
      </c>
      <c r="S144">
        <v>49900</v>
      </c>
      <c r="T144">
        <v>119100</v>
      </c>
      <c r="U144">
        <v>34100</v>
      </c>
      <c r="V144">
        <v>1200</v>
      </c>
      <c r="W144">
        <v>175000</v>
      </c>
      <c r="X144">
        <v>26100</v>
      </c>
      <c r="Y144">
        <v>539800</v>
      </c>
      <c r="Z144">
        <v>74700</v>
      </c>
      <c r="AA144">
        <v>182800</v>
      </c>
      <c r="AB144">
        <v>269000</v>
      </c>
      <c r="AC144">
        <v>695800</v>
      </c>
      <c r="AD144">
        <v>754900</v>
      </c>
      <c r="AE144">
        <v>835200</v>
      </c>
      <c r="AF144">
        <v>878400</v>
      </c>
      <c r="AG144">
        <v>1452800</v>
      </c>
      <c r="AH144">
        <v>471500</v>
      </c>
      <c r="AI144">
        <v>1494200</v>
      </c>
      <c r="AJ144">
        <v>248800</v>
      </c>
      <c r="AK144">
        <v>257</v>
      </c>
      <c r="AL144">
        <v>1211</v>
      </c>
      <c r="AM144">
        <v>1513</v>
      </c>
      <c r="AN144">
        <v>2533</v>
      </c>
    </row>
    <row r="145" spans="2:55">
      <c r="B145" t="s">
        <v>13</v>
      </c>
      <c r="AC145">
        <v>58300</v>
      </c>
      <c r="AD145">
        <v>176800</v>
      </c>
      <c r="AE145">
        <v>289400</v>
      </c>
      <c r="AF145">
        <v>948600</v>
      </c>
      <c r="AG145">
        <v>1114700</v>
      </c>
      <c r="AH145">
        <v>1040700</v>
      </c>
      <c r="AI145">
        <v>59000</v>
      </c>
      <c r="AJ145">
        <v>1109000</v>
      </c>
      <c r="AK145">
        <v>221</v>
      </c>
      <c r="AL145">
        <v>1223</v>
      </c>
      <c r="AM145">
        <v>1589</v>
      </c>
      <c r="AN145">
        <v>2351</v>
      </c>
      <c r="AO145">
        <v>4059</v>
      </c>
      <c r="AP145">
        <v>209</v>
      </c>
      <c r="AQ145">
        <v>195</v>
      </c>
      <c r="AR145">
        <v>149</v>
      </c>
      <c r="AS145">
        <v>49</v>
      </c>
      <c r="AX145">
        <v>451</v>
      </c>
      <c r="AY145">
        <v>5461</v>
      </c>
      <c r="AZ145">
        <v>3552</v>
      </c>
      <c r="BA145">
        <v>20187</v>
      </c>
      <c r="BB145">
        <v>5216</v>
      </c>
      <c r="BC145">
        <v>16010</v>
      </c>
    </row>
    <row r="146" spans="2:55">
      <c r="B146" t="s">
        <v>61</v>
      </c>
      <c r="I146">
        <v>94600</v>
      </c>
      <c r="J146">
        <v>29200</v>
      </c>
      <c r="K146">
        <v>177000</v>
      </c>
      <c r="M146">
        <v>2700</v>
      </c>
      <c r="N146">
        <v>1781900</v>
      </c>
      <c r="P146">
        <v>3274400</v>
      </c>
      <c r="Q146">
        <v>3560800</v>
      </c>
      <c r="R146">
        <v>4235800</v>
      </c>
      <c r="S146">
        <v>3270600</v>
      </c>
      <c r="T146">
        <v>15556000</v>
      </c>
      <c r="U146">
        <v>18423300</v>
      </c>
      <c r="V146">
        <v>14155500</v>
      </c>
      <c r="W146">
        <v>10280500</v>
      </c>
      <c r="X146">
        <v>31410200</v>
      </c>
      <c r="Y146">
        <v>9511500</v>
      </c>
      <c r="Z146">
        <v>5543600</v>
      </c>
      <c r="AA146">
        <v>8259920</v>
      </c>
      <c r="AB146">
        <v>11740200</v>
      </c>
      <c r="AC146">
        <v>13485300</v>
      </c>
      <c r="AD146">
        <v>7792800</v>
      </c>
      <c r="AE146">
        <v>6424500</v>
      </c>
      <c r="AF146">
        <v>6279900</v>
      </c>
      <c r="AG146">
        <v>4209400</v>
      </c>
      <c r="AH146">
        <v>4153000</v>
      </c>
      <c r="AI146">
        <v>3538100</v>
      </c>
      <c r="AJ146">
        <v>3800900</v>
      </c>
      <c r="AK146">
        <v>3212</v>
      </c>
      <c r="AL146">
        <v>2528</v>
      </c>
      <c r="AM146">
        <v>2767</v>
      </c>
      <c r="AN146">
        <v>4473</v>
      </c>
      <c r="AO146">
        <v>4841</v>
      </c>
      <c r="AP146">
        <v>4836</v>
      </c>
      <c r="AQ146">
        <v>4872</v>
      </c>
      <c r="AR146">
        <v>8345</v>
      </c>
      <c r="AS146">
        <v>4638</v>
      </c>
      <c r="AT146">
        <v>819</v>
      </c>
      <c r="AU146">
        <v>21</v>
      </c>
      <c r="AV146">
        <v>3</v>
      </c>
      <c r="AX146">
        <v>30554</v>
      </c>
      <c r="AY146">
        <v>39262</v>
      </c>
      <c r="AZ146">
        <v>39527</v>
      </c>
      <c r="BA146">
        <v>83349</v>
      </c>
      <c r="BB146">
        <v>44596</v>
      </c>
      <c r="BC146">
        <v>115023</v>
      </c>
    </row>
    <row r="147" spans="2:55">
      <c r="B147" t="s">
        <v>62</v>
      </c>
      <c r="I147">
        <v>330900</v>
      </c>
      <c r="J147">
        <v>516400</v>
      </c>
      <c r="K147">
        <v>1299100</v>
      </c>
      <c r="L147">
        <v>1132500</v>
      </c>
      <c r="M147">
        <v>2477600</v>
      </c>
      <c r="N147">
        <v>3238300</v>
      </c>
      <c r="P147">
        <v>2043500</v>
      </c>
      <c r="Q147">
        <v>5037000</v>
      </c>
      <c r="R147">
        <v>4058400</v>
      </c>
      <c r="S147">
        <v>4177000</v>
      </c>
      <c r="T147">
        <v>15699600</v>
      </c>
      <c r="U147">
        <v>23811200</v>
      </c>
      <c r="V147">
        <v>34620800</v>
      </c>
      <c r="W147">
        <v>34716000</v>
      </c>
      <c r="X147">
        <v>112378500</v>
      </c>
      <c r="Y147">
        <v>91171100</v>
      </c>
      <c r="Z147">
        <v>26125800</v>
      </c>
      <c r="AA147">
        <v>23314600</v>
      </c>
      <c r="AB147">
        <v>30698500</v>
      </c>
      <c r="AC147">
        <v>44536100</v>
      </c>
      <c r="AD147">
        <v>39802100</v>
      </c>
      <c r="AE147">
        <v>25319200</v>
      </c>
      <c r="AF147">
        <v>30748400</v>
      </c>
      <c r="AG147">
        <v>32830100</v>
      </c>
      <c r="AH147">
        <v>35123100</v>
      </c>
      <c r="AI147">
        <v>22763000</v>
      </c>
      <c r="AJ147">
        <v>23078400</v>
      </c>
      <c r="AK147">
        <v>23337</v>
      </c>
      <c r="AL147">
        <v>23168</v>
      </c>
      <c r="AM147">
        <v>23162</v>
      </c>
      <c r="AN147">
        <v>34167</v>
      </c>
      <c r="AO147">
        <v>25544</v>
      </c>
      <c r="AP147">
        <v>49342</v>
      </c>
      <c r="AQ147">
        <v>23022</v>
      </c>
      <c r="AR147">
        <v>50236</v>
      </c>
      <c r="AS147">
        <v>22885</v>
      </c>
      <c r="AT147">
        <v>300</v>
      </c>
      <c r="AU147">
        <v>3</v>
      </c>
      <c r="AW147">
        <v>1</v>
      </c>
      <c r="AX147">
        <v>100094</v>
      </c>
      <c r="AY147">
        <v>55091</v>
      </c>
      <c r="AZ147">
        <v>159798</v>
      </c>
      <c r="BA147">
        <v>63827</v>
      </c>
      <c r="BB147">
        <v>24121</v>
      </c>
      <c r="BC147">
        <v>49520</v>
      </c>
    </row>
    <row r="148" spans="2:55">
      <c r="B148" t="s">
        <v>17</v>
      </c>
      <c r="N148">
        <v>19100</v>
      </c>
      <c r="P148">
        <v>35200</v>
      </c>
      <c r="R148">
        <v>29000</v>
      </c>
      <c r="V148">
        <v>1265400</v>
      </c>
      <c r="Z148">
        <v>700</v>
      </c>
      <c r="AC148">
        <v>3300</v>
      </c>
      <c r="AD148">
        <v>79500</v>
      </c>
      <c r="AE148">
        <v>8900</v>
      </c>
      <c r="AF148">
        <v>700</v>
      </c>
      <c r="AH148">
        <v>1700</v>
      </c>
      <c r="AI148">
        <v>12200</v>
      </c>
      <c r="AJ148">
        <v>97800</v>
      </c>
      <c r="AK148">
        <v>164</v>
      </c>
      <c r="AL148">
        <v>98</v>
      </c>
      <c r="AM148">
        <v>178</v>
      </c>
      <c r="AN148">
        <v>372</v>
      </c>
      <c r="AO148">
        <v>448</v>
      </c>
      <c r="AP148">
        <v>879</v>
      </c>
      <c r="AQ148">
        <v>3304</v>
      </c>
      <c r="AR148">
        <v>1743</v>
      </c>
      <c r="AS148">
        <v>323</v>
      </c>
      <c r="AT148">
        <v>5</v>
      </c>
      <c r="AU148">
        <v>5</v>
      </c>
      <c r="AX148">
        <v>10573</v>
      </c>
      <c r="AY148">
        <v>4722</v>
      </c>
      <c r="AZ148">
        <v>2025</v>
      </c>
      <c r="BA148">
        <v>1390</v>
      </c>
      <c r="BB148">
        <v>6282</v>
      </c>
      <c r="BC148">
        <v>400</v>
      </c>
    </row>
    <row r="149" spans="2:55">
      <c r="B149" t="s">
        <v>15</v>
      </c>
      <c r="AC149">
        <v>3882000</v>
      </c>
      <c r="AD149">
        <v>2857000</v>
      </c>
      <c r="AE149">
        <v>1193800</v>
      </c>
      <c r="AF149">
        <v>961000</v>
      </c>
      <c r="AG149">
        <v>3967200</v>
      </c>
      <c r="AH149">
        <v>1651300</v>
      </c>
      <c r="AI149">
        <v>2581000</v>
      </c>
      <c r="AJ149">
        <v>2261600</v>
      </c>
      <c r="AK149">
        <v>2338</v>
      </c>
      <c r="AL149">
        <v>1279</v>
      </c>
      <c r="AM149">
        <v>2344</v>
      </c>
      <c r="AN149">
        <v>1203</v>
      </c>
      <c r="AO149">
        <v>637</v>
      </c>
      <c r="AP149">
        <v>651</v>
      </c>
      <c r="AQ149">
        <v>1447</v>
      </c>
      <c r="AR149">
        <v>687</v>
      </c>
      <c r="AS149">
        <v>253</v>
      </c>
      <c r="AY149">
        <v>354</v>
      </c>
      <c r="AZ149">
        <v>1594</v>
      </c>
      <c r="BA149">
        <v>3034</v>
      </c>
      <c r="BB149">
        <v>2410</v>
      </c>
      <c r="BC149">
        <v>10</v>
      </c>
    </row>
    <row r="150" spans="2:55">
      <c r="B150" t="s">
        <v>16</v>
      </c>
      <c r="N150">
        <v>2200</v>
      </c>
      <c r="P150">
        <v>19000</v>
      </c>
      <c r="Q150">
        <v>100</v>
      </c>
      <c r="U150">
        <v>3346200</v>
      </c>
      <c r="V150">
        <v>223000</v>
      </c>
      <c r="Y150">
        <v>19200</v>
      </c>
      <c r="Z150">
        <v>5100</v>
      </c>
      <c r="AA150">
        <v>1200</v>
      </c>
      <c r="AB150">
        <v>700</v>
      </c>
      <c r="AC150">
        <v>78700</v>
      </c>
      <c r="AD150">
        <v>1300</v>
      </c>
      <c r="AF150">
        <v>800</v>
      </c>
      <c r="AG150">
        <v>169900</v>
      </c>
      <c r="AH150">
        <v>39800</v>
      </c>
      <c r="AI150">
        <v>32900</v>
      </c>
      <c r="AJ150">
        <v>129900</v>
      </c>
      <c r="AK150">
        <v>167</v>
      </c>
      <c r="AL150">
        <v>56</v>
      </c>
      <c r="AM150">
        <v>160</v>
      </c>
      <c r="AN150">
        <v>417</v>
      </c>
      <c r="AO150">
        <v>255</v>
      </c>
      <c r="AP150">
        <v>697</v>
      </c>
      <c r="AQ150">
        <v>962</v>
      </c>
      <c r="AR150">
        <v>584</v>
      </c>
      <c r="AS150">
        <v>480</v>
      </c>
      <c r="AX150">
        <v>1128</v>
      </c>
      <c r="AY150">
        <v>1168</v>
      </c>
      <c r="AZ150">
        <v>3938</v>
      </c>
      <c r="BA150">
        <v>835</v>
      </c>
      <c r="BB150">
        <v>4460</v>
      </c>
      <c r="BC150">
        <v>3660</v>
      </c>
    </row>
    <row r="151" spans="2:55">
      <c r="B151" t="s">
        <v>12</v>
      </c>
      <c r="AE151">
        <v>24200</v>
      </c>
      <c r="AF151">
        <v>326800</v>
      </c>
      <c r="AG151">
        <v>321800</v>
      </c>
      <c r="AH151">
        <v>918800</v>
      </c>
      <c r="AI151">
        <v>164600</v>
      </c>
      <c r="AJ151">
        <v>209500</v>
      </c>
      <c r="AK151">
        <v>557</v>
      </c>
      <c r="AL151">
        <v>333</v>
      </c>
      <c r="AM151">
        <v>372</v>
      </c>
      <c r="AN151">
        <v>1352</v>
      </c>
      <c r="AO151">
        <v>1880</v>
      </c>
      <c r="AP151">
        <v>933</v>
      </c>
      <c r="AQ151">
        <v>1925</v>
      </c>
      <c r="AR151">
        <v>2493</v>
      </c>
      <c r="AS151">
        <v>1818</v>
      </c>
      <c r="AT151">
        <v>159</v>
      </c>
      <c r="AY151">
        <v>1</v>
      </c>
      <c r="AZ151">
        <v>6</v>
      </c>
      <c r="BA151">
        <v>1</v>
      </c>
    </row>
    <row r="152" spans="2:55">
      <c r="B152" t="s">
        <v>18</v>
      </c>
      <c r="AK152">
        <v>32</v>
      </c>
      <c r="AL152">
        <v>6</v>
      </c>
      <c r="AM152">
        <v>12</v>
      </c>
      <c r="AN152">
        <v>13</v>
      </c>
      <c r="AO152">
        <v>9</v>
      </c>
      <c r="AP152">
        <v>64</v>
      </c>
      <c r="AQ152">
        <v>1</v>
      </c>
      <c r="AR152">
        <v>355</v>
      </c>
      <c r="AS152">
        <v>1</v>
      </c>
      <c r="BC152">
        <v>2745</v>
      </c>
    </row>
    <row r="153" spans="2:55">
      <c r="B153" t="s">
        <v>14</v>
      </c>
      <c r="AI153">
        <v>13200</v>
      </c>
      <c r="AJ153">
        <v>27800</v>
      </c>
      <c r="AK153">
        <v>13</v>
      </c>
      <c r="AL153">
        <v>8</v>
      </c>
      <c r="AM153">
        <v>40</v>
      </c>
      <c r="AN153">
        <v>127</v>
      </c>
      <c r="AO153">
        <v>56</v>
      </c>
      <c r="AP153">
        <v>107</v>
      </c>
      <c r="AQ153">
        <v>106</v>
      </c>
      <c r="AR153">
        <v>215</v>
      </c>
      <c r="AS153">
        <v>89</v>
      </c>
      <c r="AT153">
        <v>5</v>
      </c>
      <c r="AY153">
        <v>626</v>
      </c>
      <c r="AZ153">
        <v>101</v>
      </c>
      <c r="BA153">
        <v>3196</v>
      </c>
      <c r="BB153">
        <v>196</v>
      </c>
    </row>
    <row r="154" spans="2:55">
      <c r="B154" t="s">
        <v>97</v>
      </c>
      <c r="AL154">
        <v>2</v>
      </c>
      <c r="AM154">
        <v>1</v>
      </c>
      <c r="AN154">
        <v>27</v>
      </c>
      <c r="AO154">
        <v>4</v>
      </c>
      <c r="AP154">
        <v>2</v>
      </c>
      <c r="AQ154">
        <v>3</v>
      </c>
      <c r="AR154">
        <v>126</v>
      </c>
      <c r="AZ154">
        <v>106</v>
      </c>
      <c r="BB154">
        <v>25</v>
      </c>
    </row>
    <row r="155" spans="2:55">
      <c r="B155" t="s">
        <v>98</v>
      </c>
      <c r="AK155">
        <v>12</v>
      </c>
      <c r="AN155">
        <v>33</v>
      </c>
      <c r="AO155">
        <v>29</v>
      </c>
      <c r="AQ155">
        <v>53</v>
      </c>
      <c r="AR155">
        <v>39</v>
      </c>
      <c r="AY155">
        <v>269</v>
      </c>
      <c r="AZ155">
        <v>727</v>
      </c>
      <c r="BA155">
        <v>515</v>
      </c>
      <c r="BB155">
        <v>2834</v>
      </c>
      <c r="BC155">
        <v>3027</v>
      </c>
    </row>
    <row r="156" spans="2:55">
      <c r="B156" t="s">
        <v>150</v>
      </c>
      <c r="AO156">
        <v>18</v>
      </c>
      <c r="AP156">
        <v>41</v>
      </c>
      <c r="AQ156">
        <v>9</v>
      </c>
      <c r="AR156">
        <v>16</v>
      </c>
      <c r="AS156">
        <v>3</v>
      </c>
      <c r="AY156">
        <v>18</v>
      </c>
      <c r="AZ156">
        <v>10</v>
      </c>
      <c r="BA156">
        <v>23</v>
      </c>
      <c r="BB156">
        <v>87</v>
      </c>
      <c r="BC156">
        <v>45</v>
      </c>
    </row>
    <row r="157" spans="2:55">
      <c r="B157" t="s">
        <v>151</v>
      </c>
      <c r="AO157">
        <v>6</v>
      </c>
      <c r="AY157">
        <v>7</v>
      </c>
    </row>
    <row r="158" spans="2:55">
      <c r="B158" t="s">
        <v>152</v>
      </c>
      <c r="C158" t="s">
        <v>213</v>
      </c>
      <c r="AO158">
        <v>953</v>
      </c>
      <c r="AP158">
        <v>1285</v>
      </c>
      <c r="AQ158">
        <v>1030</v>
      </c>
      <c r="AR158">
        <v>1155</v>
      </c>
      <c r="AS158">
        <v>495</v>
      </c>
      <c r="AY158">
        <v>1178</v>
      </c>
      <c r="AZ158">
        <v>1372</v>
      </c>
      <c r="BA158">
        <v>1221</v>
      </c>
      <c r="BB158">
        <v>1578</v>
      </c>
      <c r="BC158">
        <v>1750</v>
      </c>
    </row>
    <row r="159" spans="2:55">
      <c r="B159" t="s">
        <v>63</v>
      </c>
      <c r="J159">
        <v>663700</v>
      </c>
      <c r="K159">
        <v>824700</v>
      </c>
      <c r="L159">
        <v>1849700</v>
      </c>
      <c r="M159">
        <v>1735100</v>
      </c>
      <c r="N159">
        <v>884600</v>
      </c>
      <c r="P159">
        <v>934500</v>
      </c>
      <c r="Q159">
        <v>1146700</v>
      </c>
      <c r="R159">
        <v>1133600</v>
      </c>
      <c r="S159">
        <v>378400</v>
      </c>
      <c r="T159">
        <v>3539400</v>
      </c>
      <c r="U159">
        <v>3707100</v>
      </c>
      <c r="V159">
        <v>5315500</v>
      </c>
      <c r="W159">
        <v>162800</v>
      </c>
      <c r="X159">
        <v>3396700</v>
      </c>
      <c r="Y159">
        <v>120800</v>
      </c>
      <c r="Z159">
        <v>1310700</v>
      </c>
      <c r="AA159">
        <v>3435100</v>
      </c>
      <c r="AB159">
        <v>1477800</v>
      </c>
      <c r="AC159">
        <v>1617100</v>
      </c>
      <c r="AD159">
        <v>1543500</v>
      </c>
      <c r="AE159">
        <v>567400</v>
      </c>
      <c r="AF159">
        <v>363200</v>
      </c>
      <c r="AG159">
        <v>186000</v>
      </c>
      <c r="AH159">
        <v>344600</v>
      </c>
      <c r="AI159">
        <v>441800</v>
      </c>
      <c r="AJ159">
        <v>195300</v>
      </c>
      <c r="AK159">
        <v>552</v>
      </c>
      <c r="AL159">
        <v>468</v>
      </c>
      <c r="AM159">
        <v>423</v>
      </c>
      <c r="AN159">
        <v>1504</v>
      </c>
    </row>
    <row r="160" spans="2:55">
      <c r="B160" t="s">
        <v>108</v>
      </c>
    </row>
    <row r="161" spans="2:55">
      <c r="B161" t="s">
        <v>75</v>
      </c>
      <c r="M161">
        <v>225000</v>
      </c>
      <c r="N161">
        <v>6500</v>
      </c>
      <c r="P161">
        <v>15600</v>
      </c>
      <c r="Q161">
        <v>334600</v>
      </c>
      <c r="R161">
        <v>119200</v>
      </c>
      <c r="S161">
        <v>339800</v>
      </c>
      <c r="T161">
        <v>35400</v>
      </c>
      <c r="X161">
        <v>400</v>
      </c>
      <c r="AA161">
        <v>1900</v>
      </c>
      <c r="AB161">
        <v>500</v>
      </c>
      <c r="AC161">
        <v>2068000</v>
      </c>
      <c r="AD161">
        <v>400</v>
      </c>
      <c r="AE161">
        <v>2800</v>
      </c>
    </row>
    <row r="162" spans="2:55">
      <c r="B162" t="s">
        <v>109</v>
      </c>
      <c r="AS162">
        <v>13690</v>
      </c>
      <c r="AT162">
        <v>104110</v>
      </c>
      <c r="AU162">
        <v>94020</v>
      </c>
      <c r="AV162">
        <v>97192</v>
      </c>
      <c r="AW162">
        <v>105760</v>
      </c>
      <c r="AX162">
        <v>9081</v>
      </c>
    </row>
    <row r="163" spans="2:55">
      <c r="B163" t="s">
        <v>118</v>
      </c>
      <c r="I163">
        <v>1033800</v>
      </c>
      <c r="J163">
        <v>2388600</v>
      </c>
      <c r="K163">
        <v>118500</v>
      </c>
      <c r="L163">
        <v>824200</v>
      </c>
      <c r="M163">
        <v>615200</v>
      </c>
      <c r="N163">
        <v>1749900</v>
      </c>
      <c r="P163">
        <v>999300</v>
      </c>
      <c r="Q163">
        <v>12700</v>
      </c>
      <c r="R163">
        <v>3077000</v>
      </c>
      <c r="S163">
        <v>5400</v>
      </c>
      <c r="T163">
        <v>1600</v>
      </c>
      <c r="U163">
        <v>3000</v>
      </c>
      <c r="V163">
        <v>3700</v>
      </c>
      <c r="W163">
        <v>7700</v>
      </c>
      <c r="X163">
        <v>1400</v>
      </c>
      <c r="Y163">
        <v>7200</v>
      </c>
      <c r="Z163">
        <v>3200</v>
      </c>
      <c r="AA163">
        <v>3800</v>
      </c>
    </row>
    <row r="164" spans="2:55">
      <c r="B164" t="s">
        <v>64</v>
      </c>
      <c r="I164">
        <f t="shared" ref="I164:N164" si="0">SUM(I4:I163)</f>
        <v>292147400</v>
      </c>
      <c r="J164">
        <f t="shared" si="0"/>
        <v>312336300</v>
      </c>
      <c r="K164">
        <f t="shared" si="0"/>
        <v>343524300</v>
      </c>
      <c r="L164">
        <f t="shared" si="0"/>
        <v>385707800</v>
      </c>
      <c r="M164">
        <f t="shared" si="0"/>
        <v>376129200</v>
      </c>
      <c r="N164">
        <f t="shared" si="0"/>
        <v>386616600</v>
      </c>
      <c r="P164">
        <f>SUM(P4:P163)</f>
        <v>495749100</v>
      </c>
      <c r="Q164">
        <f t="shared" ref="Q164:R164" si="1">SUM(Q4:Q163)</f>
        <v>560804100</v>
      </c>
      <c r="R164">
        <f t="shared" si="1"/>
        <v>590781100</v>
      </c>
      <c r="S164">
        <f t="shared" ref="S164" si="2">SUM(S4:S163)</f>
        <v>567276700</v>
      </c>
      <c r="T164">
        <f t="shared" ref="T164" si="3">SUM(T4:T163)</f>
        <v>867967800</v>
      </c>
      <c r="U164">
        <f t="shared" ref="U164" si="4">SUM(U4:U163)</f>
        <v>1353664900</v>
      </c>
      <c r="V164">
        <f t="shared" ref="V164" si="5">SUM(V4:V163)</f>
        <v>1661307700</v>
      </c>
      <c r="W164">
        <f t="shared" ref="W164:Y164" si="6">SUM(W4:W163)</f>
        <v>1252563900</v>
      </c>
      <c r="X164">
        <f t="shared" si="6"/>
        <v>2583745700</v>
      </c>
      <c r="Y164">
        <f t="shared" si="6"/>
        <v>3033173100</v>
      </c>
      <c r="Z164">
        <f>SUM(Z4:Z163)</f>
        <v>1463549500</v>
      </c>
      <c r="AA164">
        <f>SUM(AA4:AA163)</f>
        <v>1313930200</v>
      </c>
      <c r="AB164">
        <f t="shared" ref="AB164:AR164" si="7">SUM(AB4:AB161)</f>
        <v>1342869750</v>
      </c>
      <c r="AC164">
        <f t="shared" si="7"/>
        <v>1536687880</v>
      </c>
      <c r="AD164">
        <f t="shared" si="7"/>
        <v>1378504430</v>
      </c>
      <c r="AE164">
        <f t="shared" si="7"/>
        <v>1093161600</v>
      </c>
      <c r="AF164">
        <f t="shared" si="7"/>
        <v>976583600</v>
      </c>
      <c r="AG164">
        <f t="shared" si="7"/>
        <v>1023360900</v>
      </c>
      <c r="AH164">
        <f t="shared" si="7"/>
        <v>1072638100</v>
      </c>
      <c r="AI164">
        <f t="shared" si="7"/>
        <v>1065011700</v>
      </c>
      <c r="AJ164">
        <f t="shared" si="7"/>
        <v>861363400</v>
      </c>
      <c r="AK164">
        <f t="shared" si="7"/>
        <v>690376</v>
      </c>
      <c r="AL164">
        <f t="shared" si="7"/>
        <v>665217</v>
      </c>
      <c r="AM164">
        <f t="shared" si="7"/>
        <v>737207</v>
      </c>
      <c r="AN164">
        <f t="shared" si="7"/>
        <v>825092</v>
      </c>
      <c r="AO164">
        <f t="shared" si="7"/>
        <v>926982</v>
      </c>
      <c r="AP164">
        <f t="shared" si="7"/>
        <v>1292717</v>
      </c>
      <c r="AQ164">
        <f t="shared" si="7"/>
        <v>1192650</v>
      </c>
      <c r="AR164">
        <f t="shared" si="7"/>
        <v>1366230</v>
      </c>
      <c r="AS164">
        <f t="shared" ref="AS164:AX164" si="8">SUM(AS4:AS163)</f>
        <v>948016</v>
      </c>
      <c r="AT164">
        <f t="shared" si="8"/>
        <v>1124916</v>
      </c>
      <c r="AU164">
        <f t="shared" si="8"/>
        <v>943839</v>
      </c>
      <c r="AV164">
        <f t="shared" si="8"/>
        <v>1008230</v>
      </c>
      <c r="AW164">
        <f t="shared" si="8"/>
        <v>721505</v>
      </c>
      <c r="AX164">
        <f t="shared" si="8"/>
        <v>1205670</v>
      </c>
      <c r="AY164">
        <f>SUM(AY4:AY161)</f>
        <v>2196800</v>
      </c>
      <c r="AZ164">
        <f>SUM(AZ4:AZ161)</f>
        <v>3819685</v>
      </c>
      <c r="BA164">
        <f>SUM(BA4:BA161)</f>
        <v>3720877</v>
      </c>
      <c r="BB164">
        <f>SUM(BB4:BB161)</f>
        <v>4221202</v>
      </c>
      <c r="BC164">
        <f>SUM(BC4:BC161)</f>
        <v>4845690</v>
      </c>
    </row>
    <row r="165" spans="2:55">
      <c r="B165" t="s">
        <v>65</v>
      </c>
      <c r="L165">
        <v>104778500</v>
      </c>
      <c r="M165">
        <f>+M33-M166</f>
        <v>94385900</v>
      </c>
      <c r="N165">
        <f>+N33-N166</f>
        <v>89235500</v>
      </c>
      <c r="P165">
        <v>127358400</v>
      </c>
      <c r="Q165">
        <v>147978700</v>
      </c>
      <c r="R165">
        <f>+R33-R166</f>
        <v>146238800</v>
      </c>
      <c r="S165">
        <f t="shared" ref="S165:V165" si="9">+S33-S166</f>
        <v>159141900</v>
      </c>
      <c r="T165">
        <f t="shared" si="9"/>
        <v>253565300</v>
      </c>
      <c r="U165">
        <f t="shared" si="9"/>
        <v>373949500</v>
      </c>
      <c r="V165">
        <f t="shared" si="9"/>
        <v>430696300</v>
      </c>
      <c r="W165">
        <f t="shared" ref="W165" si="10">+W33-W166</f>
        <v>362683700</v>
      </c>
      <c r="X165">
        <f t="shared" ref="X165" si="11">+X33-X166</f>
        <v>780624800</v>
      </c>
      <c r="Y165">
        <f t="shared" ref="Y165:AA165" si="12">+Y33-Y166</f>
        <v>995454000</v>
      </c>
      <c r="Z165">
        <f t="shared" si="12"/>
        <v>376673000</v>
      </c>
      <c r="AA165">
        <f t="shared" si="12"/>
        <v>294260800</v>
      </c>
      <c r="AB165">
        <f t="shared" ref="AB165:AN165" si="13">+AB33-AB166</f>
        <v>293592300</v>
      </c>
      <c r="AC165">
        <f t="shared" si="13"/>
        <v>365647390</v>
      </c>
      <c r="AD165">
        <f t="shared" si="13"/>
        <v>310889980</v>
      </c>
      <c r="AE165">
        <f t="shared" si="13"/>
        <v>212030800</v>
      </c>
      <c r="AF165">
        <f t="shared" si="13"/>
        <v>199040100</v>
      </c>
      <c r="AG165">
        <f t="shared" si="13"/>
        <v>197234500</v>
      </c>
      <c r="AH165">
        <f t="shared" si="13"/>
        <v>221643300</v>
      </c>
      <c r="AI165">
        <f t="shared" si="13"/>
        <v>273907500</v>
      </c>
      <c r="AJ165">
        <f t="shared" si="13"/>
        <v>174499100</v>
      </c>
      <c r="AK165">
        <f t="shared" si="13"/>
        <v>0</v>
      </c>
      <c r="AL165">
        <f t="shared" si="13"/>
        <v>0</v>
      </c>
      <c r="AM165">
        <f t="shared" si="13"/>
        <v>0</v>
      </c>
      <c r="AN165">
        <f t="shared" si="13"/>
        <v>0</v>
      </c>
    </row>
    <row r="166" spans="2:55">
      <c r="B166" t="s">
        <v>66</v>
      </c>
      <c r="L166">
        <f>L33-L165</f>
        <v>300</v>
      </c>
      <c r="M166">
        <v>14300</v>
      </c>
      <c r="N166">
        <v>86100</v>
      </c>
      <c r="P166">
        <f>P33-P165</f>
        <v>41800</v>
      </c>
      <c r="Q166">
        <f>Q33-Q165</f>
        <v>15800</v>
      </c>
      <c r="R166">
        <v>4700</v>
      </c>
      <c r="S166">
        <v>43900</v>
      </c>
      <c r="T166">
        <v>19100</v>
      </c>
      <c r="U166">
        <v>56800</v>
      </c>
      <c r="V166">
        <v>0</v>
      </c>
      <c r="W166">
        <v>300</v>
      </c>
      <c r="X166">
        <v>112000</v>
      </c>
      <c r="Y166">
        <v>96700</v>
      </c>
      <c r="Z166">
        <v>19800</v>
      </c>
      <c r="AA166">
        <v>111400</v>
      </c>
      <c r="AB166">
        <v>236430</v>
      </c>
      <c r="AC166">
        <v>1140600</v>
      </c>
      <c r="AD166">
        <v>652100</v>
      </c>
      <c r="AE166">
        <v>1308500</v>
      </c>
      <c r="AF166">
        <v>1260800</v>
      </c>
      <c r="AG166">
        <v>784400</v>
      </c>
      <c r="AH166">
        <v>5888700</v>
      </c>
      <c r="AI166">
        <v>477300</v>
      </c>
      <c r="AJ166">
        <v>651300</v>
      </c>
    </row>
    <row r="167" spans="2:55">
      <c r="J167">
        <f>312336300-J164</f>
        <v>0</v>
      </c>
      <c r="K167">
        <f>343524300-K164</f>
        <v>0</v>
      </c>
      <c r="L167">
        <f>385707800-L164</f>
        <v>0</v>
      </c>
      <c r="M167">
        <f>376129200-M164</f>
        <v>0</v>
      </c>
      <c r="N167">
        <f>386616600-N164</f>
        <v>0</v>
      </c>
      <c r="S167">
        <f>567276700-S164</f>
        <v>0</v>
      </c>
      <c r="T167">
        <f>867967800-T164</f>
        <v>0</v>
      </c>
      <c r="U167">
        <f>1353664900-U164</f>
        <v>0</v>
      </c>
      <c r="V167">
        <f>1661307700-V164</f>
        <v>0</v>
      </c>
      <c r="W167">
        <f>1252563900-W164</f>
        <v>0</v>
      </c>
      <c r="X167">
        <f>2583745700-X164</f>
        <v>0</v>
      </c>
      <c r="Y167">
        <f>3033173100-Y164</f>
        <v>0</v>
      </c>
      <c r="Z167">
        <f>1463549500-Z164</f>
        <v>0</v>
      </c>
      <c r="AA167">
        <f>1313930200-AA164</f>
        <v>0</v>
      </c>
      <c r="AB167">
        <f>1342869750-AB164</f>
        <v>0</v>
      </c>
      <c r="AC167">
        <f>1536687880-AC164</f>
        <v>0</v>
      </c>
      <c r="AD167">
        <f>1378504430-AD164</f>
        <v>0</v>
      </c>
      <c r="AF167">
        <f>976583600-AF164</f>
        <v>0</v>
      </c>
      <c r="AG167">
        <f>1023360900-AG164</f>
        <v>0</v>
      </c>
      <c r="AH167">
        <f>1072638100-AH164</f>
        <v>0</v>
      </c>
      <c r="AI167">
        <f>1065011700-AI164</f>
        <v>0</v>
      </c>
      <c r="AJ167">
        <f>861363400-AJ164</f>
        <v>0</v>
      </c>
      <c r="AK167">
        <f>690376-AK164</f>
        <v>0</v>
      </c>
      <c r="AL167">
        <f>665217-AL164</f>
        <v>0</v>
      </c>
      <c r="AM167">
        <f>737207-AM164</f>
        <v>0</v>
      </c>
      <c r="AN167">
        <f>825092-AN164</f>
        <v>0</v>
      </c>
      <c r="AO167">
        <f>926982-AO164</f>
        <v>0</v>
      </c>
      <c r="AP167">
        <f>1292717-AP164</f>
        <v>0</v>
      </c>
      <c r="AQ167">
        <f>1192650-AQ164</f>
        <v>0</v>
      </c>
      <c r="AR167">
        <f>1366230-AR164</f>
        <v>0</v>
      </c>
      <c r="AS167">
        <f>948016-AS164</f>
        <v>0</v>
      </c>
      <c r="AT167">
        <f>1124916-AT164</f>
        <v>0</v>
      </c>
      <c r="AU167">
        <f>943839-AU164</f>
        <v>0</v>
      </c>
      <c r="AV167">
        <f>1008230-AV164</f>
        <v>0</v>
      </c>
      <c r="AW167">
        <f>721505-AW164</f>
        <v>0</v>
      </c>
      <c r="AX167">
        <f>1205670-AX164</f>
        <v>0</v>
      </c>
      <c r="AY167">
        <f>2196800-AY164</f>
        <v>0</v>
      </c>
      <c r="AZ167">
        <f>3819685-AZ164</f>
        <v>0</v>
      </c>
      <c r="BA167">
        <f>3720877-BA164</f>
        <v>0</v>
      </c>
      <c r="BB167">
        <f>4221202-BB164</f>
        <v>0</v>
      </c>
      <c r="BC167">
        <f>4845690-BC164</f>
        <v>0</v>
      </c>
    </row>
    <row r="168" spans="2:55">
      <c r="B168" t="s">
        <v>161</v>
      </c>
      <c r="AZ168">
        <v>18780</v>
      </c>
      <c r="BA168">
        <v>76076</v>
      </c>
      <c r="BB168">
        <v>131319</v>
      </c>
    </row>
    <row r="169" spans="2:55">
      <c r="B169" t="s">
        <v>162</v>
      </c>
      <c r="AZ169">
        <v>445</v>
      </c>
      <c r="BA169">
        <v>1065</v>
      </c>
      <c r="BB169">
        <v>1913</v>
      </c>
    </row>
    <row r="170" spans="2:55">
      <c r="B170" t="s">
        <v>163</v>
      </c>
      <c r="AZ170">
        <v>3294</v>
      </c>
      <c r="BA170">
        <v>23437</v>
      </c>
      <c r="BB170">
        <v>30149</v>
      </c>
    </row>
    <row r="172" spans="2:55">
      <c r="B172" t="s">
        <v>71</v>
      </c>
      <c r="U172" t="s">
        <v>200</v>
      </c>
    </row>
    <row r="173" spans="2:55">
      <c r="B173" t="s">
        <v>122</v>
      </c>
    </row>
    <row r="174" spans="2:55">
      <c r="B174" t="s">
        <v>164</v>
      </c>
      <c r="X174" t="s">
        <v>207</v>
      </c>
      <c r="Y174" t="s">
        <v>207</v>
      </c>
      <c r="Z174" t="s">
        <v>207</v>
      </c>
      <c r="AA174" t="s">
        <v>207</v>
      </c>
      <c r="AB174" t="s">
        <v>207</v>
      </c>
      <c r="AC174" t="s">
        <v>207</v>
      </c>
      <c r="AD174" t="s">
        <v>207</v>
      </c>
      <c r="AE174" t="s">
        <v>207</v>
      </c>
      <c r="AF174" t="s">
        <v>207</v>
      </c>
      <c r="AG174" t="s">
        <v>207</v>
      </c>
      <c r="AH174" t="s">
        <v>207</v>
      </c>
      <c r="AI174" t="s">
        <v>207</v>
      </c>
      <c r="AJ174" t="s">
        <v>207</v>
      </c>
      <c r="AK174" t="s">
        <v>207</v>
      </c>
      <c r="AL174" t="s">
        <v>207</v>
      </c>
      <c r="AM174" t="s">
        <v>207</v>
      </c>
      <c r="AN174" t="s">
        <v>207</v>
      </c>
      <c r="AO174" t="s">
        <v>207</v>
      </c>
      <c r="AP174" t="s">
        <v>207</v>
      </c>
      <c r="AQ174" t="s">
        <v>207</v>
      </c>
      <c r="AR174" t="s">
        <v>207</v>
      </c>
      <c r="AS174" t="s">
        <v>207</v>
      </c>
      <c r="AT174" t="s">
        <v>207</v>
      </c>
      <c r="AU174" t="s">
        <v>207</v>
      </c>
      <c r="AV174" t="s">
        <v>207</v>
      </c>
      <c r="AW174" t="s">
        <v>207</v>
      </c>
      <c r="AX174" t="s">
        <v>207</v>
      </c>
      <c r="AY174" t="s">
        <v>207</v>
      </c>
      <c r="AZ174" t="s">
        <v>207</v>
      </c>
      <c r="BA174" t="s">
        <v>207</v>
      </c>
      <c r="BB174" t="s">
        <v>207</v>
      </c>
      <c r="BC174" t="s">
        <v>207</v>
      </c>
    </row>
    <row r="175" spans="2:55">
      <c r="B175" t="s">
        <v>195</v>
      </c>
    </row>
    <row r="176" spans="2:55">
      <c r="J176" t="s">
        <v>205</v>
      </c>
      <c r="K176" t="s">
        <v>205</v>
      </c>
      <c r="L176" t="s">
        <v>205</v>
      </c>
      <c r="M176" t="s">
        <v>205</v>
      </c>
      <c r="N176" t="s">
        <v>205</v>
      </c>
      <c r="P176" t="s">
        <v>205</v>
      </c>
      <c r="Q176" t="s">
        <v>205</v>
      </c>
      <c r="R176" t="s">
        <v>205</v>
      </c>
      <c r="S176" t="s">
        <v>205</v>
      </c>
      <c r="T176" t="s">
        <v>205</v>
      </c>
      <c r="U176" t="s">
        <v>205</v>
      </c>
      <c r="V176" t="s">
        <v>205</v>
      </c>
      <c r="W176" t="s">
        <v>205</v>
      </c>
      <c r="X176" t="s">
        <v>205</v>
      </c>
      <c r="Y176" t="s">
        <v>205</v>
      </c>
      <c r="Z176" t="s">
        <v>205</v>
      </c>
      <c r="AA176" t="s">
        <v>205</v>
      </c>
      <c r="AB176" t="s">
        <v>205</v>
      </c>
      <c r="AC176" t="s">
        <v>205</v>
      </c>
      <c r="AD176" t="s">
        <v>205</v>
      </c>
      <c r="AJ176" t="s">
        <v>205</v>
      </c>
      <c r="AK176" t="s">
        <v>216</v>
      </c>
      <c r="AL176" t="s">
        <v>216</v>
      </c>
      <c r="AM176" t="s">
        <v>216</v>
      </c>
      <c r="AN176" t="s">
        <v>208</v>
      </c>
      <c r="AO176" t="s">
        <v>208</v>
      </c>
      <c r="AP176" t="s">
        <v>208</v>
      </c>
      <c r="AQ176" t="s">
        <v>208</v>
      </c>
      <c r="AR176" t="s">
        <v>208</v>
      </c>
      <c r="AS176" t="s">
        <v>208</v>
      </c>
      <c r="AT176" t="s">
        <v>208</v>
      </c>
      <c r="AU176" t="s">
        <v>208</v>
      </c>
      <c r="AV176" t="s">
        <v>208</v>
      </c>
      <c r="AW176" t="s">
        <v>208</v>
      </c>
      <c r="AX176" t="s">
        <v>208</v>
      </c>
      <c r="AY176" t="s">
        <v>208</v>
      </c>
      <c r="AZ176" t="s">
        <v>208</v>
      </c>
      <c r="BA176" t="s">
        <v>205</v>
      </c>
      <c r="BB176" t="s">
        <v>205</v>
      </c>
      <c r="BC176" t="s">
        <v>205</v>
      </c>
    </row>
  </sheetData>
  <sortState ref="B2:BB35">
    <sortCondition ref="B2:B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66"/>
  <sheetViews>
    <sheetView topLeftCell="A22" workbookViewId="0">
      <selection activeCell="C9" sqref="C9"/>
    </sheetView>
  </sheetViews>
  <sheetFormatPr defaultRowHeight="15"/>
  <cols>
    <col min="3" max="3" width="13" customWidth="1"/>
  </cols>
  <sheetData>
    <row r="2" spans="2:3">
      <c r="B2" t="s">
        <v>20</v>
      </c>
      <c r="C2">
        <f>+exports!AH5+imports!AH4</f>
        <v>0</v>
      </c>
    </row>
    <row r="3" spans="2:3">
      <c r="B3" t="s">
        <v>21</v>
      </c>
      <c r="C3">
        <f>+exports!AH6+imports!AH5</f>
        <v>66319605</v>
      </c>
    </row>
    <row r="4" spans="2:3">
      <c r="B4" t="s">
        <v>22</v>
      </c>
      <c r="C4">
        <f>+exports!AH8+imports!AH7</f>
        <v>96850451</v>
      </c>
    </row>
    <row r="5" spans="2:3">
      <c r="B5" t="s">
        <v>23</v>
      </c>
      <c r="C5" t="e">
        <f>+exports!#REF!+imports!#REF!</f>
        <v>#REF!</v>
      </c>
    </row>
    <row r="6" spans="2:3">
      <c r="B6" t="s">
        <v>24</v>
      </c>
      <c r="C6">
        <f>+exports!AH10+imports!AH9</f>
        <v>1731030</v>
      </c>
    </row>
    <row r="7" spans="2:3">
      <c r="B7" t="s">
        <v>25</v>
      </c>
      <c r="C7">
        <f>+exports!AH12+imports!AH11</f>
        <v>5884701</v>
      </c>
    </row>
    <row r="8" spans="2:3">
      <c r="B8" t="s">
        <v>26</v>
      </c>
      <c r="C8">
        <f>+exports!AH13+imports!AH12</f>
        <v>59252588</v>
      </c>
    </row>
    <row r="9" spans="2:3">
      <c r="B9" t="s">
        <v>27</v>
      </c>
      <c r="C9">
        <f>+exports!AH14+imports!AH13</f>
        <v>4600</v>
      </c>
    </row>
    <row r="10" spans="2:3">
      <c r="B10" t="s">
        <v>28</v>
      </c>
      <c r="C10">
        <f>+exports!AH17+imports!AH14</f>
        <v>3632234</v>
      </c>
    </row>
    <row r="11" spans="2:3">
      <c r="B11" t="s">
        <v>2</v>
      </c>
      <c r="C11">
        <f>+exports!AH18+imports!AH15</f>
        <v>0</v>
      </c>
    </row>
    <row r="12" spans="2:3">
      <c r="B12" t="s">
        <v>29</v>
      </c>
      <c r="C12">
        <f>+exports!AH19+imports!AH16</f>
        <v>11041144</v>
      </c>
    </row>
    <row r="13" spans="2:3">
      <c r="B13" t="s">
        <v>30</v>
      </c>
      <c r="C13">
        <f>+exports!AH20+imports!AH17</f>
        <v>31828692</v>
      </c>
    </row>
    <row r="14" spans="2:3">
      <c r="B14" t="s">
        <v>31</v>
      </c>
      <c r="C14">
        <f>+exports!AH23+imports!AH20</f>
        <v>1810528</v>
      </c>
    </row>
    <row r="15" spans="2:3">
      <c r="B15" t="s">
        <v>32</v>
      </c>
      <c r="C15">
        <f>+exports!AH25+imports!AH22</f>
        <v>18955909</v>
      </c>
    </row>
    <row r="16" spans="2:3">
      <c r="B16" t="s">
        <v>33</v>
      </c>
      <c r="C16">
        <f>+exports!AH26+imports!AH23</f>
        <v>50761440</v>
      </c>
    </row>
    <row r="17" spans="2:3">
      <c r="B17" t="s">
        <v>34</v>
      </c>
      <c r="C17">
        <f>+exports!AH27+imports!AH24</f>
        <v>13432578</v>
      </c>
    </row>
    <row r="18" spans="2:3">
      <c r="B18" t="s">
        <v>35</v>
      </c>
      <c r="C18">
        <f>+exports!AH28+imports!AH25</f>
        <v>33856992</v>
      </c>
    </row>
    <row r="19" spans="2:3">
      <c r="B19" t="s">
        <v>36</v>
      </c>
      <c r="C19">
        <f>+exports!AH29+imports!AH26</f>
        <v>6987618</v>
      </c>
    </row>
    <row r="20" spans="2:3">
      <c r="B20" t="s">
        <v>37</v>
      </c>
      <c r="C20">
        <f>+exports!AH30+imports!AH27</f>
        <v>3885300</v>
      </c>
    </row>
    <row r="21" spans="2:3">
      <c r="B21" t="s">
        <v>38</v>
      </c>
      <c r="C21">
        <f>+exports!AH31+imports!AH29</f>
        <v>24958825</v>
      </c>
    </row>
    <row r="22" spans="2:3">
      <c r="B22" t="s">
        <v>39</v>
      </c>
      <c r="C22">
        <f>+exports!AH32+imports!AH30</f>
        <v>31421657</v>
      </c>
    </row>
    <row r="23" spans="2:3">
      <c r="B23" t="s">
        <v>41</v>
      </c>
      <c r="C23">
        <f>+exports!AH33+imports!AH31</f>
        <v>0</v>
      </c>
    </row>
    <row r="24" spans="2:3">
      <c r="B24" t="s">
        <v>40</v>
      </c>
      <c r="C24" t="e">
        <f>+exports!#REF!+imports!AH33</f>
        <v>#REF!</v>
      </c>
    </row>
    <row r="25" spans="2:3">
      <c r="B25" t="s">
        <v>42</v>
      </c>
      <c r="C25">
        <f>+exports!AH36+imports!AH34</f>
        <v>203074420</v>
      </c>
    </row>
    <row r="26" spans="2:3">
      <c r="B26" t="s">
        <v>43</v>
      </c>
      <c r="C26">
        <f>+exports!AH38+imports!AH36</f>
        <v>97596455</v>
      </c>
    </row>
    <row r="27" spans="2:3">
      <c r="B27" t="s">
        <v>3</v>
      </c>
      <c r="C27">
        <f>+exports!AH39+imports!AH37</f>
        <v>50603460</v>
      </c>
    </row>
    <row r="28" spans="2:3">
      <c r="B28" t="s">
        <v>44</v>
      </c>
      <c r="C28">
        <f>+exports!AH40+imports!AH40</f>
        <v>262905043</v>
      </c>
    </row>
    <row r="29" spans="2:3">
      <c r="B29" t="s">
        <v>45</v>
      </c>
      <c r="C29">
        <f>+exports!AH43+imports!AH43</f>
        <v>98311332</v>
      </c>
    </row>
    <row r="30" spans="2:3">
      <c r="B30" t="s">
        <v>4</v>
      </c>
      <c r="C30">
        <f>+exports!AH51+imports!AH46</f>
        <v>2118739</v>
      </c>
    </row>
    <row r="31" spans="2:3">
      <c r="B31" t="s">
        <v>46</v>
      </c>
      <c r="C31">
        <f>+exports!AH54+imports!AH50</f>
        <v>628145</v>
      </c>
    </row>
    <row r="32" spans="2:3">
      <c r="B32" t="s">
        <v>47</v>
      </c>
      <c r="C32">
        <f>+exports!AH55+imports!AH51</f>
        <v>1553457</v>
      </c>
    </row>
    <row r="33" spans="2:3">
      <c r="B33" t="s">
        <v>48</v>
      </c>
      <c r="C33">
        <f>+exports!AH57+imports!AH53</f>
        <v>12250069</v>
      </c>
    </row>
    <row r="34" spans="2:3">
      <c r="B34" t="s">
        <v>49</v>
      </c>
      <c r="C34">
        <f>+exports!AH79+imports!AH73</f>
        <v>7851576</v>
      </c>
    </row>
    <row r="35" spans="2:3">
      <c r="B35" t="s">
        <v>50</v>
      </c>
      <c r="C35">
        <f>+exports!AH80+imports!AH74</f>
        <v>1334108</v>
      </c>
    </row>
    <row r="36" spans="2:3">
      <c r="B36" t="s">
        <v>5</v>
      </c>
      <c r="C36">
        <f>+exports!AH84+imports!AH79</f>
        <v>1427300</v>
      </c>
    </row>
    <row r="37" spans="2:3">
      <c r="B37" t="s">
        <v>51</v>
      </c>
      <c r="C37">
        <f>+exports!AH88+imports!AH82</f>
        <v>24058375</v>
      </c>
    </row>
    <row r="38" spans="2:3">
      <c r="B38" t="s">
        <v>7</v>
      </c>
      <c r="C38">
        <f>+exports!AH98+imports!AH92</f>
        <v>12648464</v>
      </c>
    </row>
    <row r="39" spans="2:3">
      <c r="B39" t="s">
        <v>6</v>
      </c>
      <c r="C39">
        <f>+exports!AH103+imports!AH94</f>
        <v>652626</v>
      </c>
    </row>
    <row r="40" spans="2:3">
      <c r="B40" t="s">
        <v>8</v>
      </c>
      <c r="C40">
        <f>+exports!AH104+imports!AH96</f>
        <v>11085307</v>
      </c>
    </row>
    <row r="41" spans="2:3">
      <c r="B41" t="s">
        <v>52</v>
      </c>
      <c r="C41">
        <f>+exports!AH107+imports!AH99</f>
        <v>9771637</v>
      </c>
    </row>
    <row r="42" spans="2:3">
      <c r="B42" t="s">
        <v>53</v>
      </c>
      <c r="C42">
        <f>+exports!AH108+imports!AH100</f>
        <v>1447293</v>
      </c>
    </row>
    <row r="43" spans="2:3">
      <c r="B43" t="s">
        <v>67</v>
      </c>
      <c r="C43">
        <f>+exports!AH111+imports!AH107</f>
        <v>1746012</v>
      </c>
    </row>
    <row r="44" spans="2:3">
      <c r="B44" t="s">
        <v>54</v>
      </c>
      <c r="C44">
        <f>+exports!AH116+imports!AH108</f>
        <v>2044681</v>
      </c>
    </row>
    <row r="45" spans="2:3">
      <c r="B45" t="s">
        <v>9</v>
      </c>
      <c r="C45">
        <f>+exports!AH119+imports!AH111</f>
        <v>7501</v>
      </c>
    </row>
    <row r="46" spans="2:3">
      <c r="B46" t="s">
        <v>19</v>
      </c>
      <c r="C46">
        <f>+exports!AH120+imports!AH112</f>
        <v>1023055</v>
      </c>
    </row>
    <row r="47" spans="2:3">
      <c r="B47" t="s">
        <v>55</v>
      </c>
      <c r="C47">
        <f>+exports!AH122+imports!AH114</f>
        <v>11879628</v>
      </c>
    </row>
    <row r="48" spans="2:3">
      <c r="B48" t="s">
        <v>56</v>
      </c>
      <c r="C48">
        <f>+exports!AH127+imports!AH117</f>
        <v>56902</v>
      </c>
    </row>
    <row r="49" spans="2:3">
      <c r="B49" t="s">
        <v>68</v>
      </c>
      <c r="C49">
        <f>+exports!AH128+imports!AH118</f>
        <v>23571013</v>
      </c>
    </row>
    <row r="50" spans="2:3">
      <c r="B50" t="s">
        <v>57</v>
      </c>
      <c r="C50">
        <f>+exports!AH131+imports!AH121</f>
        <v>185868399</v>
      </c>
    </row>
    <row r="51" spans="2:3">
      <c r="B51" t="s">
        <v>58</v>
      </c>
      <c r="C51">
        <f>+exports!AH132+imports!AH122</f>
        <v>750</v>
      </c>
    </row>
    <row r="52" spans="2:3">
      <c r="B52" t="s">
        <v>11</v>
      </c>
      <c r="C52">
        <f>+exports!AH133+imports!AH123</f>
        <v>1782651</v>
      </c>
    </row>
    <row r="53" spans="2:3">
      <c r="B53" t="s">
        <v>59</v>
      </c>
      <c r="C53">
        <f>+exports!AH134+imports!AH124</f>
        <v>8422483</v>
      </c>
    </row>
    <row r="54" spans="2:3">
      <c r="B54" t="s">
        <v>10</v>
      </c>
      <c r="C54">
        <f>+exports!AH138+imports!AH129</f>
        <v>9785604</v>
      </c>
    </row>
    <row r="55" spans="2:3">
      <c r="B55" t="s">
        <v>60</v>
      </c>
      <c r="C55">
        <f>+exports!AH155+imports!AH144</f>
        <v>1076372</v>
      </c>
    </row>
    <row r="56" spans="2:3">
      <c r="B56" t="s">
        <v>13</v>
      </c>
      <c r="C56">
        <f>+exports!AH156+imports!AH145</f>
        <v>1187040</v>
      </c>
    </row>
    <row r="57" spans="2:3">
      <c r="B57" t="s">
        <v>61</v>
      </c>
      <c r="C57">
        <f>+exports!AH157+imports!AH146</f>
        <v>14436496</v>
      </c>
    </row>
    <row r="58" spans="2:3">
      <c r="B58" t="s">
        <v>62</v>
      </c>
      <c r="C58">
        <f>+exports!AH158+imports!AH147</f>
        <v>44736916</v>
      </c>
    </row>
    <row r="59" spans="2:3">
      <c r="B59" t="s">
        <v>17</v>
      </c>
      <c r="C59">
        <f>+exports!AH159+imports!AH148</f>
        <v>1216399</v>
      </c>
    </row>
    <row r="60" spans="2:3">
      <c r="B60" t="s">
        <v>15</v>
      </c>
      <c r="C60">
        <f>+exports!AH160+imports!AH149</f>
        <v>2312958</v>
      </c>
    </row>
    <row r="61" spans="2:3">
      <c r="B61" t="s">
        <v>16</v>
      </c>
      <c r="C61">
        <f>+exports!AH161+imports!AH150</f>
        <v>6549862</v>
      </c>
    </row>
    <row r="62" spans="2:3">
      <c r="B62" t="s">
        <v>12</v>
      </c>
      <c r="C62">
        <f>+exports!AH162+imports!AH151</f>
        <v>2173804</v>
      </c>
    </row>
    <row r="63" spans="2:3">
      <c r="B63" t="s">
        <v>14</v>
      </c>
      <c r="C63">
        <f>+exports!AH163+imports!AH152</f>
        <v>156951</v>
      </c>
    </row>
    <row r="64" spans="2:3">
      <c r="B64" t="s">
        <v>18</v>
      </c>
      <c r="C64">
        <f>+exports!AH166+imports!AH153</f>
        <v>140935</v>
      </c>
    </row>
    <row r="65" spans="2:3">
      <c r="B65" t="s">
        <v>63</v>
      </c>
      <c r="C65">
        <f>+exports!AH170+imports!AH159</f>
        <v>379580</v>
      </c>
    </row>
    <row r="66" spans="2:3">
      <c r="B66" t="s">
        <v>64</v>
      </c>
      <c r="C66">
        <f>+exports!AH175+imports!AH164</f>
        <v>1824684362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2011-10-25T14:02:33Z</dcterms:modified>
</cp:coreProperties>
</file>