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5255" windowHeight="9120" activeTab="2"/>
  </bookViews>
  <sheets>
    <sheet name="imports" sheetId="1" r:id="rId1"/>
    <sheet name="exports" sheetId="2" r:id="rId2"/>
    <sheet name="domexp" sheetId="3" r:id="rId3"/>
    <sheet name="reexp" sheetId="4" r:id="rId4"/>
  </sheets>
  <calcPr calcId="125725"/>
</workbook>
</file>

<file path=xl/calcChain.xml><?xml version="1.0" encoding="utf-8"?>
<calcChain xmlns="http://schemas.openxmlformats.org/spreadsheetml/2006/main">
  <c r="AH82" i="4"/>
  <c r="AH84" s="1"/>
  <c r="AH106" i="3"/>
  <c r="AH108" s="1"/>
  <c r="AI106"/>
  <c r="AI108" s="1"/>
  <c r="AJ106"/>
  <c r="AJ108" s="1"/>
  <c r="AK106"/>
  <c r="AK108" s="1"/>
  <c r="AL106"/>
  <c r="AL108" s="1"/>
  <c r="AM106"/>
  <c r="AM108" s="1"/>
  <c r="AN106"/>
  <c r="AN108" s="1"/>
  <c r="AO106"/>
  <c r="AO108" s="1"/>
  <c r="AP106"/>
  <c r="AP108" s="1"/>
  <c r="AQ106"/>
  <c r="AQ108" s="1"/>
  <c r="AR106"/>
  <c r="AR108" s="1"/>
  <c r="AS106"/>
  <c r="AS108" s="1"/>
  <c r="AI82" i="4"/>
  <c r="AI84" s="1"/>
  <c r="AJ82"/>
  <c r="AJ84" s="1"/>
  <c r="AK82"/>
  <c r="AK84" s="1"/>
  <c r="AL82"/>
  <c r="AL84" s="1"/>
  <c r="AM82"/>
  <c r="AM84" s="1"/>
  <c r="AN82"/>
  <c r="AN84" s="1"/>
  <c r="AO82"/>
  <c r="AO84" s="1"/>
  <c r="AP82"/>
  <c r="AP84" s="1"/>
  <c r="AQ82"/>
  <c r="AQ84" s="1"/>
  <c r="AR82"/>
  <c r="AR84" s="1"/>
  <c r="AS82"/>
  <c r="AS84" s="1"/>
  <c r="BC106" i="3" l="1"/>
  <c r="BC108" s="1"/>
  <c r="BB26" i="1"/>
  <c r="BA96"/>
  <c r="AV82" i="4"/>
  <c r="AV84"/>
  <c r="AU82"/>
  <c r="AW82"/>
  <c r="AW84" s="1"/>
  <c r="AX82"/>
  <c r="AY82"/>
  <c r="AY84" s="1"/>
  <c r="AZ82"/>
  <c r="AZ84" s="1"/>
  <c r="BA82"/>
  <c r="BA84" s="1"/>
  <c r="BB82"/>
  <c r="BB84" s="1"/>
  <c r="BC82"/>
  <c r="BC84" s="1"/>
  <c r="AV106" i="3"/>
  <c r="AV108"/>
  <c r="AU106"/>
  <c r="AW106"/>
  <c r="AW108" s="1"/>
  <c r="AX106"/>
  <c r="AY106"/>
  <c r="AY108" s="1"/>
  <c r="AZ106"/>
  <c r="AZ108" s="1"/>
  <c r="BA106"/>
  <c r="BA108" s="1"/>
  <c r="BB106"/>
  <c r="BB108" s="1"/>
  <c r="AV94" i="1"/>
  <c r="AV96" s="1"/>
  <c r="AT106" i="3"/>
  <c r="AT108"/>
  <c r="AT84" i="4"/>
  <c r="AT82"/>
  <c r="AT94" i="1"/>
  <c r="AT96" s="1"/>
  <c r="AQ94"/>
  <c r="AQ96" s="1"/>
  <c r="AR94"/>
  <c r="AR96" s="1"/>
  <c r="AS94"/>
  <c r="AS96" s="1"/>
  <c r="AU94"/>
  <c r="AW94"/>
  <c r="AW96" s="1"/>
  <c r="AX94"/>
  <c r="AY94"/>
  <c r="AY96" s="1"/>
  <c r="AZ94"/>
  <c r="AZ96" s="1"/>
  <c r="BA94"/>
  <c r="BB94"/>
  <c r="BB96" s="1"/>
  <c r="BC94"/>
  <c r="AL33" i="2"/>
  <c r="AL35"/>
  <c r="AL94" i="1"/>
  <c r="AL96"/>
  <c r="AK33" i="2"/>
  <c r="AK35"/>
  <c r="AJ33"/>
  <c r="AJ35"/>
  <c r="AJ94" i="1"/>
  <c r="AJ96"/>
  <c r="AI94"/>
  <c r="AI96" s="1"/>
  <c r="AK94"/>
  <c r="AK96" s="1"/>
  <c r="AM94"/>
  <c r="AM96" s="1"/>
  <c r="AN94"/>
  <c r="AN96" s="1"/>
  <c r="AO94"/>
  <c r="AO96" s="1"/>
  <c r="AP94"/>
  <c r="AP96" s="1"/>
  <c r="AI33" i="2"/>
  <c r="AI35"/>
  <c r="AM33"/>
  <c r="AN33"/>
  <c r="AO33"/>
  <c r="AP33"/>
  <c r="AH33"/>
  <c r="AH35"/>
  <c r="AH94" i="1"/>
  <c r="AH96" s="1"/>
</calcChain>
</file>

<file path=xl/sharedStrings.xml><?xml version="1.0" encoding="utf-8"?>
<sst xmlns="http://schemas.openxmlformats.org/spreadsheetml/2006/main" count="577" uniqueCount="170">
  <si>
    <t>notes</t>
  </si>
  <si>
    <t>unit</t>
  </si>
  <si>
    <t>pounds</t>
  </si>
  <si>
    <t>Nyasaland</t>
  </si>
  <si>
    <t>UK</t>
  </si>
  <si>
    <t>India</t>
  </si>
  <si>
    <t>Southern Rhodesia</t>
  </si>
  <si>
    <t>Northern Rhodesia</t>
  </si>
  <si>
    <t>Kenya Colony</t>
  </si>
  <si>
    <t>Australia</t>
  </si>
  <si>
    <t>Canada</t>
  </si>
  <si>
    <t>Tanganyika Territory</t>
  </si>
  <si>
    <t>Ceylon</t>
  </si>
  <si>
    <t>Other British Possessions</t>
  </si>
  <si>
    <t>Portuguese East Africa</t>
  </si>
  <si>
    <t>Portugal</t>
  </si>
  <si>
    <t>France</t>
  </si>
  <si>
    <t>Belgium</t>
  </si>
  <si>
    <t>Holland</t>
  </si>
  <si>
    <t>Italy</t>
  </si>
  <si>
    <t>Sweden</t>
  </si>
  <si>
    <t>Germany</t>
  </si>
  <si>
    <t>Japan</t>
  </si>
  <si>
    <t>US</t>
  </si>
  <si>
    <t>Other foreign countries</t>
  </si>
  <si>
    <t>TOTAL</t>
  </si>
  <si>
    <t>Does not include bullion and specie</t>
  </si>
  <si>
    <t>Country of consignment</t>
  </si>
  <si>
    <t>Annual Report on the External Trade</t>
  </si>
  <si>
    <t>Country of final destination</t>
  </si>
  <si>
    <t>Uganda</t>
  </si>
  <si>
    <t>New Zealand</t>
  </si>
  <si>
    <t>Zanzibar</t>
  </si>
  <si>
    <t>Belgium Congo</t>
  </si>
  <si>
    <t>Denmark</t>
  </si>
  <si>
    <t>Palestine</t>
  </si>
  <si>
    <t>British West Africa</t>
  </si>
  <si>
    <t>Includes bullion and specie: 1398 UK</t>
  </si>
  <si>
    <t>Borneo</t>
  </si>
  <si>
    <t>Hong Kong</t>
  </si>
  <si>
    <t>Irish Free State</t>
  </si>
  <si>
    <t>Malaya</t>
  </si>
  <si>
    <t>Sudan</t>
  </si>
  <si>
    <t>Country of origin</t>
  </si>
  <si>
    <t>Argentine</t>
  </si>
  <si>
    <t>Austria</t>
  </si>
  <si>
    <t>Belgian Congo</t>
  </si>
  <si>
    <t>Brazil</t>
  </si>
  <si>
    <t>Czechoslovakia</t>
  </si>
  <si>
    <t>Chile</t>
  </si>
  <si>
    <t>China</t>
  </si>
  <si>
    <t>Dutch East Indies</t>
  </si>
  <si>
    <t>Egypt</t>
  </si>
  <si>
    <t>Estonia</t>
  </si>
  <si>
    <t>French Congo</t>
  </si>
  <si>
    <t>French Somaliland</t>
  </si>
  <si>
    <t>Finland</t>
  </si>
  <si>
    <t>Greece</t>
  </si>
  <si>
    <t>Hungary</t>
  </si>
  <si>
    <t>Iraq</t>
  </si>
  <si>
    <t>Latvia</t>
  </si>
  <si>
    <t>Madeira</t>
  </si>
  <si>
    <t>Norway</t>
  </si>
  <si>
    <t>Persia</t>
  </si>
  <si>
    <t>Portuguese West Africa</t>
  </si>
  <si>
    <t>Russia</t>
  </si>
  <si>
    <t>Poland</t>
  </si>
  <si>
    <t>Spain</t>
  </si>
  <si>
    <t>Switzerland</t>
  </si>
  <si>
    <t>Turkey</t>
  </si>
  <si>
    <t>Yugoslavia</t>
  </si>
  <si>
    <t>Includes bullion and specie: 28246 UK</t>
  </si>
  <si>
    <t>Uruguay</t>
  </si>
  <si>
    <t>Lithuania</t>
  </si>
  <si>
    <t>French Indo-China</t>
  </si>
  <si>
    <t>Somaliland (British)</t>
  </si>
  <si>
    <t>Mauritius</t>
  </si>
  <si>
    <t>Includes bullion and specie: 120561 UK</t>
  </si>
  <si>
    <t>Venezuela</t>
  </si>
  <si>
    <t>Portuguese India</t>
  </si>
  <si>
    <t>Aden</t>
  </si>
  <si>
    <t>Includes bullion and specie: 116892 UK</t>
  </si>
  <si>
    <t>Burma</t>
  </si>
  <si>
    <t>Gold Coast</t>
  </si>
  <si>
    <t>Seychelles</t>
  </si>
  <si>
    <t>Bulgaria</t>
  </si>
  <si>
    <t>Paraguay</t>
  </si>
  <si>
    <t>Peru</t>
  </si>
  <si>
    <t>British South Africa</t>
  </si>
  <si>
    <t>British West Indies</t>
  </si>
  <si>
    <t>Includes bullion and specie: 10600 UK, 50000 Southern Rhodesia</t>
  </si>
  <si>
    <t>Bechuanaland</t>
  </si>
  <si>
    <t>Includes bullion: 448 Portuguese E Africa</t>
  </si>
  <si>
    <t>Countries of final destination</t>
  </si>
  <si>
    <t>Includes bullion: 0</t>
  </si>
  <si>
    <t>Gambia</t>
  </si>
  <si>
    <t>Nigeria</t>
  </si>
  <si>
    <t>Sierra Leone</t>
  </si>
  <si>
    <t>French Cameroons</t>
  </si>
  <si>
    <t>Gabon</t>
  </si>
  <si>
    <t>Liberia</t>
  </si>
  <si>
    <t>Includes bullion and specie: 100 Northern Rhodesia, 153000 Southern Rhodesia</t>
  </si>
  <si>
    <t>Includes government imports</t>
  </si>
  <si>
    <t>Cuba</t>
  </si>
  <si>
    <t>French Equatorial Africa</t>
  </si>
  <si>
    <t>Portuguese East Africa for reconsignment</t>
  </si>
  <si>
    <t>Includes bullion and specie: 30900 Southern Rhodesia</t>
  </si>
  <si>
    <t>Trinidad</t>
  </si>
  <si>
    <t>Dutch West Indies</t>
  </si>
  <si>
    <t>Includes bullion and specie: 198000 UK, 4800 Northern Rhodesia</t>
  </si>
  <si>
    <t>Excludes government imports: 29603 UK, 68 Canada, 157 India, 210 Kenya, 1752 Southern Rhodesia, 3399 South Africa, 119 Belgian Congo, 7952 Iran, 17 Port East Africa, 6404 US</t>
  </si>
  <si>
    <t>Cyprus</t>
  </si>
  <si>
    <t>Jamaica</t>
  </si>
  <si>
    <t>Arabia</t>
  </si>
  <si>
    <t>(Curacao)</t>
  </si>
  <si>
    <t>Includes bullion and specie: 302010 UK, 15000 Northern Rhodesia, 142500 Southern Rhodesia</t>
  </si>
  <si>
    <t>Excludes government imports: 37048 UK, 31 Australia, 35 Canada, 113 India, 89 Kenya, 654 Southern Rhodesia, 8589 South Africa, 113 Belgian Congo, 21494 Iran, 4 Italy, 514 Mexico, 1020 US</t>
  </si>
  <si>
    <t>Java</t>
  </si>
  <si>
    <t>Luxembourg</t>
  </si>
  <si>
    <t>Mexico</t>
  </si>
  <si>
    <t>Morocco</t>
  </si>
  <si>
    <t>Includes bullion and specie: 449500 Southern Rhodesia</t>
  </si>
  <si>
    <t>Excludes government imports: 100940 UK, 36 Australia, 486 Canada, 2078 Southern Rhodesia, 10095 South Africa, 71 Belgium, 21826 Iran, 58 Portuguese W Africa, 241 Sweden, 485 US</t>
  </si>
  <si>
    <t>Includes bullion and specie: 106825 UK, 23000 Northern Rhodesia</t>
  </si>
  <si>
    <t>Excludes government imports: 183834 UK, 545 Australia, 280 Canada, 8177 India, 19983 Kenya, 66327 Southern Rhodesia, 15708 South Africa, 729 Belgian Congo, 128 Belgium, 795 Chile, 12 France, 32613 Iran, 7026 Italy, 715 Norway, 4989 Portuguese E Africa, 208612 US</t>
  </si>
  <si>
    <t>British Guiana</t>
  </si>
  <si>
    <t>Eritrea</t>
  </si>
  <si>
    <t>Includes bullion and specie: 500 UK</t>
  </si>
  <si>
    <t>Algeria</t>
  </si>
  <si>
    <t>Includes bullion and specie: 1700 UK, 1000 Southern Rhodesia</t>
  </si>
  <si>
    <t>Includes bullion and specie: 0</t>
  </si>
  <si>
    <t>French West Africa</t>
  </si>
  <si>
    <t>Includes bullion: 189 South Africa</t>
  </si>
  <si>
    <t>Windward Islands</t>
  </si>
  <si>
    <t>Includes bullion: 812 Portuguese East Africa</t>
  </si>
  <si>
    <t>Dahomey</t>
  </si>
  <si>
    <t>French Guinea</t>
  </si>
  <si>
    <t>French Sudan</t>
  </si>
  <si>
    <t>Senegal</t>
  </si>
  <si>
    <t>Tripolitania</t>
  </si>
  <si>
    <t>Gibraltar</t>
  </si>
  <si>
    <t>Madagascar</t>
  </si>
  <si>
    <t>Includes bullion: 9000 North Rhodesia, 294500 South Rhodesia, 340 South Africa, 1468 Portuguese East Africa</t>
  </si>
  <si>
    <t>Includes bullion: 332000 North Rhodesia, 51000 South Rhodesia, 170 South Africa, 958 Portuguese East Africa</t>
  </si>
  <si>
    <t>West Africa (Walvis Bay)</t>
  </si>
  <si>
    <t>Canary Islands</t>
  </si>
  <si>
    <t>Tangier</t>
  </si>
  <si>
    <t>Pakistan</t>
  </si>
  <si>
    <t>Tunisia</t>
  </si>
  <si>
    <t>Includes bullion: 115500 South Rhodesia, 2127 South Africa, 1184 Portuguese East Africa</t>
  </si>
  <si>
    <t>Includes bullion: 21000 UK, 84000 South Rhodesia, 16467 Portuguese East Africa</t>
  </si>
  <si>
    <t>Includes bullion: 2063 UK, 11300 South Africa, 1069 India, 44 S Rhodesia, 150 N Rhodesia, 16 Tanganyika, 1 NZ, 45 Other British, 544 Portuguese E Africa, 3 Belgium, 2 Italy , 1 Other</t>
  </si>
  <si>
    <t>Includes bullion: 356 UK</t>
  </si>
  <si>
    <t>Includes bullion: 542 UK</t>
  </si>
  <si>
    <t>Includes bullion: 7040 UK, 1083 South Africa, 992 India, 5652 S Rhodesia, 4 N Rhodesia, 11 Tanganyika, 9 Other British, 146 Portuguese E Africa, 5 Other</t>
  </si>
  <si>
    <t>Includes bullion: 7374 UK, 124 South Africa, 273 India, 1779 S Rhodesia, 1807 N Rhodesia, 14 Other British, 110 Portuguese E Africa, 48 Greece, 40 Palma Majorca, 12 Italy, 4 Other</t>
  </si>
  <si>
    <t>Palma Majorca</t>
  </si>
  <si>
    <t>Includes bullion: 127 UK</t>
  </si>
  <si>
    <t>Danzig</t>
  </si>
  <si>
    <t>Includes bullion: 23 UK</t>
  </si>
  <si>
    <t>Includes bullion: 13460 UK, 188 South Africa, 1092 S Rhodesia</t>
  </si>
  <si>
    <t>Includes bullion: 27209 UK, 145 South Africa, 592 S Rhodesia</t>
  </si>
  <si>
    <t>Includes bullion: 8224 UK, 5868 South Africa, 11639 S Rhodesia, 11103 N Rhodesia, 207 Tanganyika, 77 NZ, 47181 Portuguese E Africa, 116 France, 56 Germany, 34 Italy</t>
  </si>
  <si>
    <t>Includes bullion: 8646 UK, 2074 South Africa, 811 India, 8298 S Rhodesia, 6222 N Rhodesia, 30 Tanganyika, 134 Kenya, 29019 Portuguese E Africa, 65 Italy</t>
  </si>
  <si>
    <t>Includes bullion: 9340 UK, 5693 South Africa, 1819 India, 190 S Rhodesia, 57 N Rhodesia, 119 Tanganyika, 13 Kenya, 17 Canada, 59 Zanzibar, 34 Other British, 30823 Portuguese E Africa, 29 Holland, 39 France, 285 Italy</t>
  </si>
  <si>
    <t>Includes bullion: 2843 UK, 975 South Africa, 348 India, 98502 S Rhodesia, 5 N Rhodesia, 8 Tanganyika, 277 Other British, 7198 Portuguese E Africa, 20 Italy, 98 Other foreign</t>
  </si>
  <si>
    <t>Includes bullion: 57500 UK, 15657 South Africa, 892 India, 128 S Rhodesia, 505 N Rhodesia, 22 Tanganyika, 30 Other British, 4432 Portuguese E Africa, 7 France, 33 Other foreign</t>
  </si>
  <si>
    <t>Annual Report on the External Trade (HF265.N9A3q)</t>
  </si>
  <si>
    <t>Includes bullion: 17462 UK, 485 S Rhodesia</t>
  </si>
  <si>
    <t>Includes bullion: 1200 Northern Rhodesia, 2357 South Africa, 915 Portuguese East Africa</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</si>
</sst>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03"/>
  <sheetViews>
    <sheetView workbookViewId="0">
      <pane xSplit="3" ySplit="3" topLeftCell="AK88" activePane="bottomRight" state="frozen"/>
      <selection pane="topRight" activeCell="D1" sqref="D1"/>
      <selection pane="bottomLeft" activeCell="A3" sqref="A3"/>
      <selection pane="bottomRight" activeCell="AO103" sqref="AO103"/>
    </sheetView>
  </sheetViews>
  <sheetFormatPr defaultRowHeight="15"/>
  <sheetData>
    <row r="1" spans="1:55">
      <c r="C1" t="s">
        <v>0</v>
      </c>
      <c r="D1" t="s">
        <v>1</v>
      </c>
      <c r="E1">
        <v>1900</v>
      </c>
      <c r="F1">
        <v>1901</v>
      </c>
      <c r="G1">
        <v>1902</v>
      </c>
      <c r="H1">
        <v>1903</v>
      </c>
      <c r="I1">
        <v>1904</v>
      </c>
      <c r="J1">
        <v>1905</v>
      </c>
      <c r="K1">
        <v>1906</v>
      </c>
      <c r="L1">
        <v>1907</v>
      </c>
      <c r="M1">
        <v>1908</v>
      </c>
      <c r="N1">
        <v>1909</v>
      </c>
      <c r="O1">
        <v>1910</v>
      </c>
      <c r="P1">
        <v>1911</v>
      </c>
      <c r="Q1">
        <v>1912</v>
      </c>
      <c r="R1">
        <v>1913</v>
      </c>
      <c r="S1">
        <v>1914</v>
      </c>
      <c r="T1">
        <v>1915</v>
      </c>
      <c r="U1">
        <v>1916</v>
      </c>
      <c r="V1">
        <v>1917</v>
      </c>
      <c r="W1">
        <v>1918</v>
      </c>
      <c r="X1">
        <v>1919</v>
      </c>
      <c r="Y1">
        <v>1920</v>
      </c>
      <c r="Z1">
        <v>1921</v>
      </c>
      <c r="AA1" s="1">
        <v>1922</v>
      </c>
      <c r="AB1" s="1">
        <v>1923</v>
      </c>
      <c r="AC1" s="1">
        <v>1924</v>
      </c>
      <c r="AD1" s="1">
        <v>1925</v>
      </c>
      <c r="AE1" s="1">
        <v>1926</v>
      </c>
      <c r="AF1">
        <v>1927</v>
      </c>
      <c r="AG1">
        <v>1928</v>
      </c>
      <c r="AH1">
        <v>1929</v>
      </c>
      <c r="AI1">
        <v>1930</v>
      </c>
      <c r="AJ1">
        <v>1931</v>
      </c>
      <c r="AK1">
        <v>1932</v>
      </c>
      <c r="AL1">
        <v>1933</v>
      </c>
      <c r="AM1">
        <v>1934</v>
      </c>
      <c r="AN1">
        <v>1935</v>
      </c>
      <c r="AO1">
        <v>1936</v>
      </c>
      <c r="AP1">
        <v>1937</v>
      </c>
      <c r="AQ1">
        <v>1938</v>
      </c>
      <c r="AR1">
        <v>1939</v>
      </c>
      <c r="AS1">
        <v>1940</v>
      </c>
      <c r="AT1">
        <v>1941</v>
      </c>
      <c r="AU1">
        <v>1942</v>
      </c>
      <c r="AV1">
        <v>1943</v>
      </c>
      <c r="AW1">
        <v>1944</v>
      </c>
      <c r="AX1">
        <v>1945</v>
      </c>
      <c r="AY1">
        <v>1946</v>
      </c>
      <c r="AZ1">
        <v>1947</v>
      </c>
      <c r="BA1">
        <v>1948</v>
      </c>
      <c r="BB1">
        <v>1949</v>
      </c>
      <c r="BC1">
        <v>1950</v>
      </c>
    </row>
    <row r="2" spans="1:55">
      <c r="AA2" s="1"/>
      <c r="AB2" s="1"/>
      <c r="AC2" s="1"/>
      <c r="AD2" s="1"/>
      <c r="AE2" s="1"/>
      <c r="AH2">
        <v>1</v>
      </c>
      <c r="AI2">
        <v>1</v>
      </c>
      <c r="AJ2">
        <v>1</v>
      </c>
      <c r="AK2">
        <v>1</v>
      </c>
      <c r="AL2">
        <v>1</v>
      </c>
      <c r="AM2">
        <v>1</v>
      </c>
      <c r="AN2">
        <v>1</v>
      </c>
      <c r="AO2">
        <v>1</v>
      </c>
      <c r="AP2">
        <v>1</v>
      </c>
      <c r="AQ2">
        <v>1</v>
      </c>
      <c r="AR2">
        <v>1</v>
      </c>
      <c r="AS2">
        <v>1</v>
      </c>
      <c r="AT2">
        <v>1</v>
      </c>
      <c r="AV2">
        <v>1</v>
      </c>
      <c r="AW2">
        <v>1</v>
      </c>
      <c r="AY2">
        <v>1</v>
      </c>
      <c r="AZ2">
        <v>1</v>
      </c>
      <c r="BA2">
        <v>1</v>
      </c>
      <c r="BB2">
        <v>1</v>
      </c>
    </row>
    <row r="3" spans="1:55">
      <c r="AH3" t="s">
        <v>2</v>
      </c>
      <c r="AI3" t="s">
        <v>2</v>
      </c>
      <c r="AJ3" t="s">
        <v>2</v>
      </c>
      <c r="AK3" t="s">
        <v>2</v>
      </c>
      <c r="AL3" t="s">
        <v>2</v>
      </c>
      <c r="AM3" t="s">
        <v>2</v>
      </c>
      <c r="AN3" t="s">
        <v>2</v>
      </c>
      <c r="AO3" t="s">
        <v>2</v>
      </c>
      <c r="AP3" t="s">
        <v>2</v>
      </c>
      <c r="AQ3" t="s">
        <v>2</v>
      </c>
      <c r="AR3" t="s">
        <v>2</v>
      </c>
      <c r="AS3" t="s">
        <v>2</v>
      </c>
      <c r="AT3" t="s">
        <v>2</v>
      </c>
      <c r="AV3" t="s">
        <v>2</v>
      </c>
      <c r="AW3" t="s">
        <v>2</v>
      </c>
      <c r="AY3" t="s">
        <v>2</v>
      </c>
      <c r="AZ3" t="s">
        <v>2</v>
      </c>
      <c r="BA3" t="s">
        <v>2</v>
      </c>
      <c r="BB3" t="s">
        <v>2</v>
      </c>
    </row>
    <row r="4" spans="1:55">
      <c r="A4" t="s">
        <v>3</v>
      </c>
      <c r="B4" t="s">
        <v>4</v>
      </c>
      <c r="AH4">
        <v>269703</v>
      </c>
      <c r="AI4">
        <v>258957</v>
      </c>
      <c r="AJ4">
        <v>302534</v>
      </c>
      <c r="AK4">
        <v>409092</v>
      </c>
      <c r="AL4">
        <v>341484</v>
      </c>
      <c r="AM4">
        <v>251509</v>
      </c>
      <c r="AN4">
        <v>307707</v>
      </c>
      <c r="AO4">
        <v>432044</v>
      </c>
      <c r="AP4">
        <v>430335</v>
      </c>
      <c r="AQ4">
        <v>381682</v>
      </c>
      <c r="AR4">
        <v>335821</v>
      </c>
      <c r="AS4">
        <v>388828</v>
      </c>
      <c r="AT4">
        <v>378985</v>
      </c>
      <c r="AV4">
        <v>302103</v>
      </c>
      <c r="AW4">
        <v>370743</v>
      </c>
      <c r="AY4">
        <v>887877</v>
      </c>
      <c r="AZ4">
        <v>1428411</v>
      </c>
      <c r="BA4">
        <v>1827554</v>
      </c>
      <c r="BB4">
        <v>3019148</v>
      </c>
    </row>
    <row r="5" spans="1:55">
      <c r="B5" t="s">
        <v>80</v>
      </c>
      <c r="AO5">
        <v>74</v>
      </c>
      <c r="AP5">
        <v>174</v>
      </c>
      <c r="AS5">
        <v>30</v>
      </c>
      <c r="AV5">
        <v>14702</v>
      </c>
      <c r="AW5">
        <v>2537</v>
      </c>
      <c r="AY5">
        <v>2342</v>
      </c>
    </row>
    <row r="6" spans="1:55">
      <c r="B6" t="s">
        <v>9</v>
      </c>
      <c r="AH6">
        <v>1630</v>
      </c>
      <c r="AI6">
        <v>976</v>
      </c>
      <c r="AJ6">
        <v>2062</v>
      </c>
      <c r="AK6">
        <v>1785</v>
      </c>
      <c r="AL6">
        <v>2171</v>
      </c>
      <c r="AM6">
        <v>1612</v>
      </c>
      <c r="AN6">
        <v>2447</v>
      </c>
      <c r="AO6">
        <v>2007</v>
      </c>
      <c r="AP6">
        <v>3604</v>
      </c>
      <c r="AQ6">
        <v>3007</v>
      </c>
      <c r="AR6">
        <v>2262</v>
      </c>
      <c r="AS6">
        <v>3430</v>
      </c>
      <c r="AT6">
        <v>4644</v>
      </c>
      <c r="AV6">
        <v>2289</v>
      </c>
      <c r="AW6">
        <v>949</v>
      </c>
      <c r="AY6">
        <v>3400</v>
      </c>
      <c r="AZ6">
        <v>14935</v>
      </c>
      <c r="BA6">
        <v>27662</v>
      </c>
      <c r="BB6">
        <v>43386</v>
      </c>
    </row>
    <row r="7" spans="1:55">
      <c r="B7" t="s">
        <v>38</v>
      </c>
      <c r="AM7">
        <v>222</v>
      </c>
      <c r="AQ7">
        <v>980</v>
      </c>
      <c r="AR7">
        <v>1057</v>
      </c>
      <c r="AS7">
        <v>492</v>
      </c>
      <c r="AT7">
        <v>141</v>
      </c>
    </row>
    <row r="8" spans="1:55">
      <c r="B8" t="s">
        <v>88</v>
      </c>
      <c r="AH8">
        <v>41955</v>
      </c>
      <c r="AI8">
        <v>33874</v>
      </c>
      <c r="AJ8">
        <v>32981</v>
      </c>
      <c r="AK8">
        <v>16207</v>
      </c>
      <c r="AL8">
        <v>12908</v>
      </c>
      <c r="AM8">
        <v>9638</v>
      </c>
      <c r="AN8">
        <v>11703</v>
      </c>
      <c r="AO8">
        <v>12747</v>
      </c>
      <c r="AP8">
        <v>11778</v>
      </c>
      <c r="AQ8">
        <v>10755</v>
      </c>
      <c r="AR8">
        <v>12829</v>
      </c>
      <c r="AS8">
        <v>27098</v>
      </c>
      <c r="AT8">
        <v>52940</v>
      </c>
      <c r="AV8">
        <v>61050</v>
      </c>
      <c r="AW8">
        <v>84515</v>
      </c>
      <c r="AY8">
        <v>122353</v>
      </c>
      <c r="AZ8">
        <v>137520</v>
      </c>
      <c r="BA8">
        <v>179439</v>
      </c>
      <c r="BB8">
        <v>238621</v>
      </c>
    </row>
    <row r="9" spans="1:55">
      <c r="B9" t="s">
        <v>89</v>
      </c>
      <c r="AM9">
        <v>32</v>
      </c>
      <c r="AN9">
        <v>75</v>
      </c>
      <c r="AO9">
        <v>89</v>
      </c>
      <c r="AP9">
        <v>109</v>
      </c>
      <c r="AQ9">
        <v>82</v>
      </c>
      <c r="AR9">
        <v>116</v>
      </c>
      <c r="AS9">
        <v>21</v>
      </c>
      <c r="AT9">
        <v>113</v>
      </c>
      <c r="AV9">
        <v>2</v>
      </c>
      <c r="AZ9">
        <v>212</v>
      </c>
      <c r="BA9">
        <v>122</v>
      </c>
      <c r="BB9">
        <v>258</v>
      </c>
    </row>
    <row r="10" spans="1:55">
      <c r="B10" t="s">
        <v>125</v>
      </c>
      <c r="BB10">
        <v>16</v>
      </c>
    </row>
    <row r="11" spans="1:55">
      <c r="B11" t="s">
        <v>82</v>
      </c>
      <c r="AP11">
        <v>46</v>
      </c>
      <c r="AQ11">
        <v>427</v>
      </c>
      <c r="AR11">
        <v>466</v>
      </c>
      <c r="AS11">
        <v>422</v>
      </c>
      <c r="AT11">
        <v>309</v>
      </c>
      <c r="BA11">
        <v>1</v>
      </c>
    </row>
    <row r="12" spans="1:55">
      <c r="B12" t="s">
        <v>10</v>
      </c>
      <c r="AH12">
        <v>3884</v>
      </c>
      <c r="AI12">
        <v>10693</v>
      </c>
      <c r="AJ12">
        <v>7846</v>
      </c>
      <c r="AK12">
        <v>6555</v>
      </c>
      <c r="AL12">
        <v>4118</v>
      </c>
      <c r="AM12">
        <v>8655</v>
      </c>
      <c r="AN12">
        <v>6520</v>
      </c>
      <c r="AO12">
        <v>8668</v>
      </c>
      <c r="AP12">
        <v>7908</v>
      </c>
      <c r="AQ12">
        <v>6209</v>
      </c>
      <c r="AR12">
        <v>5950</v>
      </c>
      <c r="AS12">
        <v>7776</v>
      </c>
      <c r="AT12">
        <v>26952</v>
      </c>
      <c r="AV12">
        <v>15438</v>
      </c>
      <c r="AW12">
        <v>33919</v>
      </c>
      <c r="AY12">
        <v>36839</v>
      </c>
      <c r="AZ12">
        <v>52233</v>
      </c>
      <c r="BA12">
        <v>42676</v>
      </c>
      <c r="BB12">
        <v>55991</v>
      </c>
    </row>
    <row r="13" spans="1:55">
      <c r="B13" t="s">
        <v>12</v>
      </c>
      <c r="AH13">
        <v>15</v>
      </c>
      <c r="AI13">
        <v>294</v>
      </c>
      <c r="AJ13">
        <v>147</v>
      </c>
      <c r="AK13">
        <v>3761</v>
      </c>
      <c r="AL13">
        <v>156</v>
      </c>
      <c r="AM13">
        <v>1293</v>
      </c>
      <c r="AN13">
        <v>154</v>
      </c>
      <c r="AO13">
        <v>1997</v>
      </c>
      <c r="AP13">
        <v>3591</v>
      </c>
      <c r="AQ13">
        <v>5849</v>
      </c>
      <c r="AR13">
        <v>3674</v>
      </c>
      <c r="AS13">
        <v>4280</v>
      </c>
      <c r="AT13">
        <v>7225</v>
      </c>
      <c r="AW13">
        <v>16</v>
      </c>
      <c r="AZ13">
        <v>198</v>
      </c>
      <c r="BA13">
        <v>369</v>
      </c>
      <c r="BB13">
        <v>86</v>
      </c>
    </row>
    <row r="14" spans="1:55">
      <c r="B14" t="s">
        <v>111</v>
      </c>
      <c r="AS14">
        <v>103</v>
      </c>
      <c r="AY14">
        <v>116</v>
      </c>
      <c r="AZ14">
        <v>3</v>
      </c>
      <c r="BA14">
        <v>67</v>
      </c>
      <c r="BB14">
        <v>469</v>
      </c>
    </row>
    <row r="15" spans="1:55">
      <c r="B15" t="s">
        <v>83</v>
      </c>
      <c r="AP15">
        <v>100</v>
      </c>
      <c r="AV15">
        <v>6</v>
      </c>
    </row>
    <row r="16" spans="1:55">
      <c r="B16" t="s">
        <v>39</v>
      </c>
      <c r="AM16">
        <v>412</v>
      </c>
      <c r="AN16">
        <v>87</v>
      </c>
      <c r="AO16">
        <v>119</v>
      </c>
      <c r="AP16">
        <v>195</v>
      </c>
      <c r="AQ16">
        <v>164</v>
      </c>
      <c r="AR16">
        <v>208</v>
      </c>
      <c r="AS16">
        <v>7289</v>
      </c>
      <c r="AT16">
        <v>19028</v>
      </c>
      <c r="AV16">
        <v>1008</v>
      </c>
      <c r="AW16">
        <v>2</v>
      </c>
      <c r="BA16">
        <v>56624</v>
      </c>
      <c r="BB16">
        <v>76285</v>
      </c>
    </row>
    <row r="17" spans="2:54">
      <c r="B17" t="s">
        <v>5</v>
      </c>
      <c r="AH17">
        <v>100618</v>
      </c>
      <c r="AI17">
        <v>78419</v>
      </c>
      <c r="AJ17">
        <v>72100</v>
      </c>
      <c r="AK17">
        <v>52401</v>
      </c>
      <c r="AL17">
        <v>18945</v>
      </c>
      <c r="AM17">
        <v>8402</v>
      </c>
      <c r="AN17">
        <v>9402</v>
      </c>
      <c r="AO17">
        <v>10827</v>
      </c>
      <c r="AP17">
        <v>10653</v>
      </c>
      <c r="AQ17">
        <v>11759</v>
      </c>
      <c r="AR17">
        <v>12586</v>
      </c>
      <c r="AS17">
        <v>124412</v>
      </c>
      <c r="AT17">
        <v>274053</v>
      </c>
      <c r="AV17">
        <v>462380</v>
      </c>
      <c r="AW17">
        <v>753860</v>
      </c>
      <c r="AY17">
        <v>464343</v>
      </c>
      <c r="AZ17">
        <v>424948</v>
      </c>
      <c r="BA17">
        <v>459287</v>
      </c>
      <c r="BB17">
        <v>236713</v>
      </c>
    </row>
    <row r="18" spans="2:54">
      <c r="B18" t="s">
        <v>40</v>
      </c>
      <c r="AM18">
        <v>102</v>
      </c>
      <c r="AN18">
        <v>38</v>
      </c>
      <c r="AO18">
        <v>29</v>
      </c>
      <c r="AP18">
        <v>68</v>
      </c>
      <c r="AR18">
        <v>463</v>
      </c>
      <c r="AS18">
        <v>67</v>
      </c>
      <c r="AV18">
        <v>56</v>
      </c>
      <c r="AW18">
        <v>40</v>
      </c>
      <c r="BB18">
        <v>327</v>
      </c>
    </row>
    <row r="19" spans="2:54">
      <c r="B19" t="s">
        <v>112</v>
      </c>
      <c r="AY19">
        <v>126</v>
      </c>
    </row>
    <row r="20" spans="2:54">
      <c r="B20" t="s">
        <v>8</v>
      </c>
      <c r="AH20">
        <v>152</v>
      </c>
      <c r="AI20">
        <v>1078</v>
      </c>
      <c r="AJ20">
        <v>229</v>
      </c>
      <c r="AK20">
        <v>699</v>
      </c>
      <c r="AL20">
        <v>90</v>
      </c>
      <c r="AM20">
        <v>90</v>
      </c>
      <c r="AN20">
        <v>240</v>
      </c>
      <c r="AO20">
        <v>164</v>
      </c>
      <c r="AP20">
        <v>130</v>
      </c>
      <c r="AQ20">
        <v>44</v>
      </c>
      <c r="AR20">
        <v>13</v>
      </c>
      <c r="AS20">
        <v>178</v>
      </c>
      <c r="AT20">
        <v>152</v>
      </c>
      <c r="AV20">
        <v>248</v>
      </c>
      <c r="AW20">
        <v>1124</v>
      </c>
      <c r="AY20">
        <v>18</v>
      </c>
      <c r="AZ20">
        <v>10</v>
      </c>
      <c r="BA20">
        <v>858</v>
      </c>
      <c r="BB20">
        <v>7594</v>
      </c>
    </row>
    <row r="21" spans="2:54">
      <c r="B21" t="s">
        <v>41</v>
      </c>
      <c r="AM21">
        <v>37</v>
      </c>
      <c r="AN21">
        <v>14</v>
      </c>
      <c r="AO21">
        <v>536</v>
      </c>
      <c r="AP21">
        <v>301</v>
      </c>
      <c r="AQ21">
        <v>1</v>
      </c>
      <c r="AR21">
        <v>1</v>
      </c>
      <c r="AS21">
        <v>736</v>
      </c>
      <c r="AZ21">
        <v>75</v>
      </c>
      <c r="BA21">
        <v>233</v>
      </c>
      <c r="BB21">
        <v>348</v>
      </c>
    </row>
    <row r="22" spans="2:54">
      <c r="B22" t="s">
        <v>76</v>
      </c>
      <c r="AN22">
        <v>120</v>
      </c>
      <c r="AO22">
        <v>60</v>
      </c>
      <c r="AP22">
        <v>68</v>
      </c>
      <c r="AQ22">
        <v>6</v>
      </c>
      <c r="AS22">
        <v>10</v>
      </c>
    </row>
    <row r="23" spans="2:54">
      <c r="B23" t="s">
        <v>31</v>
      </c>
      <c r="AI23">
        <v>87</v>
      </c>
      <c r="AJ23">
        <v>200</v>
      </c>
      <c r="AK23">
        <v>16</v>
      </c>
      <c r="AL23">
        <v>138</v>
      </c>
      <c r="AM23">
        <v>349</v>
      </c>
      <c r="AN23">
        <v>295</v>
      </c>
      <c r="AO23">
        <v>220</v>
      </c>
      <c r="AP23">
        <v>139</v>
      </c>
      <c r="AQ23">
        <v>175</v>
      </c>
      <c r="AR23">
        <v>190</v>
      </c>
      <c r="AS23">
        <v>224</v>
      </c>
      <c r="AT23">
        <v>291</v>
      </c>
      <c r="AY23">
        <v>131</v>
      </c>
      <c r="AZ23">
        <v>1960</v>
      </c>
      <c r="BA23">
        <v>2921</v>
      </c>
      <c r="BB23">
        <v>28</v>
      </c>
    </row>
    <row r="24" spans="2:54">
      <c r="B24" t="s">
        <v>96</v>
      </c>
      <c r="AQ24">
        <v>12</v>
      </c>
    </row>
    <row r="25" spans="2:54">
      <c r="B25" t="s">
        <v>7</v>
      </c>
      <c r="AH25">
        <v>1089</v>
      </c>
      <c r="AI25">
        <v>2153</v>
      </c>
      <c r="AJ25">
        <v>1105</v>
      </c>
      <c r="AK25">
        <v>2166</v>
      </c>
      <c r="AL25">
        <v>825</v>
      </c>
      <c r="AM25">
        <v>243</v>
      </c>
      <c r="AN25">
        <v>185</v>
      </c>
      <c r="AO25">
        <v>302</v>
      </c>
      <c r="AP25">
        <v>113</v>
      </c>
      <c r="AQ25">
        <v>239</v>
      </c>
      <c r="AR25">
        <v>168</v>
      </c>
      <c r="AS25">
        <v>216</v>
      </c>
      <c r="AT25">
        <v>67</v>
      </c>
      <c r="AV25">
        <v>4380</v>
      </c>
      <c r="AW25">
        <v>555</v>
      </c>
      <c r="AY25">
        <v>8697</v>
      </c>
      <c r="AZ25">
        <v>16640</v>
      </c>
      <c r="BA25">
        <v>1318</v>
      </c>
      <c r="BB25">
        <v>23414</v>
      </c>
    </row>
    <row r="26" spans="2:54">
      <c r="B26" t="s">
        <v>35</v>
      </c>
      <c r="AN26">
        <v>488</v>
      </c>
      <c r="AP26">
        <v>86</v>
      </c>
      <c r="AS26">
        <v>6</v>
      </c>
      <c r="AT26">
        <v>93</v>
      </c>
      <c r="AV26">
        <v>225</v>
      </c>
      <c r="AY26">
        <v>1780</v>
      </c>
      <c r="AZ26">
        <v>92</v>
      </c>
      <c r="BA26">
        <v>460</v>
      </c>
      <c r="BB26">
        <f>218+1457</f>
        <v>1675</v>
      </c>
    </row>
    <row r="27" spans="2:54">
      <c r="B27" t="s">
        <v>84</v>
      </c>
      <c r="AP27">
        <v>100</v>
      </c>
    </row>
    <row r="28" spans="2:54">
      <c r="B28" t="s">
        <v>97</v>
      </c>
      <c r="AR28">
        <v>22</v>
      </c>
    </row>
    <row r="29" spans="2:54">
      <c r="B29" t="s">
        <v>75</v>
      </c>
      <c r="AN29">
        <v>10</v>
      </c>
      <c r="AT29">
        <v>30</v>
      </c>
    </row>
    <row r="30" spans="2:54">
      <c r="B30" t="s">
        <v>6</v>
      </c>
      <c r="AH30">
        <v>14844</v>
      </c>
      <c r="AI30">
        <v>18527</v>
      </c>
      <c r="AJ30">
        <v>17934</v>
      </c>
      <c r="AK30">
        <v>13593</v>
      </c>
      <c r="AL30">
        <v>12736</v>
      </c>
      <c r="AM30">
        <v>7157</v>
      </c>
      <c r="AN30">
        <v>6443</v>
      </c>
      <c r="AO30">
        <v>9285</v>
      </c>
      <c r="AP30">
        <v>11580</v>
      </c>
      <c r="AQ30">
        <v>9586</v>
      </c>
      <c r="AR30">
        <v>10323</v>
      </c>
      <c r="AS30">
        <v>22289</v>
      </c>
      <c r="AT30">
        <v>106116</v>
      </c>
      <c r="AV30">
        <v>209870</v>
      </c>
      <c r="AW30">
        <v>85889</v>
      </c>
      <c r="AY30">
        <v>109972</v>
      </c>
      <c r="AZ30">
        <v>257356</v>
      </c>
      <c r="BA30">
        <v>693625</v>
      </c>
      <c r="BB30">
        <v>297098</v>
      </c>
    </row>
    <row r="31" spans="2:54">
      <c r="B31" t="s">
        <v>42</v>
      </c>
      <c r="AM31">
        <v>2</v>
      </c>
      <c r="AP31">
        <v>593</v>
      </c>
      <c r="AQ31">
        <v>181</v>
      </c>
      <c r="AS31">
        <v>205</v>
      </c>
    </row>
    <row r="32" spans="2:54">
      <c r="B32" t="s">
        <v>11</v>
      </c>
      <c r="AH32">
        <v>713</v>
      </c>
      <c r="AI32">
        <v>1025</v>
      </c>
      <c r="AJ32">
        <v>1338</v>
      </c>
      <c r="AK32">
        <v>651</v>
      </c>
      <c r="AL32">
        <v>1111</v>
      </c>
      <c r="AM32">
        <v>53</v>
      </c>
      <c r="AN32">
        <v>86</v>
      </c>
      <c r="AO32">
        <v>566</v>
      </c>
      <c r="AP32">
        <v>529</v>
      </c>
      <c r="AQ32">
        <v>130</v>
      </c>
      <c r="AR32">
        <v>501</v>
      </c>
      <c r="AS32">
        <v>601</v>
      </c>
      <c r="AT32">
        <v>2092</v>
      </c>
      <c r="AV32">
        <v>1767</v>
      </c>
      <c r="AW32">
        <v>1337</v>
      </c>
      <c r="AY32">
        <v>342</v>
      </c>
      <c r="AZ32">
        <v>322</v>
      </c>
      <c r="BA32">
        <v>1100</v>
      </c>
      <c r="BB32">
        <v>5349</v>
      </c>
    </row>
    <row r="33" spans="2:54">
      <c r="B33" t="s">
        <v>107</v>
      </c>
      <c r="AW33">
        <v>70</v>
      </c>
      <c r="AY33">
        <v>62</v>
      </c>
    </row>
    <row r="34" spans="2:54">
      <c r="B34" t="s">
        <v>30</v>
      </c>
      <c r="AM34">
        <v>50</v>
      </c>
      <c r="AP34">
        <v>123</v>
      </c>
      <c r="BA34">
        <v>994</v>
      </c>
      <c r="BB34">
        <v>967</v>
      </c>
    </row>
    <row r="35" spans="2:54">
      <c r="B35" t="s">
        <v>32</v>
      </c>
      <c r="AI35">
        <v>334</v>
      </c>
      <c r="AJ35">
        <v>113</v>
      </c>
      <c r="AK35">
        <v>158</v>
      </c>
      <c r="AL35">
        <v>190</v>
      </c>
      <c r="AM35">
        <v>37</v>
      </c>
      <c r="AN35">
        <v>91</v>
      </c>
      <c r="AO35">
        <v>41</v>
      </c>
      <c r="AP35">
        <v>32</v>
      </c>
      <c r="AS35">
        <v>1</v>
      </c>
      <c r="AW35">
        <v>10</v>
      </c>
      <c r="AY35">
        <v>1</v>
      </c>
      <c r="AZ35">
        <v>4</v>
      </c>
      <c r="BA35">
        <v>2470</v>
      </c>
      <c r="BB35">
        <v>13999</v>
      </c>
    </row>
    <row r="36" spans="2:54">
      <c r="B36" t="s">
        <v>13</v>
      </c>
      <c r="AH36">
        <v>908</v>
      </c>
      <c r="AI36">
        <v>182</v>
      </c>
      <c r="AJ36">
        <v>607</v>
      </c>
      <c r="AK36">
        <v>404</v>
      </c>
      <c r="AL36">
        <v>1453</v>
      </c>
    </row>
    <row r="37" spans="2:54">
      <c r="B37" t="s">
        <v>128</v>
      </c>
      <c r="AQ37">
        <v>1</v>
      </c>
      <c r="AS37">
        <v>6</v>
      </c>
    </row>
    <row r="38" spans="2:54">
      <c r="B38" t="s">
        <v>113</v>
      </c>
      <c r="AZ38">
        <v>24</v>
      </c>
    </row>
    <row r="39" spans="2:54">
      <c r="B39" t="s">
        <v>44</v>
      </c>
      <c r="AM39">
        <v>11</v>
      </c>
      <c r="AN39">
        <v>24</v>
      </c>
      <c r="AO39">
        <v>32</v>
      </c>
      <c r="AP39">
        <v>105</v>
      </c>
      <c r="AQ39">
        <v>16</v>
      </c>
      <c r="AR39">
        <v>60</v>
      </c>
      <c r="AS39">
        <v>62</v>
      </c>
      <c r="AT39">
        <v>50</v>
      </c>
      <c r="AV39">
        <v>729</v>
      </c>
      <c r="AW39">
        <v>2379</v>
      </c>
      <c r="AY39">
        <v>641</v>
      </c>
      <c r="AZ39">
        <v>1479</v>
      </c>
      <c r="BA39">
        <v>19</v>
      </c>
      <c r="BB39">
        <v>128</v>
      </c>
    </row>
    <row r="40" spans="2:54">
      <c r="B40" t="s">
        <v>45</v>
      </c>
      <c r="AM40">
        <v>83</v>
      </c>
      <c r="AN40">
        <v>87</v>
      </c>
      <c r="AO40">
        <v>39</v>
      </c>
      <c r="AP40">
        <v>626</v>
      </c>
      <c r="AQ40">
        <v>148</v>
      </c>
      <c r="AW40">
        <v>3</v>
      </c>
      <c r="AY40">
        <v>25</v>
      </c>
      <c r="BA40">
        <v>1</v>
      </c>
      <c r="BB40">
        <v>16836</v>
      </c>
    </row>
    <row r="41" spans="2:54">
      <c r="B41" t="s">
        <v>46</v>
      </c>
      <c r="AM41">
        <v>95</v>
      </c>
      <c r="AS41">
        <v>5</v>
      </c>
      <c r="AT41">
        <v>24</v>
      </c>
      <c r="AV41">
        <v>2745</v>
      </c>
      <c r="AW41">
        <v>10187</v>
      </c>
      <c r="AY41">
        <v>18052</v>
      </c>
      <c r="AZ41">
        <v>19236</v>
      </c>
      <c r="BA41">
        <v>26508</v>
      </c>
      <c r="BB41">
        <v>8816</v>
      </c>
    </row>
    <row r="42" spans="2:54">
      <c r="B42" t="s">
        <v>17</v>
      </c>
      <c r="AH42">
        <v>4503</v>
      </c>
      <c r="AI42">
        <v>16702</v>
      </c>
      <c r="AJ42">
        <v>3586</v>
      </c>
      <c r="AK42">
        <v>1558</v>
      </c>
      <c r="AL42">
        <v>3454</v>
      </c>
      <c r="AM42">
        <v>2390</v>
      </c>
      <c r="AN42">
        <v>5269</v>
      </c>
      <c r="AO42">
        <v>9030</v>
      </c>
      <c r="AP42">
        <v>9906</v>
      </c>
      <c r="AQ42">
        <v>14462</v>
      </c>
      <c r="AR42">
        <v>10385</v>
      </c>
      <c r="AS42">
        <v>5670</v>
      </c>
      <c r="AT42">
        <v>34</v>
      </c>
      <c r="AW42">
        <v>9</v>
      </c>
      <c r="AY42">
        <v>4988</v>
      </c>
      <c r="AZ42">
        <v>64341</v>
      </c>
      <c r="BA42">
        <v>84503</v>
      </c>
      <c r="BB42">
        <v>23215</v>
      </c>
    </row>
    <row r="43" spans="2:54">
      <c r="B43" t="s">
        <v>47</v>
      </c>
      <c r="AM43">
        <v>20</v>
      </c>
      <c r="AN43">
        <v>19</v>
      </c>
      <c r="AO43">
        <v>26</v>
      </c>
      <c r="AP43">
        <v>29</v>
      </c>
      <c r="AQ43">
        <v>8</v>
      </c>
      <c r="AR43">
        <v>51</v>
      </c>
      <c r="AS43">
        <v>8</v>
      </c>
      <c r="AV43">
        <v>10</v>
      </c>
      <c r="AW43">
        <v>724</v>
      </c>
      <c r="AY43">
        <v>67381</v>
      </c>
      <c r="AZ43">
        <v>3651</v>
      </c>
      <c r="BA43">
        <v>4113</v>
      </c>
      <c r="BB43">
        <v>8494</v>
      </c>
    </row>
    <row r="44" spans="2:54">
      <c r="B44" t="s">
        <v>85</v>
      </c>
      <c r="AP44">
        <v>6</v>
      </c>
    </row>
    <row r="45" spans="2:54">
      <c r="B45" t="s">
        <v>49</v>
      </c>
      <c r="AM45">
        <v>166</v>
      </c>
      <c r="AO45">
        <v>118</v>
      </c>
      <c r="AP45">
        <v>133</v>
      </c>
      <c r="AQ45">
        <v>72</v>
      </c>
      <c r="AR45">
        <v>212</v>
      </c>
      <c r="AS45">
        <v>83</v>
      </c>
      <c r="AT45">
        <v>165</v>
      </c>
      <c r="BA45">
        <v>1299</v>
      </c>
      <c r="BB45">
        <v>422</v>
      </c>
    </row>
    <row r="46" spans="2:54">
      <c r="B46" t="s">
        <v>50</v>
      </c>
      <c r="AM46">
        <v>285</v>
      </c>
      <c r="AN46">
        <v>436</v>
      </c>
      <c r="AO46">
        <v>271</v>
      </c>
      <c r="AP46">
        <v>648</v>
      </c>
      <c r="AQ46">
        <v>294</v>
      </c>
      <c r="AR46">
        <v>443</v>
      </c>
      <c r="AS46">
        <v>324</v>
      </c>
      <c r="AT46">
        <v>1539</v>
      </c>
      <c r="AZ46">
        <v>2765</v>
      </c>
      <c r="BA46">
        <v>36433</v>
      </c>
      <c r="BB46">
        <v>441</v>
      </c>
    </row>
    <row r="47" spans="2:54">
      <c r="B47" t="s">
        <v>103</v>
      </c>
      <c r="AQ47">
        <v>2</v>
      </c>
      <c r="AR47">
        <v>1</v>
      </c>
      <c r="AV47">
        <v>12</v>
      </c>
      <c r="AW47">
        <v>10</v>
      </c>
      <c r="AY47">
        <v>25</v>
      </c>
      <c r="AZ47">
        <v>12</v>
      </c>
      <c r="BA47">
        <v>5</v>
      </c>
    </row>
    <row r="48" spans="2:54">
      <c r="B48" t="s">
        <v>48</v>
      </c>
      <c r="AM48">
        <v>2116</v>
      </c>
      <c r="AN48">
        <v>1064</v>
      </c>
      <c r="AO48">
        <v>3736</v>
      </c>
      <c r="AP48">
        <v>2300</v>
      </c>
      <c r="AQ48">
        <v>4832</v>
      </c>
      <c r="AR48">
        <v>2134</v>
      </c>
      <c r="AS48">
        <v>957</v>
      </c>
      <c r="AT48">
        <v>265</v>
      </c>
      <c r="AW48">
        <v>2</v>
      </c>
      <c r="AY48">
        <v>47</v>
      </c>
      <c r="AZ48">
        <v>8043</v>
      </c>
      <c r="BA48">
        <v>22315</v>
      </c>
      <c r="BB48">
        <v>15918</v>
      </c>
    </row>
    <row r="49" spans="2:54">
      <c r="B49" t="s">
        <v>34</v>
      </c>
      <c r="AM49">
        <v>46</v>
      </c>
      <c r="AN49">
        <v>66</v>
      </c>
      <c r="AO49">
        <v>96</v>
      </c>
      <c r="AP49">
        <v>158</v>
      </c>
      <c r="AQ49">
        <v>101</v>
      </c>
      <c r="AR49">
        <v>235</v>
      </c>
      <c r="AS49">
        <v>70</v>
      </c>
      <c r="AT49">
        <v>66</v>
      </c>
      <c r="AZ49">
        <v>858</v>
      </c>
      <c r="BA49">
        <v>393</v>
      </c>
      <c r="BB49">
        <v>2853</v>
      </c>
    </row>
    <row r="50" spans="2:54">
      <c r="B50" t="s">
        <v>51</v>
      </c>
      <c r="AM50">
        <v>12135</v>
      </c>
      <c r="AN50">
        <v>14378</v>
      </c>
      <c r="AO50">
        <v>14471</v>
      </c>
      <c r="AP50">
        <v>13621</v>
      </c>
      <c r="AQ50">
        <v>7165</v>
      </c>
      <c r="AR50">
        <v>11090</v>
      </c>
      <c r="AS50">
        <v>30144</v>
      </c>
      <c r="AT50">
        <v>46000</v>
      </c>
      <c r="AV50">
        <v>41</v>
      </c>
    </row>
    <row r="51" spans="2:54">
      <c r="B51" t="s">
        <v>108</v>
      </c>
      <c r="C51" t="s">
        <v>114</v>
      </c>
      <c r="AW51">
        <v>150</v>
      </c>
      <c r="AY51">
        <v>1334</v>
      </c>
    </row>
    <row r="52" spans="2:54">
      <c r="B52" t="s">
        <v>52</v>
      </c>
      <c r="AM52">
        <v>14</v>
      </c>
      <c r="AN52">
        <v>431</v>
      </c>
      <c r="AO52">
        <v>30</v>
      </c>
      <c r="AP52">
        <v>73</v>
      </c>
      <c r="AQ52">
        <v>509</v>
      </c>
      <c r="AR52">
        <v>360</v>
      </c>
      <c r="AS52">
        <v>228</v>
      </c>
      <c r="AW52">
        <v>33</v>
      </c>
      <c r="AY52">
        <v>63</v>
      </c>
      <c r="AZ52">
        <v>26</v>
      </c>
      <c r="BA52">
        <v>25</v>
      </c>
    </row>
    <row r="53" spans="2:54">
      <c r="B53" t="s">
        <v>126</v>
      </c>
      <c r="BB53">
        <v>7143</v>
      </c>
    </row>
    <row r="54" spans="2:54">
      <c r="B54" t="s">
        <v>53</v>
      </c>
      <c r="AM54">
        <v>525</v>
      </c>
      <c r="AP54">
        <v>1</v>
      </c>
      <c r="AR54">
        <v>242</v>
      </c>
      <c r="AS54">
        <v>1772</v>
      </c>
    </row>
    <row r="55" spans="2:54">
      <c r="B55" t="s">
        <v>56</v>
      </c>
      <c r="AM55">
        <v>872</v>
      </c>
      <c r="AN55">
        <v>1119</v>
      </c>
      <c r="AO55">
        <v>1519</v>
      </c>
      <c r="AP55">
        <v>1529</v>
      </c>
      <c r="AQ55">
        <v>3635</v>
      </c>
      <c r="AR55">
        <v>1956</v>
      </c>
      <c r="AS55">
        <v>813</v>
      </c>
      <c r="AT55">
        <v>43</v>
      </c>
      <c r="BA55">
        <v>223</v>
      </c>
      <c r="BB55">
        <v>10208</v>
      </c>
    </row>
    <row r="56" spans="2:54">
      <c r="B56" t="s">
        <v>16</v>
      </c>
      <c r="AH56">
        <v>7411</v>
      </c>
      <c r="AI56">
        <v>4928</v>
      </c>
      <c r="AJ56">
        <v>5887</v>
      </c>
      <c r="AK56">
        <v>4492</v>
      </c>
      <c r="AL56">
        <v>3791</v>
      </c>
      <c r="AM56">
        <v>4382</v>
      </c>
      <c r="AN56">
        <v>5065</v>
      </c>
      <c r="AO56">
        <v>4285</v>
      </c>
      <c r="AP56">
        <v>4377</v>
      </c>
      <c r="AQ56">
        <v>5601</v>
      </c>
      <c r="AR56">
        <v>4930</v>
      </c>
      <c r="AS56">
        <v>4199</v>
      </c>
      <c r="AT56">
        <v>485</v>
      </c>
      <c r="AV56">
        <v>31</v>
      </c>
      <c r="AY56">
        <v>1844</v>
      </c>
      <c r="AZ56">
        <v>23507</v>
      </c>
      <c r="BA56">
        <v>10645</v>
      </c>
      <c r="BB56">
        <v>21953</v>
      </c>
    </row>
    <row r="57" spans="2:54">
      <c r="B57" t="s">
        <v>54</v>
      </c>
      <c r="AM57">
        <v>30</v>
      </c>
    </row>
    <row r="58" spans="2:54">
      <c r="B58" t="s">
        <v>74</v>
      </c>
      <c r="AN58">
        <v>134</v>
      </c>
      <c r="AO58">
        <v>37</v>
      </c>
      <c r="AP58">
        <v>69</v>
      </c>
    </row>
    <row r="59" spans="2:54">
      <c r="B59" t="s">
        <v>55</v>
      </c>
      <c r="AM59">
        <v>675</v>
      </c>
      <c r="AN59">
        <v>3537</v>
      </c>
      <c r="AO59">
        <v>3350</v>
      </c>
      <c r="AP59">
        <v>5822</v>
      </c>
      <c r="AQ59">
        <v>5400</v>
      </c>
      <c r="AR59">
        <v>4619</v>
      </c>
      <c r="AS59">
        <v>2965</v>
      </c>
      <c r="AY59">
        <v>6781</v>
      </c>
      <c r="AZ59">
        <v>4855</v>
      </c>
    </row>
    <row r="60" spans="2:54">
      <c r="B60" t="s">
        <v>21</v>
      </c>
      <c r="AH60">
        <v>78466</v>
      </c>
      <c r="AI60">
        <v>67568</v>
      </c>
      <c r="AJ60">
        <v>47669</v>
      </c>
      <c r="AK60">
        <v>23614</v>
      </c>
      <c r="AL60">
        <v>15941</v>
      </c>
      <c r="AM60">
        <v>8860</v>
      </c>
      <c r="AN60">
        <v>13422</v>
      </c>
      <c r="AO60">
        <v>19345</v>
      </c>
      <c r="AP60">
        <v>21120</v>
      </c>
      <c r="AQ60">
        <v>18560</v>
      </c>
      <c r="AR60">
        <v>18983</v>
      </c>
      <c r="AS60">
        <v>681</v>
      </c>
      <c r="AT60">
        <v>42</v>
      </c>
      <c r="AV60">
        <v>55</v>
      </c>
      <c r="AW60">
        <v>72</v>
      </c>
      <c r="AY60">
        <v>59</v>
      </c>
      <c r="AZ60">
        <v>149</v>
      </c>
      <c r="BA60">
        <v>2618</v>
      </c>
      <c r="BB60">
        <v>10661</v>
      </c>
    </row>
    <row r="61" spans="2:54">
      <c r="B61" t="s">
        <v>57</v>
      </c>
      <c r="AM61">
        <v>64</v>
      </c>
      <c r="AN61">
        <v>92</v>
      </c>
      <c r="AO61">
        <v>93</v>
      </c>
      <c r="AP61">
        <v>231</v>
      </c>
      <c r="AQ61">
        <v>157</v>
      </c>
      <c r="AR61">
        <v>234</v>
      </c>
      <c r="AS61">
        <v>40</v>
      </c>
      <c r="AT61">
        <v>11</v>
      </c>
      <c r="AV61">
        <v>2</v>
      </c>
      <c r="BA61">
        <v>199</v>
      </c>
      <c r="BB61">
        <v>11</v>
      </c>
    </row>
    <row r="62" spans="2:54">
      <c r="B62" t="s">
        <v>18</v>
      </c>
      <c r="AH62">
        <v>18501</v>
      </c>
      <c r="AI62">
        <v>15404</v>
      </c>
      <c r="AJ62">
        <v>21223</v>
      </c>
      <c r="AK62">
        <v>10587</v>
      </c>
      <c r="AL62">
        <v>7432</v>
      </c>
      <c r="AM62">
        <v>7957</v>
      </c>
      <c r="AN62">
        <v>3881</v>
      </c>
      <c r="AO62">
        <v>9008</v>
      </c>
      <c r="AP62">
        <v>8829</v>
      </c>
      <c r="AQ62">
        <v>10827</v>
      </c>
      <c r="AR62">
        <v>9937</v>
      </c>
      <c r="AS62">
        <v>9337</v>
      </c>
      <c r="AT62">
        <v>128</v>
      </c>
      <c r="AV62">
        <v>23</v>
      </c>
      <c r="AW62">
        <v>12</v>
      </c>
      <c r="AY62">
        <v>3374</v>
      </c>
      <c r="AZ62">
        <v>5492</v>
      </c>
      <c r="BA62">
        <v>18386</v>
      </c>
      <c r="BB62">
        <v>26192</v>
      </c>
    </row>
    <row r="63" spans="2:54">
      <c r="B63" t="s">
        <v>58</v>
      </c>
      <c r="AM63">
        <v>1687</v>
      </c>
      <c r="AN63">
        <v>890</v>
      </c>
      <c r="AO63">
        <v>175</v>
      </c>
      <c r="AP63">
        <v>578</v>
      </c>
      <c r="AQ63">
        <v>969</v>
      </c>
      <c r="AR63">
        <v>35</v>
      </c>
      <c r="AS63">
        <v>472</v>
      </c>
      <c r="AZ63">
        <v>1558</v>
      </c>
      <c r="BA63">
        <v>35028</v>
      </c>
      <c r="BB63">
        <v>4546</v>
      </c>
    </row>
    <row r="64" spans="2:54">
      <c r="B64" t="s">
        <v>59</v>
      </c>
      <c r="AM64">
        <v>41</v>
      </c>
      <c r="AN64">
        <v>49</v>
      </c>
      <c r="AO64">
        <v>36</v>
      </c>
      <c r="AP64">
        <v>45</v>
      </c>
      <c r="AQ64">
        <v>42</v>
      </c>
      <c r="AR64">
        <v>22</v>
      </c>
      <c r="AS64">
        <v>97</v>
      </c>
      <c r="AT64">
        <v>4</v>
      </c>
      <c r="BA64">
        <v>79</v>
      </c>
      <c r="BB64">
        <v>39</v>
      </c>
    </row>
    <row r="65" spans="2:54">
      <c r="B65" t="s">
        <v>19</v>
      </c>
      <c r="AH65">
        <v>12880</v>
      </c>
      <c r="AI65">
        <v>15012</v>
      </c>
      <c r="AJ65">
        <v>10730</v>
      </c>
      <c r="AK65">
        <v>7959</v>
      </c>
      <c r="AL65">
        <v>9219</v>
      </c>
      <c r="AM65">
        <v>7439</v>
      </c>
      <c r="AN65">
        <v>8730</v>
      </c>
      <c r="AO65">
        <v>3450</v>
      </c>
      <c r="AP65">
        <v>9945</v>
      </c>
      <c r="AQ65">
        <v>6874</v>
      </c>
      <c r="AR65">
        <v>7789</v>
      </c>
      <c r="AS65">
        <v>5072</v>
      </c>
      <c r="AT65">
        <v>127</v>
      </c>
      <c r="AW65">
        <v>50</v>
      </c>
      <c r="AY65">
        <v>33470</v>
      </c>
      <c r="AZ65">
        <v>81343</v>
      </c>
      <c r="BA65">
        <v>61169</v>
      </c>
      <c r="BB65">
        <v>102659</v>
      </c>
    </row>
    <row r="66" spans="2:54">
      <c r="B66" t="s">
        <v>22</v>
      </c>
      <c r="AH66">
        <v>25169</v>
      </c>
      <c r="AI66">
        <v>41757</v>
      </c>
      <c r="AJ66">
        <v>56364</v>
      </c>
      <c r="AK66">
        <v>48881</v>
      </c>
      <c r="AL66">
        <v>77125</v>
      </c>
      <c r="AM66">
        <v>115375</v>
      </c>
      <c r="AN66">
        <v>178252</v>
      </c>
      <c r="AO66">
        <v>162378</v>
      </c>
      <c r="AP66">
        <v>207354</v>
      </c>
      <c r="AQ66">
        <v>225060</v>
      </c>
      <c r="AR66">
        <v>186491</v>
      </c>
      <c r="AS66">
        <v>64761</v>
      </c>
      <c r="AT66">
        <v>3669</v>
      </c>
      <c r="AW66">
        <v>5</v>
      </c>
      <c r="AZ66">
        <v>47188</v>
      </c>
      <c r="BA66">
        <v>197132</v>
      </c>
      <c r="BB66">
        <v>139941</v>
      </c>
    </row>
    <row r="67" spans="2:54">
      <c r="B67" t="s">
        <v>117</v>
      </c>
      <c r="AQ67">
        <v>4</v>
      </c>
      <c r="AZ67">
        <v>29</v>
      </c>
    </row>
    <row r="68" spans="2:54">
      <c r="B68" t="s">
        <v>60</v>
      </c>
      <c r="AM68">
        <v>4</v>
      </c>
      <c r="AN68">
        <v>6</v>
      </c>
      <c r="AO68">
        <v>8</v>
      </c>
      <c r="AP68">
        <v>29</v>
      </c>
      <c r="AQ68">
        <v>48</v>
      </c>
      <c r="AR68">
        <v>38</v>
      </c>
      <c r="AS68">
        <v>1530</v>
      </c>
    </row>
    <row r="69" spans="2:54">
      <c r="B69" t="s">
        <v>73</v>
      </c>
      <c r="AN69">
        <v>4</v>
      </c>
      <c r="AP69">
        <v>7</v>
      </c>
    </row>
    <row r="70" spans="2:54">
      <c r="B70" t="s">
        <v>118</v>
      </c>
      <c r="AZ70">
        <v>102</v>
      </c>
    </row>
    <row r="71" spans="2:54">
      <c r="B71" t="s">
        <v>61</v>
      </c>
      <c r="AM71">
        <v>3</v>
      </c>
      <c r="AT71">
        <v>52</v>
      </c>
      <c r="AV71">
        <v>2</v>
      </c>
      <c r="AW71">
        <v>108</v>
      </c>
      <c r="AZ71">
        <v>61</v>
      </c>
    </row>
    <row r="72" spans="2:54">
      <c r="B72" t="s">
        <v>119</v>
      </c>
      <c r="AZ72">
        <v>810</v>
      </c>
      <c r="BA72">
        <v>5407</v>
      </c>
    </row>
    <row r="73" spans="2:54">
      <c r="B73" t="s">
        <v>120</v>
      </c>
      <c r="AZ73">
        <v>176</v>
      </c>
      <c r="BB73">
        <v>1068</v>
      </c>
    </row>
    <row r="74" spans="2:54">
      <c r="B74" t="s">
        <v>62</v>
      </c>
      <c r="AM74">
        <v>152</v>
      </c>
      <c r="AN74">
        <v>200</v>
      </c>
      <c r="AO74">
        <v>295</v>
      </c>
      <c r="AP74">
        <v>356</v>
      </c>
      <c r="AQ74">
        <v>308</v>
      </c>
      <c r="AR74">
        <v>324</v>
      </c>
      <c r="AS74">
        <v>1069</v>
      </c>
      <c r="AT74">
        <v>158</v>
      </c>
      <c r="AY74">
        <v>879</v>
      </c>
      <c r="AZ74">
        <v>1017</v>
      </c>
      <c r="BA74">
        <v>938</v>
      </c>
      <c r="BB74">
        <v>1834</v>
      </c>
    </row>
    <row r="75" spans="2:54">
      <c r="B75" t="s">
        <v>86</v>
      </c>
      <c r="AP75">
        <v>5</v>
      </c>
    </row>
    <row r="76" spans="2:54">
      <c r="B76" t="s">
        <v>63</v>
      </c>
      <c r="AM76">
        <v>17942</v>
      </c>
      <c r="AN76">
        <v>21506</v>
      </c>
      <c r="AO76">
        <v>22424</v>
      </c>
      <c r="AP76">
        <v>28268</v>
      </c>
      <c r="AQ76">
        <v>37609</v>
      </c>
      <c r="AR76">
        <v>36770</v>
      </c>
      <c r="AS76">
        <v>18838</v>
      </c>
      <c r="AT76">
        <v>6684</v>
      </c>
      <c r="AV76">
        <v>41997</v>
      </c>
      <c r="AW76">
        <v>55176</v>
      </c>
      <c r="AY76">
        <v>63656</v>
      </c>
      <c r="AZ76">
        <v>72114</v>
      </c>
      <c r="BA76">
        <v>126337</v>
      </c>
      <c r="BB76">
        <v>184240</v>
      </c>
    </row>
    <row r="77" spans="2:54">
      <c r="B77" t="s">
        <v>87</v>
      </c>
      <c r="AP77">
        <v>2</v>
      </c>
    </row>
    <row r="78" spans="2:54">
      <c r="B78" t="s">
        <v>66</v>
      </c>
      <c r="AM78">
        <v>31</v>
      </c>
      <c r="AN78">
        <v>28</v>
      </c>
      <c r="AO78">
        <v>132</v>
      </c>
      <c r="AP78">
        <v>6</v>
      </c>
      <c r="AQ78">
        <v>128</v>
      </c>
      <c r="AR78">
        <v>436</v>
      </c>
      <c r="AZ78">
        <v>1962</v>
      </c>
      <c r="BB78">
        <v>4270</v>
      </c>
    </row>
    <row r="79" spans="2:54">
      <c r="B79" t="s">
        <v>15</v>
      </c>
      <c r="AH79">
        <v>83</v>
      </c>
      <c r="AI79">
        <v>311</v>
      </c>
      <c r="AJ79">
        <v>502</v>
      </c>
      <c r="AK79">
        <v>1543</v>
      </c>
      <c r="AL79">
        <v>514</v>
      </c>
      <c r="AM79">
        <v>2666</v>
      </c>
      <c r="AN79">
        <v>2267</v>
      </c>
      <c r="AO79">
        <v>568</v>
      </c>
      <c r="AP79">
        <v>666</v>
      </c>
      <c r="AQ79">
        <v>497</v>
      </c>
      <c r="AR79">
        <v>563</v>
      </c>
      <c r="AS79">
        <v>4566</v>
      </c>
      <c r="AT79">
        <v>3811</v>
      </c>
      <c r="AV79">
        <v>176138</v>
      </c>
      <c r="AW79">
        <v>77595</v>
      </c>
      <c r="AY79">
        <v>78582</v>
      </c>
      <c r="AZ79">
        <v>44194</v>
      </c>
      <c r="BA79">
        <v>13523</v>
      </c>
      <c r="BB79">
        <v>19532</v>
      </c>
    </row>
    <row r="80" spans="2:54">
      <c r="B80" t="s">
        <v>14</v>
      </c>
      <c r="AH80">
        <v>120764</v>
      </c>
      <c r="AI80">
        <v>122370</v>
      </c>
      <c r="AJ80">
        <v>104914</v>
      </c>
      <c r="AK80">
        <v>114827</v>
      </c>
      <c r="AL80">
        <v>102973</v>
      </c>
      <c r="AM80">
        <v>17843</v>
      </c>
      <c r="AN80">
        <v>17421</v>
      </c>
      <c r="AO80">
        <v>20325</v>
      </c>
      <c r="AP80">
        <v>16632</v>
      </c>
      <c r="AQ80">
        <v>15886</v>
      </c>
      <c r="AR80">
        <v>19332</v>
      </c>
      <c r="AS80">
        <v>19877</v>
      </c>
      <c r="AT80">
        <v>25765</v>
      </c>
      <c r="AV80">
        <v>49657</v>
      </c>
      <c r="AW80">
        <v>48674</v>
      </c>
      <c r="AY80">
        <v>83842</v>
      </c>
      <c r="AZ80">
        <v>73075</v>
      </c>
      <c r="BA80">
        <v>155961</v>
      </c>
      <c r="BB80">
        <v>131740</v>
      </c>
    </row>
    <row r="81" spans="2:55">
      <c r="B81" t="s">
        <v>79</v>
      </c>
      <c r="AO81">
        <v>1</v>
      </c>
      <c r="AP81">
        <v>21</v>
      </c>
      <c r="AS81">
        <v>3</v>
      </c>
    </row>
    <row r="82" spans="2:55">
      <c r="B82" t="s">
        <v>64</v>
      </c>
      <c r="AM82">
        <v>298</v>
      </c>
      <c r="AN82">
        <v>477</v>
      </c>
      <c r="AO82">
        <v>241</v>
      </c>
      <c r="AP82">
        <v>1163</v>
      </c>
      <c r="AQ82">
        <v>519</v>
      </c>
      <c r="AR82">
        <v>421</v>
      </c>
      <c r="AS82">
        <v>3916</v>
      </c>
      <c r="AT82">
        <v>572</v>
      </c>
      <c r="AY82">
        <v>6843</v>
      </c>
      <c r="AZ82">
        <v>6838</v>
      </c>
      <c r="BA82">
        <v>16091</v>
      </c>
      <c r="BB82">
        <v>15365</v>
      </c>
    </row>
    <row r="83" spans="2:55">
      <c r="B83" t="s">
        <v>65</v>
      </c>
      <c r="AM83">
        <v>196</v>
      </c>
      <c r="AN83">
        <v>683</v>
      </c>
      <c r="AO83">
        <v>280</v>
      </c>
      <c r="AP83">
        <v>248</v>
      </c>
      <c r="AQ83">
        <v>390</v>
      </c>
      <c r="AR83">
        <v>96</v>
      </c>
      <c r="AS83">
        <v>190</v>
      </c>
      <c r="AT83">
        <v>50</v>
      </c>
      <c r="AW83">
        <v>21</v>
      </c>
    </row>
    <row r="84" spans="2:55">
      <c r="B84" t="s">
        <v>67</v>
      </c>
      <c r="AM84">
        <v>1087</v>
      </c>
      <c r="AN84">
        <v>1055</v>
      </c>
      <c r="AO84">
        <v>1184</v>
      </c>
      <c r="AP84">
        <v>966</v>
      </c>
      <c r="AQ84">
        <v>1230</v>
      </c>
      <c r="AR84">
        <v>910</v>
      </c>
      <c r="AS84">
        <v>1029</v>
      </c>
      <c r="AT84">
        <v>481</v>
      </c>
      <c r="AV84">
        <v>836</v>
      </c>
      <c r="AW84">
        <v>224</v>
      </c>
      <c r="AY84">
        <v>804</v>
      </c>
      <c r="AZ84">
        <v>10402</v>
      </c>
      <c r="BA84">
        <v>1614</v>
      </c>
      <c r="BB84">
        <v>3682</v>
      </c>
    </row>
    <row r="85" spans="2:55">
      <c r="B85" t="s">
        <v>20</v>
      </c>
      <c r="AH85">
        <v>597</v>
      </c>
      <c r="AI85">
        <v>1390</v>
      </c>
      <c r="AJ85">
        <v>2028</v>
      </c>
      <c r="AK85">
        <v>898</v>
      </c>
      <c r="AL85">
        <v>1146</v>
      </c>
      <c r="AM85">
        <v>1974</v>
      </c>
      <c r="AN85">
        <v>1449</v>
      </c>
      <c r="AO85">
        <v>2149</v>
      </c>
      <c r="AP85">
        <v>2579</v>
      </c>
      <c r="AQ85">
        <v>2648</v>
      </c>
      <c r="AR85">
        <v>2762</v>
      </c>
      <c r="AS85">
        <v>3914</v>
      </c>
      <c r="AT85">
        <v>369</v>
      </c>
      <c r="AV85">
        <v>608</v>
      </c>
      <c r="AW85">
        <v>1184</v>
      </c>
      <c r="AY85">
        <v>27426</v>
      </c>
      <c r="AZ85">
        <v>12567</v>
      </c>
      <c r="BA85">
        <v>15858</v>
      </c>
      <c r="BB85">
        <v>51104</v>
      </c>
    </row>
    <row r="86" spans="2:55">
      <c r="B86" t="s">
        <v>68</v>
      </c>
      <c r="AM86">
        <v>122</v>
      </c>
      <c r="AN86">
        <v>71</v>
      </c>
      <c r="AO86">
        <v>253</v>
      </c>
      <c r="AP86">
        <v>112</v>
      </c>
      <c r="AQ86">
        <v>58</v>
      </c>
      <c r="AR86">
        <v>191</v>
      </c>
      <c r="AS86">
        <v>46</v>
      </c>
      <c r="AT86">
        <v>14</v>
      </c>
      <c r="AV86">
        <v>995</v>
      </c>
      <c r="AW86">
        <v>898</v>
      </c>
      <c r="AY86">
        <v>808</v>
      </c>
      <c r="AZ86">
        <v>1122</v>
      </c>
      <c r="BA86">
        <v>328</v>
      </c>
      <c r="BB86">
        <v>2527</v>
      </c>
    </row>
    <row r="87" spans="2:55">
      <c r="B87" t="s">
        <v>69</v>
      </c>
      <c r="AM87">
        <v>51</v>
      </c>
      <c r="AO87">
        <v>2</v>
      </c>
      <c r="AP87">
        <v>90</v>
      </c>
      <c r="AQ87">
        <v>6</v>
      </c>
      <c r="AS87">
        <v>21</v>
      </c>
    </row>
    <row r="88" spans="2:55">
      <c r="B88" t="s">
        <v>72</v>
      </c>
      <c r="AN88">
        <v>6</v>
      </c>
      <c r="AO88">
        <v>4</v>
      </c>
    </row>
    <row r="89" spans="2:55">
      <c r="B89" t="s">
        <v>23</v>
      </c>
      <c r="AH89">
        <v>31965</v>
      </c>
      <c r="AI89">
        <v>35561</v>
      </c>
      <c r="AJ89">
        <v>19570</v>
      </c>
      <c r="AK89">
        <v>9421</v>
      </c>
      <c r="AL89">
        <v>4084</v>
      </c>
      <c r="AM89">
        <v>18071</v>
      </c>
      <c r="AN89">
        <v>26770</v>
      </c>
      <c r="AO89">
        <v>34290</v>
      </c>
      <c r="AP89">
        <v>42012</v>
      </c>
      <c r="AQ89">
        <v>36422</v>
      </c>
      <c r="AR89">
        <v>65027</v>
      </c>
      <c r="AS89">
        <v>63762</v>
      </c>
      <c r="AT89">
        <v>100376</v>
      </c>
      <c r="AV89">
        <v>79787</v>
      </c>
      <c r="AW89">
        <v>180408</v>
      </c>
      <c r="AY89">
        <v>162489</v>
      </c>
      <c r="AZ89">
        <v>1147057</v>
      </c>
      <c r="BA89">
        <v>515994</v>
      </c>
      <c r="BB89">
        <v>331503</v>
      </c>
    </row>
    <row r="90" spans="2:55">
      <c r="B90" t="s">
        <v>78</v>
      </c>
      <c r="AO90">
        <v>7</v>
      </c>
    </row>
    <row r="91" spans="2:55">
      <c r="B91" t="s">
        <v>70</v>
      </c>
      <c r="AM91">
        <v>163</v>
      </c>
      <c r="AN91">
        <v>186</v>
      </c>
      <c r="AO91">
        <v>406</v>
      </c>
      <c r="AP91">
        <v>109</v>
      </c>
      <c r="AQ91">
        <v>1847</v>
      </c>
      <c r="AR91">
        <v>3425</v>
      </c>
      <c r="AS91">
        <v>2127</v>
      </c>
      <c r="AT91">
        <v>19</v>
      </c>
    </row>
    <row r="92" spans="2:55">
      <c r="B92" t="s">
        <v>24</v>
      </c>
      <c r="AH92">
        <v>7690</v>
      </c>
      <c r="AI92">
        <v>16770</v>
      </c>
      <c r="AJ92">
        <v>14881</v>
      </c>
      <c r="AK92">
        <v>4027</v>
      </c>
      <c r="AL92">
        <v>7241</v>
      </c>
      <c r="AM92">
        <v>3778</v>
      </c>
      <c r="AN92">
        <v>1566</v>
      </c>
      <c r="AO92">
        <v>220</v>
      </c>
      <c r="AP92">
        <v>336</v>
      </c>
      <c r="AQ92">
        <v>201</v>
      </c>
      <c r="AR92">
        <v>136</v>
      </c>
      <c r="AS92">
        <v>193</v>
      </c>
      <c r="AT92">
        <v>166</v>
      </c>
      <c r="AV92">
        <v>230</v>
      </c>
      <c r="AW92">
        <v>350</v>
      </c>
      <c r="AY92">
        <v>1483</v>
      </c>
      <c r="AZ92">
        <v>1888</v>
      </c>
      <c r="BA92">
        <v>2728</v>
      </c>
      <c r="BB92">
        <v>2339</v>
      </c>
    </row>
    <row r="94" spans="2:55">
      <c r="B94" t="s">
        <v>25</v>
      </c>
      <c r="AH94">
        <f>SUM(AH4:AH93)</f>
        <v>743540</v>
      </c>
      <c r="AI94">
        <f t="shared" ref="AI94:BC94" si="0">SUM(AI4:AI93)</f>
        <v>744372</v>
      </c>
      <c r="AJ94">
        <f t="shared" si="0"/>
        <v>726550</v>
      </c>
      <c r="AK94">
        <f t="shared" si="0"/>
        <v>735295</v>
      </c>
      <c r="AL94">
        <f t="shared" si="0"/>
        <v>629245</v>
      </c>
      <c r="AM94">
        <f t="shared" si="0"/>
        <v>519544</v>
      </c>
      <c r="AN94">
        <f t="shared" si="0"/>
        <v>656745</v>
      </c>
      <c r="AO94">
        <f t="shared" si="0"/>
        <v>794089</v>
      </c>
      <c r="AP94">
        <f t="shared" si="0"/>
        <v>863467</v>
      </c>
      <c r="AQ94">
        <f t="shared" si="0"/>
        <v>833824</v>
      </c>
      <c r="AR94">
        <f t="shared" si="0"/>
        <v>777290</v>
      </c>
      <c r="AS94">
        <f t="shared" si="0"/>
        <v>837561</v>
      </c>
      <c r="AT94">
        <f t="shared" si="0"/>
        <v>1064400</v>
      </c>
      <c r="AU94">
        <f t="shared" si="0"/>
        <v>0</v>
      </c>
      <c r="AV94">
        <f t="shared" si="0"/>
        <v>1429422</v>
      </c>
      <c r="AW94">
        <f t="shared" si="0"/>
        <v>1713840</v>
      </c>
      <c r="AX94">
        <f t="shared" si="0"/>
        <v>0</v>
      </c>
      <c r="AY94">
        <f t="shared" si="0"/>
        <v>2203295</v>
      </c>
      <c r="AZ94">
        <f t="shared" si="0"/>
        <v>3972860</v>
      </c>
      <c r="BA94">
        <f t="shared" si="0"/>
        <v>4653652</v>
      </c>
      <c r="BB94">
        <f t="shared" si="0"/>
        <v>5171452</v>
      </c>
      <c r="BC94">
        <f t="shared" si="0"/>
        <v>0</v>
      </c>
    </row>
    <row r="96" spans="2:55">
      <c r="AH96">
        <f>743540-AH94</f>
        <v>0</v>
      </c>
      <c r="AI96">
        <f>744372-AI94</f>
        <v>0</v>
      </c>
      <c r="AJ96">
        <f>726550-AJ94</f>
        <v>0</v>
      </c>
      <c r="AK96">
        <f>735295-AK94</f>
        <v>0</v>
      </c>
      <c r="AL96">
        <f>629245-AL94</f>
        <v>0</v>
      </c>
      <c r="AM96">
        <f>519544-AM94</f>
        <v>0</v>
      </c>
      <c r="AN96">
        <f>656745-AN94</f>
        <v>0</v>
      </c>
      <c r="AO96">
        <f>794089-AO94</f>
        <v>0</v>
      </c>
      <c r="AP96">
        <f>863467-AP94</f>
        <v>0</v>
      </c>
      <c r="AQ96">
        <f>833824-AQ94</f>
        <v>0</v>
      </c>
      <c r="AR96">
        <f>777290-AR94</f>
        <v>0</v>
      </c>
      <c r="AS96">
        <f>837561-AS94</f>
        <v>0</v>
      </c>
      <c r="AT96">
        <f>1064400-AT94</f>
        <v>0</v>
      </c>
      <c r="AV96">
        <f>1429422-AV94</f>
        <v>0</v>
      </c>
      <c r="AW96">
        <f>1713840-AW94</f>
        <v>0</v>
      </c>
      <c r="AY96">
        <f>2203295-AY94</f>
        <v>0</v>
      </c>
      <c r="AZ96">
        <f>3972860-AZ94</f>
        <v>0</v>
      </c>
      <c r="BA96">
        <f>4653652-BA94</f>
        <v>0</v>
      </c>
      <c r="BB96">
        <f>5171452-BB94</f>
        <v>0</v>
      </c>
    </row>
    <row r="98" spans="34:54">
      <c r="AH98" t="s">
        <v>26</v>
      </c>
      <c r="AI98" t="s">
        <v>26</v>
      </c>
      <c r="AJ98" t="s">
        <v>26</v>
      </c>
      <c r="AK98" t="s">
        <v>26</v>
      </c>
      <c r="AL98" t="s">
        <v>26</v>
      </c>
      <c r="AM98" t="s">
        <v>37</v>
      </c>
      <c r="AN98" t="s">
        <v>71</v>
      </c>
      <c r="AO98" t="s">
        <v>77</v>
      </c>
      <c r="AP98" t="s">
        <v>81</v>
      </c>
      <c r="AQ98" t="s">
        <v>127</v>
      </c>
      <c r="AR98" t="s">
        <v>129</v>
      </c>
      <c r="AS98" t="s">
        <v>130</v>
      </c>
      <c r="AT98" t="s">
        <v>90</v>
      </c>
      <c r="AV98" t="s">
        <v>101</v>
      </c>
      <c r="AW98" t="s">
        <v>106</v>
      </c>
      <c r="AY98" t="s">
        <v>109</v>
      </c>
      <c r="AZ98" t="s">
        <v>115</v>
      </c>
      <c r="BA98" t="s">
        <v>121</v>
      </c>
      <c r="BB98" t="s">
        <v>123</v>
      </c>
    </row>
    <row r="100" spans="34:54">
      <c r="AH100" t="s">
        <v>27</v>
      </c>
      <c r="AI100" t="s">
        <v>27</v>
      </c>
      <c r="AJ100" t="s">
        <v>27</v>
      </c>
      <c r="AK100" t="s">
        <v>27</v>
      </c>
      <c r="AL100" t="s">
        <v>27</v>
      </c>
      <c r="AM100" t="s">
        <v>43</v>
      </c>
      <c r="AN100" t="s">
        <v>43</v>
      </c>
      <c r="AO100" t="s">
        <v>43</v>
      </c>
      <c r="AP100" t="s">
        <v>43</v>
      </c>
      <c r="AQ100" t="s">
        <v>43</v>
      </c>
      <c r="AR100" t="s">
        <v>43</v>
      </c>
      <c r="AS100" t="s">
        <v>43</v>
      </c>
      <c r="AT100" t="s">
        <v>43</v>
      </c>
      <c r="AV100" t="s">
        <v>43</v>
      </c>
      <c r="AW100" t="s">
        <v>43</v>
      </c>
      <c r="AY100" t="s">
        <v>43</v>
      </c>
      <c r="AZ100" t="s">
        <v>43</v>
      </c>
      <c r="BA100" t="s">
        <v>43</v>
      </c>
      <c r="BB100" t="s">
        <v>43</v>
      </c>
    </row>
    <row r="101" spans="34:54">
      <c r="AH101" t="s">
        <v>28</v>
      </c>
      <c r="AI101" t="s">
        <v>28</v>
      </c>
      <c r="AJ101" t="s">
        <v>28</v>
      </c>
      <c r="AK101" t="s">
        <v>28</v>
      </c>
      <c r="AL101" t="s">
        <v>28</v>
      </c>
      <c r="AM101" t="s">
        <v>167</v>
      </c>
      <c r="AN101" t="s">
        <v>167</v>
      </c>
      <c r="AO101" t="s">
        <v>167</v>
      </c>
      <c r="AP101" t="s">
        <v>167</v>
      </c>
      <c r="AQ101" t="s">
        <v>167</v>
      </c>
      <c r="AR101" t="s">
        <v>28</v>
      </c>
      <c r="AS101" t="s">
        <v>28</v>
      </c>
      <c r="AT101" t="s">
        <v>28</v>
      </c>
      <c r="AV101" t="s">
        <v>28</v>
      </c>
      <c r="AW101" t="s">
        <v>28</v>
      </c>
      <c r="AY101" t="s">
        <v>28</v>
      </c>
      <c r="AZ101" t="s">
        <v>28</v>
      </c>
      <c r="BA101" t="s">
        <v>28</v>
      </c>
      <c r="BB101" t="s">
        <v>28</v>
      </c>
    </row>
    <row r="103" spans="34:54">
      <c r="AV103" t="s">
        <v>102</v>
      </c>
      <c r="AW103" t="s">
        <v>102</v>
      </c>
      <c r="AY103" t="s">
        <v>110</v>
      </c>
      <c r="AZ103" t="s">
        <v>116</v>
      </c>
      <c r="BA103" t="s">
        <v>122</v>
      </c>
      <c r="BB103" t="s">
        <v>124</v>
      </c>
    </row>
  </sheetData>
  <sortState ref="B4:BC28">
    <sortCondition ref="B4:B28"/>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40"/>
  <sheetViews>
    <sheetView workbookViewId="0">
      <pane xSplit="2" ySplit="2" topLeftCell="AE3" activePane="bottomRight" state="frozen"/>
      <selection pane="topRight" activeCell="C1" sqref="C1"/>
      <selection pane="bottomLeft" activeCell="A3" sqref="A3"/>
      <selection pane="bottomRight" activeCell="AN17" sqref="AN17"/>
    </sheetView>
  </sheetViews>
  <sheetFormatPr defaultRowHeight="15"/>
  <sheetData>
    <row r="1" spans="1:55">
      <c r="C1" t="s">
        <v>0</v>
      </c>
      <c r="D1" t="s">
        <v>1</v>
      </c>
      <c r="E1">
        <v>1900</v>
      </c>
      <c r="F1">
        <v>1901</v>
      </c>
      <c r="G1">
        <v>1902</v>
      </c>
      <c r="H1">
        <v>1903</v>
      </c>
      <c r="I1">
        <v>1904</v>
      </c>
      <c r="J1">
        <v>1905</v>
      </c>
      <c r="K1">
        <v>1906</v>
      </c>
      <c r="L1">
        <v>1907</v>
      </c>
      <c r="M1">
        <v>1908</v>
      </c>
      <c r="N1">
        <v>1909</v>
      </c>
      <c r="O1">
        <v>1910</v>
      </c>
      <c r="P1">
        <v>1911</v>
      </c>
      <c r="Q1">
        <v>1912</v>
      </c>
      <c r="R1">
        <v>1913</v>
      </c>
      <c r="S1">
        <v>1914</v>
      </c>
      <c r="T1">
        <v>1915</v>
      </c>
      <c r="U1">
        <v>1916</v>
      </c>
      <c r="V1">
        <v>1917</v>
      </c>
      <c r="W1">
        <v>1918</v>
      </c>
      <c r="X1">
        <v>1919</v>
      </c>
      <c r="Y1">
        <v>1920</v>
      </c>
      <c r="Z1">
        <v>1921</v>
      </c>
      <c r="AA1" s="1">
        <v>1922</v>
      </c>
      <c r="AB1" s="1">
        <v>1923</v>
      </c>
      <c r="AC1" s="1">
        <v>1924</v>
      </c>
      <c r="AD1" s="1">
        <v>1925</v>
      </c>
      <c r="AE1" s="1">
        <v>1926</v>
      </c>
      <c r="AF1">
        <v>1927</v>
      </c>
      <c r="AG1">
        <v>1928</v>
      </c>
      <c r="AH1">
        <v>1929</v>
      </c>
      <c r="AI1">
        <v>1930</v>
      </c>
      <c r="AJ1">
        <v>1931</v>
      </c>
      <c r="AK1">
        <v>1932</v>
      </c>
      <c r="AL1">
        <v>1933</v>
      </c>
      <c r="AM1">
        <v>1934</v>
      </c>
      <c r="AN1">
        <v>1935</v>
      </c>
      <c r="AO1">
        <v>1936</v>
      </c>
      <c r="AP1">
        <v>1937</v>
      </c>
      <c r="AQ1">
        <v>1938</v>
      </c>
      <c r="AR1">
        <v>1939</v>
      </c>
      <c r="AS1">
        <v>1940</v>
      </c>
      <c r="AT1">
        <v>1941</v>
      </c>
      <c r="AU1">
        <v>1942</v>
      </c>
      <c r="AV1">
        <v>1943</v>
      </c>
      <c r="AW1">
        <v>1944</v>
      </c>
      <c r="AX1">
        <v>1945</v>
      </c>
      <c r="AY1">
        <v>1946</v>
      </c>
      <c r="AZ1">
        <v>1947</v>
      </c>
      <c r="BA1">
        <v>1948</v>
      </c>
      <c r="BB1">
        <v>1949</v>
      </c>
      <c r="BC1">
        <v>1950</v>
      </c>
    </row>
    <row r="2" spans="1:55">
      <c r="AH2" t="s">
        <v>2</v>
      </c>
      <c r="AI2" t="s">
        <v>2</v>
      </c>
      <c r="AJ2" t="s">
        <v>2</v>
      </c>
      <c r="AK2" t="s">
        <v>2</v>
      </c>
      <c r="AL2" t="s">
        <v>2</v>
      </c>
    </row>
    <row r="3" spans="1:55">
      <c r="A3" t="s">
        <v>3</v>
      </c>
      <c r="B3" t="s">
        <v>4</v>
      </c>
      <c r="AH3">
        <v>585504</v>
      </c>
      <c r="AI3">
        <v>658899</v>
      </c>
      <c r="AJ3">
        <v>497010</v>
      </c>
      <c r="AK3">
        <v>648256</v>
      </c>
      <c r="AL3">
        <v>502083</v>
      </c>
    </row>
    <row r="4" spans="1:55">
      <c r="B4" t="s">
        <v>88</v>
      </c>
      <c r="AH4">
        <v>2950</v>
      </c>
      <c r="AI4">
        <v>1633</v>
      </c>
      <c r="AJ4">
        <v>1690</v>
      </c>
      <c r="AK4">
        <v>1665</v>
      </c>
      <c r="AL4">
        <v>1324</v>
      </c>
    </row>
    <row r="5" spans="1:55">
      <c r="B5" t="s">
        <v>5</v>
      </c>
      <c r="AH5">
        <v>4</v>
      </c>
      <c r="AI5">
        <v>203</v>
      </c>
      <c r="AJ5">
        <v>143</v>
      </c>
      <c r="AK5">
        <v>51</v>
      </c>
      <c r="AL5">
        <v>52</v>
      </c>
    </row>
    <row r="6" spans="1:55">
      <c r="B6" t="s">
        <v>6</v>
      </c>
      <c r="AH6">
        <v>2068</v>
      </c>
      <c r="AI6">
        <v>951</v>
      </c>
      <c r="AJ6">
        <v>3963</v>
      </c>
      <c r="AK6">
        <v>7542</v>
      </c>
      <c r="AL6">
        <v>8020</v>
      </c>
    </row>
    <row r="7" spans="1:55">
      <c r="B7" t="s">
        <v>7</v>
      </c>
      <c r="AH7">
        <v>11239</v>
      </c>
      <c r="AI7">
        <v>12087</v>
      </c>
      <c r="AJ7">
        <v>16329</v>
      </c>
      <c r="AK7">
        <v>9493</v>
      </c>
      <c r="AL7">
        <v>7874</v>
      </c>
    </row>
    <row r="8" spans="1:55">
      <c r="B8" t="s">
        <v>8</v>
      </c>
      <c r="AH8">
        <v>35</v>
      </c>
      <c r="AJ8">
        <v>5</v>
      </c>
    </row>
    <row r="9" spans="1:55">
      <c r="B9" t="s">
        <v>9</v>
      </c>
      <c r="AI9">
        <v>100</v>
      </c>
    </row>
    <row r="10" spans="1:55">
      <c r="B10" t="s">
        <v>10</v>
      </c>
      <c r="AL10">
        <v>50</v>
      </c>
    </row>
    <row r="11" spans="1:55">
      <c r="B11" t="s">
        <v>11</v>
      </c>
      <c r="AH11">
        <v>2944</v>
      </c>
      <c r="AI11">
        <v>1885</v>
      </c>
      <c r="AJ11">
        <v>3189</v>
      </c>
      <c r="AK11">
        <v>1268</v>
      </c>
      <c r="AL11">
        <v>1568</v>
      </c>
    </row>
    <row r="12" spans="1:55">
      <c r="B12" t="s">
        <v>12</v>
      </c>
    </row>
    <row r="13" spans="1:55">
      <c r="B13" t="s">
        <v>30</v>
      </c>
      <c r="AH13">
        <v>25</v>
      </c>
    </row>
    <row r="14" spans="1:55">
      <c r="B14" t="s">
        <v>31</v>
      </c>
      <c r="AI14">
        <v>50</v>
      </c>
    </row>
    <row r="15" spans="1:55">
      <c r="B15" t="s">
        <v>32</v>
      </c>
      <c r="AI15">
        <v>125</v>
      </c>
    </row>
    <row r="16" spans="1:55">
      <c r="B16" t="s">
        <v>35</v>
      </c>
      <c r="AL16">
        <v>17</v>
      </c>
    </row>
    <row r="17" spans="2:38">
      <c r="B17" t="s">
        <v>36</v>
      </c>
      <c r="AL17">
        <v>225</v>
      </c>
    </row>
    <row r="18" spans="2:38">
      <c r="B18" t="s">
        <v>13</v>
      </c>
      <c r="AK18">
        <v>30</v>
      </c>
      <c r="AL18">
        <v>100</v>
      </c>
    </row>
    <row r="19" spans="2:38">
      <c r="B19" t="s">
        <v>14</v>
      </c>
      <c r="AH19">
        <v>20633</v>
      </c>
      <c r="AI19">
        <v>15492</v>
      </c>
      <c r="AJ19">
        <v>14999</v>
      </c>
      <c r="AK19">
        <v>9996</v>
      </c>
      <c r="AL19">
        <v>8874</v>
      </c>
    </row>
    <row r="20" spans="2:38">
      <c r="B20" t="s">
        <v>15</v>
      </c>
    </row>
    <row r="21" spans="2:38">
      <c r="B21" t="s">
        <v>16</v>
      </c>
      <c r="AJ21">
        <v>2</v>
      </c>
      <c r="AL21">
        <v>250</v>
      </c>
    </row>
    <row r="22" spans="2:38">
      <c r="B22" t="s">
        <v>17</v>
      </c>
      <c r="AL22">
        <v>2291</v>
      </c>
    </row>
    <row r="23" spans="2:38">
      <c r="B23" t="s">
        <v>33</v>
      </c>
      <c r="AI23">
        <v>3</v>
      </c>
    </row>
    <row r="24" spans="2:38">
      <c r="B24" t="s">
        <v>18</v>
      </c>
    </row>
    <row r="25" spans="2:38">
      <c r="B25" t="s">
        <v>19</v>
      </c>
      <c r="AI25">
        <v>2</v>
      </c>
      <c r="AK25">
        <v>4</v>
      </c>
    </row>
    <row r="26" spans="2:38">
      <c r="B26" t="s">
        <v>20</v>
      </c>
    </row>
    <row r="27" spans="2:38">
      <c r="B27" t="s">
        <v>21</v>
      </c>
      <c r="AI27">
        <v>238</v>
      </c>
      <c r="AJ27">
        <v>415</v>
      </c>
      <c r="AK27">
        <v>420</v>
      </c>
      <c r="AL27">
        <v>2359</v>
      </c>
    </row>
    <row r="28" spans="2:38">
      <c r="B28" t="s">
        <v>22</v>
      </c>
    </row>
    <row r="29" spans="2:38">
      <c r="B29" t="s">
        <v>23</v>
      </c>
      <c r="AH29">
        <v>59</v>
      </c>
    </row>
    <row r="30" spans="2:38">
      <c r="B30" t="s">
        <v>34</v>
      </c>
      <c r="AL30">
        <v>169</v>
      </c>
    </row>
    <row r="31" spans="2:38">
      <c r="B31" t="s">
        <v>24</v>
      </c>
      <c r="AH31">
        <v>19</v>
      </c>
      <c r="AI31">
        <v>241</v>
      </c>
      <c r="AJ31">
        <v>142</v>
      </c>
      <c r="AK31">
        <v>9</v>
      </c>
    </row>
    <row r="33" spans="2:42">
      <c r="B33" t="s">
        <v>25</v>
      </c>
      <c r="AH33">
        <f>SUM(AH3:AH32)</f>
        <v>625480</v>
      </c>
      <c r="AI33">
        <f t="shared" ref="AI33:AP33" si="0">SUM(AI3:AI32)</f>
        <v>691909</v>
      </c>
      <c r="AJ33">
        <f t="shared" si="0"/>
        <v>537887</v>
      </c>
      <c r="AK33">
        <f t="shared" si="0"/>
        <v>678734</v>
      </c>
      <c r="AL33">
        <f t="shared" si="0"/>
        <v>535256</v>
      </c>
      <c r="AM33">
        <f t="shared" si="0"/>
        <v>0</v>
      </c>
      <c r="AN33">
        <f t="shared" si="0"/>
        <v>0</v>
      </c>
      <c r="AO33">
        <f t="shared" si="0"/>
        <v>0</v>
      </c>
      <c r="AP33">
        <f t="shared" si="0"/>
        <v>0</v>
      </c>
    </row>
    <row r="35" spans="2:42">
      <c r="AH35">
        <f>625480-AH33</f>
        <v>0</v>
      </c>
      <c r="AI35">
        <f>691909-AI33</f>
        <v>0</v>
      </c>
      <c r="AJ35">
        <f>537887-AJ33</f>
        <v>0</v>
      </c>
      <c r="AK35">
        <f>678734-AK33</f>
        <v>0</v>
      </c>
      <c r="AL35">
        <f>535256-AL33</f>
        <v>0</v>
      </c>
    </row>
    <row r="37" spans="2:42">
      <c r="AH37" t="s">
        <v>26</v>
      </c>
      <c r="AI37" t="s">
        <v>26</v>
      </c>
      <c r="AJ37" t="s">
        <v>26</v>
      </c>
      <c r="AK37" t="s">
        <v>26</v>
      </c>
      <c r="AL37" t="s">
        <v>26</v>
      </c>
    </row>
    <row r="39" spans="2:42">
      <c r="AH39" t="s">
        <v>29</v>
      </c>
      <c r="AI39" t="s">
        <v>29</v>
      </c>
      <c r="AJ39" t="s">
        <v>29</v>
      </c>
      <c r="AK39" t="s">
        <v>29</v>
      </c>
      <c r="AL39" t="s">
        <v>29</v>
      </c>
    </row>
    <row r="40" spans="2:42">
      <c r="AH40" t="s">
        <v>28</v>
      </c>
      <c r="AI40" t="s">
        <v>28</v>
      </c>
      <c r="AJ40" t="s">
        <v>28</v>
      </c>
      <c r="AK40" t="s">
        <v>28</v>
      </c>
      <c r="AL40"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C114"/>
  <sheetViews>
    <sheetView tabSelected="1" workbookViewId="0">
      <pane xSplit="2" ySplit="2" topLeftCell="AM96" activePane="bottomRight" state="frozen"/>
      <selection activeCell="C3" sqref="C3"/>
      <selection pane="topRight" activeCell="C3" sqref="C3"/>
      <selection pane="bottomLeft" activeCell="C3" sqref="C3"/>
      <selection pane="bottomRight" activeCell="AX114" sqref="AX114"/>
    </sheetView>
  </sheetViews>
  <sheetFormatPr defaultRowHeight="15"/>
  <cols>
    <col min="2" max="2" width="16.5703125" customWidth="1"/>
    <col min="45" max="45" width="9.140625" style="2"/>
  </cols>
  <sheetData>
    <row r="1" spans="1:55">
      <c r="C1" t="s">
        <v>0</v>
      </c>
      <c r="D1" t="s">
        <v>1</v>
      </c>
      <c r="E1">
        <v>1900</v>
      </c>
      <c r="F1">
        <v>1901</v>
      </c>
      <c r="G1">
        <v>1902</v>
      </c>
      <c r="H1">
        <v>1903</v>
      </c>
      <c r="I1">
        <v>1904</v>
      </c>
      <c r="J1">
        <v>1905</v>
      </c>
      <c r="K1">
        <v>1906</v>
      </c>
      <c r="L1">
        <v>1907</v>
      </c>
      <c r="M1">
        <v>1908</v>
      </c>
      <c r="N1">
        <v>1909</v>
      </c>
      <c r="O1">
        <v>1910</v>
      </c>
      <c r="P1">
        <v>1911</v>
      </c>
      <c r="Q1">
        <v>1912</v>
      </c>
      <c r="R1">
        <v>1913</v>
      </c>
      <c r="S1">
        <v>1914</v>
      </c>
      <c r="T1">
        <v>1915</v>
      </c>
      <c r="U1">
        <v>1916</v>
      </c>
      <c r="V1">
        <v>1917</v>
      </c>
      <c r="W1">
        <v>1918</v>
      </c>
      <c r="X1">
        <v>1919</v>
      </c>
      <c r="Y1">
        <v>1920</v>
      </c>
      <c r="Z1">
        <v>1921</v>
      </c>
      <c r="AA1" s="1">
        <v>1922</v>
      </c>
      <c r="AB1" s="1">
        <v>1923</v>
      </c>
      <c r="AC1" s="1">
        <v>1924</v>
      </c>
      <c r="AD1" s="1">
        <v>1925</v>
      </c>
      <c r="AE1" s="1">
        <v>1926</v>
      </c>
      <c r="AF1">
        <v>1927</v>
      </c>
      <c r="AG1">
        <v>1928</v>
      </c>
      <c r="AH1">
        <v>1929</v>
      </c>
      <c r="AI1">
        <v>1930</v>
      </c>
      <c r="AJ1">
        <v>1931</v>
      </c>
      <c r="AK1">
        <v>1932</v>
      </c>
      <c r="AL1">
        <v>1933</v>
      </c>
      <c r="AM1">
        <v>1934</v>
      </c>
      <c r="AN1">
        <v>1935</v>
      </c>
      <c r="AO1">
        <v>1936</v>
      </c>
      <c r="AP1">
        <v>1937</v>
      </c>
      <c r="AQ1">
        <v>1938</v>
      </c>
      <c r="AR1">
        <v>1939</v>
      </c>
      <c r="AS1" s="2">
        <v>1940</v>
      </c>
      <c r="AT1">
        <v>1941</v>
      </c>
      <c r="AU1">
        <v>1942</v>
      </c>
      <c r="AV1">
        <v>1943</v>
      </c>
      <c r="AW1">
        <v>1944</v>
      </c>
      <c r="AX1">
        <v>1945</v>
      </c>
      <c r="AY1">
        <v>1946</v>
      </c>
      <c r="AZ1">
        <v>1947</v>
      </c>
      <c r="BA1">
        <v>1948</v>
      </c>
      <c r="BB1">
        <v>1949</v>
      </c>
      <c r="BC1">
        <v>1950</v>
      </c>
    </row>
    <row r="2" spans="1:55">
      <c r="AH2" t="s">
        <v>2</v>
      </c>
      <c r="AI2" t="s">
        <v>2</v>
      </c>
      <c r="AJ2" t="s">
        <v>2</v>
      </c>
      <c r="AK2" t="s">
        <v>2</v>
      </c>
      <c r="AL2" t="s">
        <v>2</v>
      </c>
      <c r="AM2" t="s">
        <v>2</v>
      </c>
      <c r="AN2" t="s">
        <v>2</v>
      </c>
      <c r="AO2" t="s">
        <v>2</v>
      </c>
      <c r="AP2" t="s">
        <v>2</v>
      </c>
      <c r="AQ2" t="s">
        <v>2</v>
      </c>
      <c r="AR2" t="s">
        <v>2</v>
      </c>
      <c r="AS2" s="2" t="s">
        <v>2</v>
      </c>
      <c r="AT2" t="s">
        <v>2</v>
      </c>
      <c r="AV2" t="s">
        <v>2</v>
      </c>
      <c r="AW2" t="s">
        <v>2</v>
      </c>
      <c r="AY2" t="s">
        <v>2</v>
      </c>
      <c r="AZ2" t="s">
        <v>2</v>
      </c>
      <c r="BA2" t="s">
        <v>2</v>
      </c>
      <c r="BB2" t="s">
        <v>2</v>
      </c>
      <c r="BC2" t="s">
        <v>2</v>
      </c>
    </row>
    <row r="3" spans="1:55">
      <c r="A3" t="s">
        <v>3</v>
      </c>
      <c r="B3" t="s">
        <v>4</v>
      </c>
      <c r="AH3">
        <v>585066</v>
      </c>
      <c r="AI3">
        <v>658433</v>
      </c>
      <c r="AJ3">
        <v>494694</v>
      </c>
      <c r="AK3">
        <v>646503</v>
      </c>
      <c r="AL3">
        <v>500100</v>
      </c>
      <c r="AM3">
        <v>729531</v>
      </c>
      <c r="AN3">
        <v>669354</v>
      </c>
      <c r="AO3">
        <v>736080</v>
      </c>
      <c r="AP3">
        <v>821156</v>
      </c>
      <c r="AQ3">
        <v>882467</v>
      </c>
      <c r="AR3">
        <v>750573</v>
      </c>
      <c r="AS3" s="2">
        <v>952119</v>
      </c>
      <c r="AT3">
        <v>1166810</v>
      </c>
      <c r="AV3">
        <v>1005205</v>
      </c>
      <c r="AW3">
        <v>1048629</v>
      </c>
      <c r="AY3">
        <v>1622757</v>
      </c>
      <c r="AZ3">
        <v>1781046</v>
      </c>
      <c r="BA3">
        <v>3065222</v>
      </c>
      <c r="BB3">
        <v>3638032</v>
      </c>
      <c r="BC3">
        <v>3252322</v>
      </c>
    </row>
    <row r="4" spans="1:55">
      <c r="B4" t="s">
        <v>80</v>
      </c>
    </row>
    <row r="5" spans="1:55">
      <c r="B5" t="s">
        <v>9</v>
      </c>
      <c r="AV5">
        <v>14459</v>
      </c>
      <c r="AW5">
        <v>9763</v>
      </c>
      <c r="AZ5">
        <v>1</v>
      </c>
      <c r="BA5">
        <v>347</v>
      </c>
      <c r="BC5">
        <v>85866</v>
      </c>
    </row>
    <row r="6" spans="1:55">
      <c r="B6" t="s">
        <v>91</v>
      </c>
      <c r="AM6">
        <v>1</v>
      </c>
      <c r="AT6">
        <v>9</v>
      </c>
      <c r="AW6">
        <v>24</v>
      </c>
      <c r="AY6">
        <v>54</v>
      </c>
      <c r="AZ6">
        <v>484</v>
      </c>
      <c r="BB6">
        <v>1601</v>
      </c>
      <c r="BC6">
        <v>282</v>
      </c>
    </row>
    <row r="7" spans="1:55">
      <c r="B7" t="s">
        <v>38</v>
      </c>
    </row>
    <row r="8" spans="1:55">
      <c r="B8" t="s">
        <v>88</v>
      </c>
      <c r="AH8">
        <v>2342</v>
      </c>
      <c r="AI8">
        <v>1260</v>
      </c>
      <c r="AJ8">
        <v>820</v>
      </c>
      <c r="AK8">
        <v>1199</v>
      </c>
      <c r="AL8">
        <v>545</v>
      </c>
      <c r="AM8">
        <v>360</v>
      </c>
      <c r="AN8">
        <v>728</v>
      </c>
      <c r="AO8">
        <v>998</v>
      </c>
      <c r="AP8">
        <v>981</v>
      </c>
      <c r="AQ8">
        <v>1332</v>
      </c>
      <c r="AR8">
        <v>5542</v>
      </c>
      <c r="AS8" s="2">
        <v>3797</v>
      </c>
      <c r="AT8">
        <v>3618</v>
      </c>
      <c r="AV8">
        <v>137238</v>
      </c>
      <c r="AW8">
        <v>151462</v>
      </c>
      <c r="AY8">
        <v>83368</v>
      </c>
      <c r="AZ8">
        <v>135534</v>
      </c>
      <c r="BA8">
        <v>86523</v>
      </c>
      <c r="BB8">
        <v>96144</v>
      </c>
      <c r="BC8">
        <v>156569</v>
      </c>
    </row>
    <row r="9" spans="1:55">
      <c r="B9" t="s">
        <v>36</v>
      </c>
      <c r="AL9">
        <v>225</v>
      </c>
    </row>
    <row r="10" spans="1:55">
      <c r="B10" t="s">
        <v>89</v>
      </c>
      <c r="BC10">
        <v>1050</v>
      </c>
    </row>
    <row r="11" spans="1:55">
      <c r="B11" t="s">
        <v>82</v>
      </c>
    </row>
    <row r="12" spans="1:55">
      <c r="B12" t="s">
        <v>10</v>
      </c>
      <c r="AL12">
        <v>50</v>
      </c>
      <c r="AQ12">
        <v>722</v>
      </c>
      <c r="AR12">
        <v>179</v>
      </c>
      <c r="AS12" s="2">
        <v>350</v>
      </c>
      <c r="AZ12">
        <v>2710</v>
      </c>
      <c r="BA12">
        <v>80403</v>
      </c>
      <c r="BB12">
        <v>43690</v>
      </c>
      <c r="BC12">
        <v>95536</v>
      </c>
    </row>
    <row r="13" spans="1:55">
      <c r="B13" t="s">
        <v>12</v>
      </c>
      <c r="AN13">
        <v>2066</v>
      </c>
      <c r="AO13">
        <v>85</v>
      </c>
      <c r="AP13">
        <v>5</v>
      </c>
      <c r="BB13">
        <v>784</v>
      </c>
      <c r="BC13">
        <v>6254</v>
      </c>
    </row>
    <row r="14" spans="1:55">
      <c r="B14" t="s">
        <v>111</v>
      </c>
      <c r="AY14">
        <v>60</v>
      </c>
    </row>
    <row r="15" spans="1:55">
      <c r="B15" t="s">
        <v>95</v>
      </c>
      <c r="AN15">
        <v>50</v>
      </c>
      <c r="AO15">
        <v>283</v>
      </c>
      <c r="AP15">
        <v>289</v>
      </c>
      <c r="AQ15">
        <v>113</v>
      </c>
      <c r="AR15">
        <v>61</v>
      </c>
      <c r="AS15" s="2">
        <v>984</v>
      </c>
      <c r="AT15">
        <v>2818</v>
      </c>
      <c r="AV15">
        <v>9578</v>
      </c>
      <c r="AW15">
        <v>8616</v>
      </c>
      <c r="AY15">
        <v>9816</v>
      </c>
      <c r="AZ15">
        <v>8820</v>
      </c>
      <c r="BA15">
        <v>19617</v>
      </c>
      <c r="BB15">
        <v>28930</v>
      </c>
      <c r="BC15">
        <v>40919</v>
      </c>
    </row>
    <row r="16" spans="1:55">
      <c r="B16" t="s">
        <v>140</v>
      </c>
      <c r="AZ16">
        <v>82</v>
      </c>
      <c r="BA16">
        <v>160</v>
      </c>
      <c r="BC16">
        <v>162</v>
      </c>
    </row>
    <row r="17" spans="2:55">
      <c r="B17" t="s">
        <v>83</v>
      </c>
      <c r="AN17">
        <v>134</v>
      </c>
      <c r="AP17">
        <v>35</v>
      </c>
      <c r="AR17">
        <v>45</v>
      </c>
      <c r="AT17">
        <v>370</v>
      </c>
      <c r="AV17">
        <v>5124</v>
      </c>
      <c r="AW17">
        <v>4461</v>
      </c>
      <c r="AY17">
        <v>6</v>
      </c>
      <c r="AZ17">
        <v>198</v>
      </c>
      <c r="BA17">
        <v>7687</v>
      </c>
      <c r="BB17">
        <v>5849</v>
      </c>
      <c r="BC17">
        <v>12346</v>
      </c>
    </row>
    <row r="18" spans="2:55">
      <c r="B18" t="s">
        <v>39</v>
      </c>
      <c r="AR18">
        <v>5</v>
      </c>
    </row>
    <row r="19" spans="2:55">
      <c r="B19" t="s">
        <v>5</v>
      </c>
      <c r="AH19">
        <v>4</v>
      </c>
      <c r="AI19">
        <v>193</v>
      </c>
      <c r="AJ19">
        <v>1</v>
      </c>
      <c r="AK19">
        <v>41</v>
      </c>
      <c r="AL19">
        <v>49</v>
      </c>
      <c r="AM19">
        <v>52</v>
      </c>
      <c r="AN19">
        <v>22451</v>
      </c>
      <c r="AO19">
        <v>4732</v>
      </c>
      <c r="AP19">
        <v>7106</v>
      </c>
      <c r="AQ19">
        <v>3241</v>
      </c>
      <c r="AR19">
        <v>70</v>
      </c>
      <c r="AS19" s="2">
        <v>7</v>
      </c>
      <c r="AT19">
        <v>14020</v>
      </c>
      <c r="AV19">
        <v>23957</v>
      </c>
      <c r="AW19">
        <v>13265</v>
      </c>
      <c r="AY19">
        <v>460</v>
      </c>
      <c r="AZ19">
        <v>2580</v>
      </c>
      <c r="BA19">
        <v>2077</v>
      </c>
      <c r="BB19">
        <v>418</v>
      </c>
      <c r="BC19">
        <v>6159</v>
      </c>
    </row>
    <row r="20" spans="2:55">
      <c r="B20" t="s">
        <v>40</v>
      </c>
      <c r="AZ20">
        <v>2063</v>
      </c>
      <c r="BB20">
        <v>6235</v>
      </c>
      <c r="BC20">
        <v>13792</v>
      </c>
    </row>
    <row r="21" spans="2:55">
      <c r="B21" t="s">
        <v>8</v>
      </c>
      <c r="AJ21">
        <v>5</v>
      </c>
      <c r="AN21">
        <v>10</v>
      </c>
      <c r="AP21">
        <v>5</v>
      </c>
      <c r="AR21">
        <v>3</v>
      </c>
      <c r="AW21">
        <v>8</v>
      </c>
      <c r="AY21">
        <v>636</v>
      </c>
      <c r="AZ21">
        <v>6038</v>
      </c>
      <c r="BA21">
        <v>208</v>
      </c>
      <c r="BC21">
        <v>10038</v>
      </c>
    </row>
    <row r="22" spans="2:55">
      <c r="B22" t="s">
        <v>41</v>
      </c>
      <c r="AR22">
        <v>30</v>
      </c>
      <c r="AZ22">
        <v>284</v>
      </c>
      <c r="BC22">
        <v>2067</v>
      </c>
    </row>
    <row r="23" spans="2:55">
      <c r="B23" t="s">
        <v>76</v>
      </c>
      <c r="AM23">
        <v>12</v>
      </c>
      <c r="AV23">
        <v>23</v>
      </c>
    </row>
    <row r="24" spans="2:55">
      <c r="B24" t="s">
        <v>31</v>
      </c>
      <c r="AM24">
        <v>10</v>
      </c>
      <c r="AR24">
        <v>76</v>
      </c>
    </row>
    <row r="25" spans="2:55">
      <c r="B25" t="s">
        <v>96</v>
      </c>
      <c r="AM25">
        <v>37</v>
      </c>
      <c r="AO25">
        <v>2</v>
      </c>
      <c r="AP25">
        <v>86</v>
      </c>
      <c r="AS25" s="2">
        <v>178</v>
      </c>
      <c r="AT25">
        <v>1108</v>
      </c>
      <c r="AV25">
        <v>225</v>
      </c>
      <c r="AW25">
        <v>563</v>
      </c>
      <c r="AY25">
        <v>26</v>
      </c>
      <c r="AZ25">
        <v>2032</v>
      </c>
      <c r="BB25">
        <v>449</v>
      </c>
    </row>
    <row r="26" spans="2:55">
      <c r="B26" t="s">
        <v>7</v>
      </c>
      <c r="AH26">
        <v>340</v>
      </c>
      <c r="AI26">
        <v>368</v>
      </c>
      <c r="AJ26">
        <v>531</v>
      </c>
      <c r="AK26">
        <v>412</v>
      </c>
      <c r="AL26">
        <v>460</v>
      </c>
      <c r="AM26">
        <v>368</v>
      </c>
      <c r="AN26">
        <v>652</v>
      </c>
      <c r="AO26">
        <v>234</v>
      </c>
      <c r="AP26">
        <v>350</v>
      </c>
      <c r="AQ26">
        <v>466</v>
      </c>
      <c r="AR26">
        <v>615</v>
      </c>
      <c r="AS26" s="2">
        <v>924</v>
      </c>
      <c r="AT26">
        <v>1220</v>
      </c>
      <c r="AV26">
        <v>12637</v>
      </c>
      <c r="AW26">
        <v>17106</v>
      </c>
      <c r="AY26">
        <v>20051</v>
      </c>
      <c r="AZ26">
        <v>17016</v>
      </c>
      <c r="BA26">
        <v>9201</v>
      </c>
      <c r="BB26">
        <v>11661</v>
      </c>
      <c r="BC26">
        <v>19195</v>
      </c>
    </row>
    <row r="27" spans="2:55">
      <c r="B27" t="s">
        <v>147</v>
      </c>
      <c r="BC27">
        <v>5833</v>
      </c>
    </row>
    <row r="28" spans="2:55">
      <c r="B28" t="s">
        <v>35</v>
      </c>
      <c r="AL28">
        <v>17</v>
      </c>
      <c r="AV28">
        <v>1980</v>
      </c>
      <c r="AY28">
        <v>1</v>
      </c>
    </row>
    <row r="29" spans="2:55">
      <c r="B29" t="s">
        <v>84</v>
      </c>
      <c r="AO29">
        <v>34</v>
      </c>
      <c r="AP29">
        <v>32</v>
      </c>
      <c r="AQ29">
        <v>64</v>
      </c>
      <c r="AR29">
        <v>34</v>
      </c>
      <c r="AY29">
        <v>595</v>
      </c>
      <c r="AZ29">
        <v>1342</v>
      </c>
      <c r="BA29">
        <v>30</v>
      </c>
    </row>
    <row r="30" spans="2:55">
      <c r="B30" t="s">
        <v>97</v>
      </c>
      <c r="AM30">
        <v>750</v>
      </c>
      <c r="AN30">
        <v>2025</v>
      </c>
      <c r="AO30">
        <v>5558</v>
      </c>
      <c r="AP30">
        <v>8984</v>
      </c>
      <c r="AQ30">
        <v>12174</v>
      </c>
      <c r="AR30">
        <v>23290</v>
      </c>
      <c r="AS30" s="2">
        <v>40221</v>
      </c>
      <c r="AT30">
        <v>53356</v>
      </c>
      <c r="AV30">
        <v>63378</v>
      </c>
      <c r="AW30">
        <v>70147</v>
      </c>
      <c r="AY30">
        <v>98044</v>
      </c>
      <c r="AZ30">
        <v>78383</v>
      </c>
      <c r="BA30">
        <v>94687</v>
      </c>
      <c r="BB30">
        <v>220343</v>
      </c>
      <c r="BC30">
        <v>193033</v>
      </c>
    </row>
    <row r="31" spans="2:55">
      <c r="B31" t="s">
        <v>75</v>
      </c>
    </row>
    <row r="32" spans="2:55">
      <c r="B32" t="s">
        <v>6</v>
      </c>
      <c r="AH32">
        <v>123</v>
      </c>
      <c r="AI32">
        <v>708</v>
      </c>
      <c r="AJ32">
        <v>3243</v>
      </c>
      <c r="AK32">
        <v>6334</v>
      </c>
      <c r="AL32">
        <v>5898</v>
      </c>
      <c r="AM32">
        <v>5674</v>
      </c>
      <c r="AN32">
        <v>5295</v>
      </c>
      <c r="AO32">
        <v>3754</v>
      </c>
      <c r="AP32">
        <v>4994</v>
      </c>
      <c r="AQ32">
        <v>7173</v>
      </c>
      <c r="AR32">
        <v>4432</v>
      </c>
      <c r="AS32" s="2">
        <v>11565</v>
      </c>
      <c r="AT32">
        <v>21265</v>
      </c>
      <c r="AV32">
        <v>26029</v>
      </c>
      <c r="AW32">
        <v>43344</v>
      </c>
      <c r="AY32">
        <v>85267</v>
      </c>
      <c r="AZ32">
        <v>149210</v>
      </c>
      <c r="BA32">
        <v>101017</v>
      </c>
      <c r="BB32">
        <v>143538</v>
      </c>
      <c r="BC32">
        <v>226236</v>
      </c>
    </row>
    <row r="33" spans="2:55">
      <c r="B33" t="s">
        <v>42</v>
      </c>
      <c r="AP33">
        <v>5</v>
      </c>
      <c r="BC33">
        <v>1537</v>
      </c>
    </row>
    <row r="34" spans="2:55">
      <c r="B34" t="s">
        <v>11</v>
      </c>
      <c r="AH34">
        <v>41</v>
      </c>
      <c r="AI34">
        <v>98</v>
      </c>
      <c r="AJ34">
        <v>36</v>
      </c>
      <c r="AK34">
        <v>16</v>
      </c>
      <c r="AL34">
        <v>6</v>
      </c>
      <c r="AM34">
        <v>3041</v>
      </c>
      <c r="AN34">
        <v>33</v>
      </c>
      <c r="AO34">
        <v>314</v>
      </c>
      <c r="AP34">
        <v>175</v>
      </c>
      <c r="AQ34">
        <v>64</v>
      </c>
      <c r="AR34">
        <v>43</v>
      </c>
      <c r="AS34" s="2">
        <v>29</v>
      </c>
      <c r="AT34">
        <v>35</v>
      </c>
      <c r="AW34">
        <v>17</v>
      </c>
      <c r="AY34">
        <v>74</v>
      </c>
      <c r="AZ34">
        <v>19</v>
      </c>
      <c r="BA34">
        <v>55</v>
      </c>
      <c r="BB34">
        <v>62</v>
      </c>
      <c r="BC34">
        <v>772</v>
      </c>
    </row>
    <row r="35" spans="2:55">
      <c r="B35" t="s">
        <v>30</v>
      </c>
      <c r="AT35">
        <v>1</v>
      </c>
      <c r="AY35">
        <v>9547</v>
      </c>
      <c r="AZ35">
        <v>25604</v>
      </c>
      <c r="BA35">
        <v>19449</v>
      </c>
    </row>
    <row r="36" spans="2:55">
      <c r="B36" t="s">
        <v>144</v>
      </c>
      <c r="BA36">
        <v>2764</v>
      </c>
    </row>
    <row r="37" spans="2:55">
      <c r="B37" t="s">
        <v>32</v>
      </c>
      <c r="AM37">
        <v>60</v>
      </c>
      <c r="AN37">
        <v>33</v>
      </c>
      <c r="AO37">
        <v>21</v>
      </c>
      <c r="AP37">
        <v>79</v>
      </c>
      <c r="AZ37">
        <v>140</v>
      </c>
      <c r="BA37">
        <v>800</v>
      </c>
    </row>
    <row r="38" spans="2:55">
      <c r="B38" t="s">
        <v>13</v>
      </c>
    </row>
    <row r="39" spans="2:55">
      <c r="B39" t="s">
        <v>128</v>
      </c>
      <c r="BA39">
        <v>8131</v>
      </c>
      <c r="BB39">
        <v>7818</v>
      </c>
    </row>
    <row r="40" spans="2:55">
      <c r="B40" t="s">
        <v>44</v>
      </c>
      <c r="AY40">
        <v>1106</v>
      </c>
      <c r="AZ40">
        <v>1888</v>
      </c>
      <c r="BA40">
        <v>925</v>
      </c>
      <c r="BB40">
        <v>625</v>
      </c>
      <c r="BC40">
        <v>12337</v>
      </c>
    </row>
    <row r="41" spans="2:55">
      <c r="B41" t="s">
        <v>45</v>
      </c>
      <c r="BC41">
        <v>1</v>
      </c>
    </row>
    <row r="42" spans="2:55">
      <c r="B42" t="s">
        <v>46</v>
      </c>
      <c r="AI42">
        <v>3</v>
      </c>
      <c r="AR42">
        <v>7</v>
      </c>
      <c r="AT42">
        <v>1657</v>
      </c>
      <c r="AV42">
        <v>12710</v>
      </c>
      <c r="AW42">
        <v>18371</v>
      </c>
      <c r="AY42">
        <v>58106</v>
      </c>
      <c r="AZ42">
        <v>72318</v>
      </c>
      <c r="BA42">
        <v>69852</v>
      </c>
      <c r="BB42">
        <v>134488</v>
      </c>
      <c r="BC42">
        <v>160204</v>
      </c>
    </row>
    <row r="43" spans="2:55">
      <c r="B43" t="s">
        <v>17</v>
      </c>
      <c r="AL43">
        <v>2291</v>
      </c>
      <c r="AM43">
        <v>10028</v>
      </c>
      <c r="AN43">
        <v>8670</v>
      </c>
      <c r="AO43">
        <v>3561</v>
      </c>
      <c r="AP43">
        <v>7936</v>
      </c>
      <c r="AQ43">
        <v>8893</v>
      </c>
      <c r="AR43">
        <v>2573</v>
      </c>
      <c r="AY43">
        <v>40742</v>
      </c>
      <c r="AZ43">
        <v>39974</v>
      </c>
      <c r="BA43">
        <v>9875</v>
      </c>
      <c r="BB43">
        <v>3518</v>
      </c>
      <c r="BC43">
        <v>47378</v>
      </c>
    </row>
    <row r="44" spans="2:55">
      <c r="B44" t="s">
        <v>47</v>
      </c>
    </row>
    <row r="45" spans="2:55">
      <c r="B45" t="s">
        <v>85</v>
      </c>
    </row>
    <row r="46" spans="2:55">
      <c r="B46" t="s">
        <v>145</v>
      </c>
      <c r="BA46">
        <v>35652</v>
      </c>
      <c r="BC46">
        <v>13933</v>
      </c>
    </row>
    <row r="47" spans="2:55">
      <c r="B47" t="s">
        <v>49</v>
      </c>
    </row>
    <row r="48" spans="2:55">
      <c r="B48" t="s">
        <v>50</v>
      </c>
    </row>
    <row r="49" spans="2:55">
      <c r="B49" t="s">
        <v>48</v>
      </c>
      <c r="BA49">
        <v>16502</v>
      </c>
    </row>
    <row r="50" spans="2:55">
      <c r="B50" t="s">
        <v>135</v>
      </c>
      <c r="AY50">
        <v>60</v>
      </c>
    </row>
    <row r="51" spans="2:55">
      <c r="B51" t="s">
        <v>158</v>
      </c>
      <c r="AO51">
        <v>1108</v>
      </c>
    </row>
    <row r="52" spans="2:55">
      <c r="B52" t="s">
        <v>34</v>
      </c>
      <c r="AL52">
        <v>169</v>
      </c>
      <c r="AY52">
        <v>97368</v>
      </c>
      <c r="AZ52">
        <v>10286</v>
      </c>
      <c r="BA52">
        <v>33744</v>
      </c>
      <c r="BB52">
        <v>21927</v>
      </c>
      <c r="BC52">
        <v>19793</v>
      </c>
    </row>
    <row r="53" spans="2:55">
      <c r="B53" t="s">
        <v>51</v>
      </c>
      <c r="AO53">
        <v>1502</v>
      </c>
      <c r="AP53">
        <v>2143</v>
      </c>
      <c r="AQ53">
        <v>4034</v>
      </c>
      <c r="AS53" s="2">
        <v>11311</v>
      </c>
      <c r="AT53">
        <v>7472</v>
      </c>
    </row>
    <row r="54" spans="2:55">
      <c r="B54" t="s">
        <v>52</v>
      </c>
      <c r="AO54">
        <v>578</v>
      </c>
      <c r="AP54">
        <v>1600</v>
      </c>
      <c r="AW54">
        <v>18781</v>
      </c>
      <c r="AY54">
        <v>58636</v>
      </c>
      <c r="AZ54">
        <v>189378</v>
      </c>
      <c r="BA54">
        <v>164236</v>
      </c>
      <c r="BB54">
        <v>80629</v>
      </c>
      <c r="BC54">
        <v>236416</v>
      </c>
    </row>
    <row r="55" spans="2:55">
      <c r="B55" t="s">
        <v>126</v>
      </c>
      <c r="AY55">
        <v>834</v>
      </c>
      <c r="AZ55">
        <v>1818</v>
      </c>
      <c r="BC55">
        <v>685</v>
      </c>
    </row>
    <row r="56" spans="2:55">
      <c r="B56" t="s">
        <v>53</v>
      </c>
      <c r="AN56">
        <v>1005</v>
      </c>
    </row>
    <row r="57" spans="2:55">
      <c r="B57" t="s">
        <v>56</v>
      </c>
      <c r="AY57">
        <v>1092</v>
      </c>
      <c r="AZ57">
        <v>6858</v>
      </c>
      <c r="BA57">
        <v>39434</v>
      </c>
      <c r="BB57">
        <v>4987</v>
      </c>
      <c r="BC57">
        <v>9900</v>
      </c>
    </row>
    <row r="58" spans="2:55">
      <c r="B58" t="s">
        <v>16</v>
      </c>
      <c r="AJ58">
        <v>2</v>
      </c>
      <c r="AN58">
        <v>559</v>
      </c>
      <c r="AO58">
        <v>1583</v>
      </c>
      <c r="AP58">
        <v>117</v>
      </c>
      <c r="AQ58">
        <v>6773</v>
      </c>
      <c r="AR58">
        <v>853</v>
      </c>
      <c r="AZ58">
        <v>31194</v>
      </c>
      <c r="BA58">
        <v>14</v>
      </c>
      <c r="BC58">
        <v>607</v>
      </c>
    </row>
    <row r="59" spans="2:55">
      <c r="B59" t="s">
        <v>98</v>
      </c>
      <c r="AT59">
        <v>74</v>
      </c>
      <c r="AW59">
        <v>9150</v>
      </c>
      <c r="AY59">
        <v>4894</v>
      </c>
      <c r="AZ59">
        <v>3192</v>
      </c>
      <c r="BA59">
        <v>142</v>
      </c>
      <c r="BB59">
        <v>412</v>
      </c>
    </row>
    <row r="60" spans="2:55">
      <c r="B60" t="s">
        <v>54</v>
      </c>
    </row>
    <row r="61" spans="2:55">
      <c r="B61" t="s">
        <v>104</v>
      </c>
      <c r="AV61">
        <v>10829</v>
      </c>
      <c r="AW61">
        <v>5019</v>
      </c>
      <c r="AY61">
        <v>19499</v>
      </c>
      <c r="AZ61">
        <v>9573</v>
      </c>
      <c r="BA61">
        <v>3240</v>
      </c>
      <c r="BB61">
        <v>3184</v>
      </c>
    </row>
    <row r="62" spans="2:55">
      <c r="B62" t="s">
        <v>74</v>
      </c>
      <c r="BA62">
        <v>9833</v>
      </c>
    </row>
    <row r="63" spans="2:55">
      <c r="B63" t="s">
        <v>55</v>
      </c>
    </row>
    <row r="64" spans="2:55">
      <c r="B64" t="s">
        <v>131</v>
      </c>
      <c r="AW64">
        <v>713</v>
      </c>
      <c r="AY64">
        <v>502</v>
      </c>
      <c r="AZ64">
        <v>1317</v>
      </c>
    </row>
    <row r="65" spans="2:55">
      <c r="B65" t="s">
        <v>99</v>
      </c>
      <c r="AT65">
        <v>55</v>
      </c>
      <c r="AW65">
        <v>336</v>
      </c>
      <c r="AY65">
        <v>253</v>
      </c>
      <c r="BA65">
        <v>5626</v>
      </c>
    </row>
    <row r="66" spans="2:55">
      <c r="B66" t="s">
        <v>136</v>
      </c>
      <c r="AY66">
        <v>968</v>
      </c>
    </row>
    <row r="67" spans="2:55">
      <c r="B67" t="s">
        <v>137</v>
      </c>
      <c r="AY67">
        <v>184</v>
      </c>
    </row>
    <row r="68" spans="2:55">
      <c r="B68" t="s">
        <v>21</v>
      </c>
      <c r="AI68">
        <v>226</v>
      </c>
      <c r="AJ68">
        <v>415</v>
      </c>
      <c r="AK68">
        <v>420</v>
      </c>
      <c r="AL68">
        <v>2359</v>
      </c>
      <c r="AM68">
        <v>51</v>
      </c>
      <c r="AN68">
        <v>598</v>
      </c>
      <c r="AO68">
        <v>16270</v>
      </c>
      <c r="AP68">
        <v>103</v>
      </c>
      <c r="AQ68">
        <v>256</v>
      </c>
      <c r="AR68">
        <v>255</v>
      </c>
      <c r="BB68">
        <v>5006</v>
      </c>
      <c r="BC68">
        <v>16711</v>
      </c>
    </row>
    <row r="69" spans="2:55">
      <c r="B69" t="s">
        <v>57</v>
      </c>
    </row>
    <row r="70" spans="2:55">
      <c r="B70" t="s">
        <v>18</v>
      </c>
      <c r="AM70">
        <v>2018</v>
      </c>
      <c r="AN70">
        <v>2133</v>
      </c>
      <c r="AO70">
        <v>1842</v>
      </c>
      <c r="AP70">
        <v>2424</v>
      </c>
      <c r="AQ70">
        <v>1750</v>
      </c>
      <c r="AZ70">
        <v>413</v>
      </c>
      <c r="BA70">
        <v>80005</v>
      </c>
      <c r="BB70">
        <v>38933</v>
      </c>
      <c r="BC70">
        <v>41240</v>
      </c>
    </row>
    <row r="71" spans="2:55">
      <c r="B71" t="s">
        <v>58</v>
      </c>
    </row>
    <row r="72" spans="2:55">
      <c r="B72" t="s">
        <v>59</v>
      </c>
    </row>
    <row r="73" spans="2:55">
      <c r="B73" t="s">
        <v>19</v>
      </c>
      <c r="AI73">
        <v>2</v>
      </c>
      <c r="AK73">
        <v>4</v>
      </c>
      <c r="AM73">
        <v>13</v>
      </c>
      <c r="AN73">
        <v>618</v>
      </c>
      <c r="AO73">
        <v>652</v>
      </c>
      <c r="AP73">
        <v>230</v>
      </c>
      <c r="AQ73">
        <v>734</v>
      </c>
      <c r="AR73">
        <v>1410</v>
      </c>
      <c r="AS73" s="2">
        <v>1402</v>
      </c>
      <c r="BA73">
        <v>1045</v>
      </c>
      <c r="BB73">
        <v>821</v>
      </c>
      <c r="BC73">
        <v>1515</v>
      </c>
    </row>
    <row r="74" spans="2:55">
      <c r="B74" t="s">
        <v>22</v>
      </c>
    </row>
    <row r="75" spans="2:55">
      <c r="B75" t="s">
        <v>60</v>
      </c>
    </row>
    <row r="76" spans="2:55">
      <c r="B76" t="s">
        <v>100</v>
      </c>
      <c r="AP76">
        <v>257</v>
      </c>
      <c r="AQ76">
        <v>307</v>
      </c>
      <c r="AR76">
        <v>2339</v>
      </c>
      <c r="AS76" s="2">
        <v>1253</v>
      </c>
      <c r="AT76">
        <v>2740</v>
      </c>
      <c r="AV76">
        <v>1334</v>
      </c>
      <c r="AW76">
        <v>157</v>
      </c>
      <c r="AY76">
        <v>5054</v>
      </c>
      <c r="AZ76">
        <v>3154</v>
      </c>
      <c r="BA76">
        <v>8616</v>
      </c>
      <c r="BB76">
        <v>5256</v>
      </c>
      <c r="BC76">
        <v>24370</v>
      </c>
    </row>
    <row r="77" spans="2:55">
      <c r="B77" t="s">
        <v>73</v>
      </c>
    </row>
    <row r="78" spans="2:55">
      <c r="B78" t="s">
        <v>141</v>
      </c>
      <c r="AZ78">
        <v>594</v>
      </c>
    </row>
    <row r="79" spans="2:55">
      <c r="B79" t="s">
        <v>61</v>
      </c>
      <c r="BC79">
        <v>290</v>
      </c>
    </row>
    <row r="80" spans="2:55">
      <c r="B80" t="s">
        <v>120</v>
      </c>
      <c r="AZ80">
        <v>12500</v>
      </c>
      <c r="BA80">
        <v>1121</v>
      </c>
      <c r="BB80">
        <v>16</v>
      </c>
    </row>
    <row r="81" spans="2:55">
      <c r="B81" t="s">
        <v>62</v>
      </c>
      <c r="AY81">
        <v>6581</v>
      </c>
      <c r="AZ81">
        <v>4856</v>
      </c>
      <c r="BA81">
        <v>2162</v>
      </c>
      <c r="BB81">
        <v>2528</v>
      </c>
      <c r="BC81">
        <v>32616</v>
      </c>
    </row>
    <row r="82" spans="2:55">
      <c r="B82" t="s">
        <v>86</v>
      </c>
    </row>
    <row r="83" spans="2:55">
      <c r="B83" t="s">
        <v>63</v>
      </c>
    </row>
    <row r="84" spans="2:55">
      <c r="B84" t="s">
        <v>87</v>
      </c>
    </row>
    <row r="85" spans="2:55">
      <c r="B85" t="s">
        <v>66</v>
      </c>
      <c r="AO85">
        <v>1114</v>
      </c>
      <c r="AP85">
        <v>2786</v>
      </c>
    </row>
    <row r="86" spans="2:55">
      <c r="B86" t="s">
        <v>15</v>
      </c>
      <c r="AP86">
        <v>2455</v>
      </c>
      <c r="AQ86">
        <v>14583</v>
      </c>
    </row>
    <row r="87" spans="2:55">
      <c r="B87" t="s">
        <v>14</v>
      </c>
      <c r="AH87">
        <v>1205</v>
      </c>
      <c r="AI87">
        <v>1955</v>
      </c>
      <c r="AJ87">
        <v>2406</v>
      </c>
      <c r="AK87">
        <v>1191</v>
      </c>
      <c r="AL87">
        <v>1475</v>
      </c>
      <c r="AM87">
        <v>1149</v>
      </c>
      <c r="AN87">
        <v>1011</v>
      </c>
      <c r="AO87">
        <v>922</v>
      </c>
      <c r="AP87">
        <v>730</v>
      </c>
      <c r="AQ87">
        <v>1284</v>
      </c>
      <c r="AR87">
        <v>2398</v>
      </c>
      <c r="AS87" s="2">
        <v>1585</v>
      </c>
      <c r="AT87">
        <v>2540</v>
      </c>
      <c r="AV87">
        <v>4831</v>
      </c>
      <c r="AW87">
        <v>6643</v>
      </c>
      <c r="AY87">
        <v>15775</v>
      </c>
      <c r="AZ87">
        <v>12437</v>
      </c>
      <c r="BA87">
        <v>14400</v>
      </c>
      <c r="BB87">
        <v>4735</v>
      </c>
      <c r="BC87">
        <v>39691</v>
      </c>
    </row>
    <row r="88" spans="2:55">
      <c r="B88" t="s">
        <v>105</v>
      </c>
      <c r="AN88">
        <v>17446</v>
      </c>
      <c r="AO88">
        <v>15217</v>
      </c>
      <c r="AP88">
        <v>15405</v>
      </c>
      <c r="AQ88">
        <v>10830</v>
      </c>
      <c r="AR88">
        <v>4972</v>
      </c>
      <c r="AV88">
        <v>21794</v>
      </c>
      <c r="AW88">
        <v>41730</v>
      </c>
      <c r="AY88">
        <v>42548</v>
      </c>
      <c r="AZ88">
        <v>61591</v>
      </c>
      <c r="BA88">
        <v>117622</v>
      </c>
      <c r="BB88">
        <v>43363</v>
      </c>
    </row>
    <row r="89" spans="2:55">
      <c r="B89" t="s">
        <v>79</v>
      </c>
    </row>
    <row r="90" spans="2:55">
      <c r="B90" t="s">
        <v>64</v>
      </c>
    </row>
    <row r="91" spans="2:55">
      <c r="B91" t="s">
        <v>65</v>
      </c>
    </row>
    <row r="92" spans="2:55">
      <c r="B92" t="s">
        <v>138</v>
      </c>
      <c r="AY92">
        <v>1475</v>
      </c>
    </row>
    <row r="93" spans="2:55">
      <c r="B93" t="s">
        <v>67</v>
      </c>
      <c r="AM93">
        <v>105</v>
      </c>
      <c r="AN93">
        <v>1441</v>
      </c>
    </row>
    <row r="94" spans="2:55">
      <c r="B94" t="s">
        <v>20</v>
      </c>
      <c r="AQ94">
        <v>1968</v>
      </c>
      <c r="AR94">
        <v>2840</v>
      </c>
      <c r="AY94">
        <v>27698</v>
      </c>
      <c r="AZ94">
        <v>14479</v>
      </c>
      <c r="BA94">
        <v>32249</v>
      </c>
      <c r="BB94">
        <v>78939</v>
      </c>
      <c r="BC94">
        <v>27579</v>
      </c>
    </row>
    <row r="95" spans="2:55">
      <c r="B95" t="s">
        <v>68</v>
      </c>
      <c r="AS95" s="2">
        <v>601</v>
      </c>
      <c r="AY95">
        <v>990</v>
      </c>
      <c r="AZ95">
        <v>5803</v>
      </c>
      <c r="BA95">
        <v>1952</v>
      </c>
    </row>
    <row r="96" spans="2:55">
      <c r="B96" t="s">
        <v>146</v>
      </c>
      <c r="BA96">
        <v>1861</v>
      </c>
    </row>
    <row r="97" spans="2:55">
      <c r="B97" t="s">
        <v>139</v>
      </c>
      <c r="AO97">
        <v>183</v>
      </c>
      <c r="AY97">
        <v>4953</v>
      </c>
      <c r="AZ97">
        <v>7531</v>
      </c>
      <c r="BA97">
        <v>1730</v>
      </c>
    </row>
    <row r="98" spans="2:55">
      <c r="B98" t="s">
        <v>148</v>
      </c>
      <c r="BB98">
        <v>4687</v>
      </c>
      <c r="BC98">
        <v>15724</v>
      </c>
    </row>
    <row r="99" spans="2:55">
      <c r="B99" t="s">
        <v>69</v>
      </c>
    </row>
    <row r="100" spans="2:55">
      <c r="B100" t="s">
        <v>72</v>
      </c>
      <c r="BC100">
        <v>114</v>
      </c>
    </row>
    <row r="101" spans="2:55">
      <c r="B101" t="s">
        <v>23</v>
      </c>
      <c r="AH101">
        <v>59</v>
      </c>
      <c r="AM101">
        <v>110</v>
      </c>
      <c r="AP101">
        <v>6590</v>
      </c>
      <c r="AQ101">
        <v>582</v>
      </c>
      <c r="AR101">
        <v>2954</v>
      </c>
      <c r="AV101">
        <v>3020</v>
      </c>
      <c r="AW101">
        <v>4154</v>
      </c>
      <c r="AY101">
        <v>6493</v>
      </c>
      <c r="AZ101">
        <v>4095</v>
      </c>
      <c r="BA101">
        <v>11885</v>
      </c>
      <c r="BB101">
        <v>50125</v>
      </c>
      <c r="BC101">
        <v>148867</v>
      </c>
    </row>
    <row r="102" spans="2:55">
      <c r="B102" t="s">
        <v>78</v>
      </c>
    </row>
    <row r="103" spans="2:55">
      <c r="B103" t="s">
        <v>70</v>
      </c>
    </row>
    <row r="104" spans="2:55">
      <c r="B104" t="s">
        <v>24</v>
      </c>
      <c r="AH104">
        <v>3</v>
      </c>
      <c r="AI104">
        <v>181</v>
      </c>
      <c r="AJ104">
        <v>5</v>
      </c>
    </row>
    <row r="106" spans="2:55">
      <c r="B106" t="s">
        <v>25</v>
      </c>
      <c r="AH106">
        <f t="shared" ref="AH106:AL106" si="0">SUM(AH3:AH105)</f>
        <v>589183</v>
      </c>
      <c r="AI106">
        <f t="shared" si="0"/>
        <v>663427</v>
      </c>
      <c r="AJ106">
        <f t="shared" si="0"/>
        <v>502158</v>
      </c>
      <c r="AK106">
        <f t="shared" si="0"/>
        <v>656120</v>
      </c>
      <c r="AL106">
        <f t="shared" si="0"/>
        <v>513644</v>
      </c>
      <c r="AM106">
        <f t="shared" ref="AM106:AS106" si="1">SUM(AM3:AM105)</f>
        <v>753370</v>
      </c>
      <c r="AN106">
        <f t="shared" si="1"/>
        <v>736312</v>
      </c>
      <c r="AO106">
        <f t="shared" si="1"/>
        <v>796627</v>
      </c>
      <c r="AP106">
        <f t="shared" si="1"/>
        <v>887058</v>
      </c>
      <c r="AQ106">
        <f t="shared" si="1"/>
        <v>959810</v>
      </c>
      <c r="AR106">
        <f t="shared" si="1"/>
        <v>805599</v>
      </c>
      <c r="AS106" s="2">
        <f t="shared" si="1"/>
        <v>1026326</v>
      </c>
      <c r="AT106">
        <f>SUM(AT3:AT105)</f>
        <v>1279168</v>
      </c>
      <c r="AU106">
        <f t="shared" ref="AU106:BC106" si="2">SUM(AU3:AU105)</f>
        <v>0</v>
      </c>
      <c r="AV106">
        <f t="shared" si="2"/>
        <v>1354351</v>
      </c>
      <c r="AW106">
        <f t="shared" si="2"/>
        <v>1472459</v>
      </c>
      <c r="AX106">
        <f t="shared" si="2"/>
        <v>0</v>
      </c>
      <c r="AY106">
        <f t="shared" si="2"/>
        <v>2326573</v>
      </c>
      <c r="AZ106">
        <f t="shared" si="2"/>
        <v>2708835</v>
      </c>
      <c r="BA106">
        <f t="shared" si="2"/>
        <v>4162101</v>
      </c>
      <c r="BB106">
        <f t="shared" si="2"/>
        <v>4689733</v>
      </c>
      <c r="BC106">
        <f t="shared" si="2"/>
        <v>4979939</v>
      </c>
    </row>
    <row r="108" spans="2:55">
      <c r="AH108">
        <f>589183-AH106</f>
        <v>0</v>
      </c>
      <c r="AI108">
        <f>663427-AI106</f>
        <v>0</v>
      </c>
      <c r="AJ108">
        <f>502158-AJ106</f>
        <v>0</v>
      </c>
      <c r="AK108">
        <f>656120-AK106</f>
        <v>0</v>
      </c>
      <c r="AL108">
        <f>513644-AL106</f>
        <v>0</v>
      </c>
      <c r="AM108">
        <f>753370-AM106</f>
        <v>0</v>
      </c>
      <c r="AN108">
        <f>736312-AN106</f>
        <v>0</v>
      </c>
      <c r="AO108">
        <f>796627-AO106</f>
        <v>0</v>
      </c>
      <c r="AP108">
        <f>887058-AP106</f>
        <v>0</v>
      </c>
      <c r="AQ108">
        <f>959810-AQ106</f>
        <v>0</v>
      </c>
      <c r="AR108">
        <f>805599-AR106</f>
        <v>0</v>
      </c>
      <c r="AS108" s="2">
        <f>1026326-AS106</f>
        <v>0</v>
      </c>
      <c r="AT108">
        <f>1279168-AT106</f>
        <v>0</v>
      </c>
      <c r="AV108">
        <f>1354351-AV106</f>
        <v>0</v>
      </c>
      <c r="AW108">
        <f>1472459-AW106</f>
        <v>0</v>
      </c>
      <c r="AY108">
        <f>2326573-AY106</f>
        <v>0</v>
      </c>
      <c r="AZ108">
        <f>2708835-AZ106</f>
        <v>0</v>
      </c>
      <c r="BA108">
        <f>4162101-BA106</f>
        <v>0</v>
      </c>
      <c r="BB108">
        <f>4689733-BB106</f>
        <v>0</v>
      </c>
      <c r="BC108">
        <f>4979939-BC106</f>
        <v>0</v>
      </c>
    </row>
    <row r="110" spans="2:55">
      <c r="AH110" t="s">
        <v>94</v>
      </c>
      <c r="AI110" t="s">
        <v>94</v>
      </c>
      <c r="AJ110" t="s">
        <v>94</v>
      </c>
      <c r="AK110" t="s">
        <v>94</v>
      </c>
      <c r="AL110" t="s">
        <v>94</v>
      </c>
      <c r="AM110" t="s">
        <v>152</v>
      </c>
      <c r="AN110" t="s">
        <v>153</v>
      </c>
      <c r="AO110" t="s">
        <v>157</v>
      </c>
      <c r="AP110" t="s">
        <v>159</v>
      </c>
      <c r="AQ110" t="s">
        <v>94</v>
      </c>
      <c r="AR110" t="s">
        <v>94</v>
      </c>
      <c r="AS110" s="2" t="s">
        <v>94</v>
      </c>
      <c r="AT110" t="s">
        <v>94</v>
      </c>
      <c r="AV110" t="s">
        <v>94</v>
      </c>
      <c r="AW110" t="s">
        <v>94</v>
      </c>
      <c r="AY110" t="s">
        <v>94</v>
      </c>
      <c r="AZ110" t="s">
        <v>94</v>
      </c>
      <c r="BA110" t="s">
        <v>94</v>
      </c>
      <c r="BB110" t="s">
        <v>94</v>
      </c>
      <c r="BC110" t="s">
        <v>94</v>
      </c>
    </row>
    <row r="112" spans="2:55">
      <c r="AH112" t="s">
        <v>93</v>
      </c>
      <c r="AI112" t="s">
        <v>93</v>
      </c>
      <c r="AJ112" t="s">
        <v>93</v>
      </c>
      <c r="AK112" t="s">
        <v>93</v>
      </c>
      <c r="AL112" t="s">
        <v>93</v>
      </c>
      <c r="AM112" t="s">
        <v>93</v>
      </c>
      <c r="AN112" t="s">
        <v>93</v>
      </c>
      <c r="AO112" t="s">
        <v>93</v>
      </c>
      <c r="AP112" t="s">
        <v>93</v>
      </c>
      <c r="AQ112" t="s">
        <v>93</v>
      </c>
      <c r="AR112" t="s">
        <v>93</v>
      </c>
      <c r="AS112" s="2" t="s">
        <v>93</v>
      </c>
      <c r="AT112" t="s">
        <v>93</v>
      </c>
      <c r="AV112" t="s">
        <v>93</v>
      </c>
      <c r="AW112" t="s">
        <v>93</v>
      </c>
      <c r="AY112" t="s">
        <v>93</v>
      </c>
      <c r="AZ112" t="s">
        <v>93</v>
      </c>
      <c r="BA112" t="s">
        <v>93</v>
      </c>
      <c r="BB112" t="s">
        <v>93</v>
      </c>
      <c r="BC112" t="s">
        <v>93</v>
      </c>
    </row>
    <row r="114" spans="34:55">
      <c r="AH114" t="s">
        <v>28</v>
      </c>
      <c r="AI114" t="s">
        <v>28</v>
      </c>
      <c r="AJ114" t="s">
        <v>28</v>
      </c>
      <c r="AK114" t="s">
        <v>28</v>
      </c>
      <c r="AL114" t="s">
        <v>28</v>
      </c>
      <c r="AM114" t="s">
        <v>28</v>
      </c>
      <c r="AN114" t="s">
        <v>28</v>
      </c>
      <c r="AO114" t="s">
        <v>28</v>
      </c>
      <c r="AP114" t="s">
        <v>28</v>
      </c>
      <c r="AQ114" t="s">
        <v>28</v>
      </c>
      <c r="AR114" t="s">
        <v>28</v>
      </c>
      <c r="AS114" s="2" t="s">
        <v>28</v>
      </c>
      <c r="AT114" t="s">
        <v>28</v>
      </c>
      <c r="AV114" t="s">
        <v>28</v>
      </c>
      <c r="AW114" t="s">
        <v>28</v>
      </c>
      <c r="AY114" t="s">
        <v>28</v>
      </c>
      <c r="AZ114" t="s">
        <v>28</v>
      </c>
      <c r="BA114" t="s">
        <v>28</v>
      </c>
      <c r="BB114" t="s">
        <v>28</v>
      </c>
      <c r="BC114"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90"/>
  <sheetViews>
    <sheetView workbookViewId="0">
      <pane xSplit="2" ySplit="2" topLeftCell="AI71" activePane="bottomRight" state="frozen"/>
      <selection activeCell="C3" sqref="C3"/>
      <selection pane="topRight" activeCell="C3" sqref="C3"/>
      <selection pane="bottomLeft" activeCell="C3" sqref="C3"/>
      <selection pane="bottomRight" activeCell="AS78" sqref="AS78"/>
    </sheetView>
  </sheetViews>
  <sheetFormatPr defaultRowHeight="15"/>
  <cols>
    <col min="2" max="2" width="15.28515625" customWidth="1"/>
  </cols>
  <sheetData>
    <row r="1" spans="1:55">
      <c r="C1" t="s">
        <v>0</v>
      </c>
      <c r="D1" t="s">
        <v>1</v>
      </c>
      <c r="E1">
        <v>1900</v>
      </c>
      <c r="F1">
        <v>1901</v>
      </c>
      <c r="G1">
        <v>1902</v>
      </c>
      <c r="H1">
        <v>1903</v>
      </c>
      <c r="I1">
        <v>1904</v>
      </c>
      <c r="J1">
        <v>1905</v>
      </c>
      <c r="K1">
        <v>1906</v>
      </c>
      <c r="L1">
        <v>1907</v>
      </c>
      <c r="M1">
        <v>1908</v>
      </c>
      <c r="N1">
        <v>1909</v>
      </c>
      <c r="O1">
        <v>1910</v>
      </c>
      <c r="P1">
        <v>1911</v>
      </c>
      <c r="Q1">
        <v>1912</v>
      </c>
      <c r="R1">
        <v>1913</v>
      </c>
      <c r="S1">
        <v>1914</v>
      </c>
      <c r="T1">
        <v>1915</v>
      </c>
      <c r="U1">
        <v>1916</v>
      </c>
      <c r="V1">
        <v>1917</v>
      </c>
      <c r="W1">
        <v>1918</v>
      </c>
      <c r="X1">
        <v>1919</v>
      </c>
      <c r="Y1">
        <v>1920</v>
      </c>
      <c r="Z1">
        <v>1921</v>
      </c>
      <c r="AA1" s="1">
        <v>1922</v>
      </c>
      <c r="AB1" s="1">
        <v>1923</v>
      </c>
      <c r="AC1" s="1">
        <v>1924</v>
      </c>
      <c r="AD1" s="1">
        <v>1925</v>
      </c>
      <c r="AE1" s="1">
        <v>1926</v>
      </c>
      <c r="AF1">
        <v>1927</v>
      </c>
      <c r="AG1">
        <v>1928</v>
      </c>
      <c r="AH1">
        <v>1929</v>
      </c>
      <c r="AI1">
        <v>1930</v>
      </c>
      <c r="AJ1">
        <v>1931</v>
      </c>
      <c r="AK1">
        <v>1932</v>
      </c>
      <c r="AL1">
        <v>1933</v>
      </c>
      <c r="AM1">
        <v>1934</v>
      </c>
      <c r="AN1">
        <v>1935</v>
      </c>
      <c r="AO1">
        <v>1936</v>
      </c>
      <c r="AP1">
        <v>1937</v>
      </c>
      <c r="AQ1">
        <v>1938</v>
      </c>
      <c r="AR1">
        <v>1939</v>
      </c>
      <c r="AS1">
        <v>1940</v>
      </c>
      <c r="AT1">
        <v>1941</v>
      </c>
      <c r="AU1">
        <v>1942</v>
      </c>
      <c r="AV1">
        <v>1943</v>
      </c>
      <c r="AW1">
        <v>1944</v>
      </c>
      <c r="AX1">
        <v>1945</v>
      </c>
      <c r="AY1">
        <v>1946</v>
      </c>
      <c r="AZ1">
        <v>1947</v>
      </c>
      <c r="BA1">
        <v>1948</v>
      </c>
      <c r="BB1">
        <v>1949</v>
      </c>
      <c r="BC1">
        <v>1950</v>
      </c>
    </row>
    <row r="2" spans="1:55">
      <c r="AH2" t="s">
        <v>2</v>
      </c>
      <c r="AI2" t="s">
        <v>2</v>
      </c>
      <c r="AJ2" t="s">
        <v>2</v>
      </c>
      <c r="AK2" t="s">
        <v>2</v>
      </c>
      <c r="AL2" t="s">
        <v>2</v>
      </c>
      <c r="AM2" t="s">
        <v>2</v>
      </c>
      <c r="AN2" t="s">
        <v>2</v>
      </c>
      <c r="AO2" t="s">
        <v>2</v>
      </c>
      <c r="AP2" t="s">
        <v>2</v>
      </c>
      <c r="AQ2" t="s">
        <v>2</v>
      </c>
      <c r="AR2" t="s">
        <v>2</v>
      </c>
      <c r="AS2" t="s">
        <v>2</v>
      </c>
      <c r="AT2" t="s">
        <v>2</v>
      </c>
      <c r="AV2" t="s">
        <v>2</v>
      </c>
      <c r="AW2" t="s">
        <v>2</v>
      </c>
      <c r="AY2" t="s">
        <v>2</v>
      </c>
      <c r="AZ2" t="s">
        <v>2</v>
      </c>
      <c r="BA2" t="s">
        <v>2</v>
      </c>
      <c r="BB2" t="s">
        <v>2</v>
      </c>
      <c r="BC2" t="s">
        <v>2</v>
      </c>
    </row>
    <row r="3" spans="1:55">
      <c r="A3" t="s">
        <v>3</v>
      </c>
      <c r="B3" t="s">
        <v>4</v>
      </c>
      <c r="AH3">
        <v>9084</v>
      </c>
      <c r="AI3">
        <v>8690</v>
      </c>
      <c r="AJ3">
        <v>11656</v>
      </c>
      <c r="AK3">
        <v>4596</v>
      </c>
      <c r="AL3">
        <v>59533</v>
      </c>
      <c r="AM3">
        <v>3808</v>
      </c>
      <c r="AN3">
        <v>8767</v>
      </c>
      <c r="AO3">
        <v>7905</v>
      </c>
      <c r="AP3">
        <v>14000</v>
      </c>
      <c r="AQ3">
        <v>28109</v>
      </c>
      <c r="AR3">
        <v>18381</v>
      </c>
      <c r="AS3">
        <v>514</v>
      </c>
      <c r="AT3">
        <v>490</v>
      </c>
      <c r="AV3">
        <v>641</v>
      </c>
      <c r="AW3">
        <v>1672</v>
      </c>
      <c r="AY3">
        <v>506</v>
      </c>
      <c r="AZ3">
        <v>1681</v>
      </c>
      <c r="BA3">
        <v>427</v>
      </c>
      <c r="BB3">
        <v>1841</v>
      </c>
      <c r="BC3">
        <v>25857</v>
      </c>
    </row>
    <row r="4" spans="1:55">
      <c r="B4" t="s">
        <v>80</v>
      </c>
    </row>
    <row r="5" spans="1:55">
      <c r="B5" t="s">
        <v>9</v>
      </c>
      <c r="AI5">
        <v>100</v>
      </c>
      <c r="AT5">
        <v>71</v>
      </c>
      <c r="BC5">
        <v>200</v>
      </c>
    </row>
    <row r="6" spans="1:55">
      <c r="B6" t="s">
        <v>91</v>
      </c>
      <c r="AS6">
        <v>36</v>
      </c>
      <c r="AT6">
        <v>2356</v>
      </c>
      <c r="AV6">
        <v>2844</v>
      </c>
      <c r="AW6">
        <v>4489</v>
      </c>
      <c r="AY6">
        <v>8271</v>
      </c>
      <c r="AZ6">
        <v>12250</v>
      </c>
      <c r="BA6">
        <v>7763</v>
      </c>
      <c r="BB6">
        <v>90</v>
      </c>
    </row>
    <row r="7" spans="1:55">
      <c r="B7" t="s">
        <v>38</v>
      </c>
    </row>
    <row r="8" spans="1:55">
      <c r="B8" t="s">
        <v>88</v>
      </c>
      <c r="AH8">
        <v>2682</v>
      </c>
      <c r="AI8">
        <v>6241</v>
      </c>
      <c r="AJ8">
        <v>6563</v>
      </c>
      <c r="AK8">
        <v>1441</v>
      </c>
      <c r="AL8">
        <v>16436</v>
      </c>
      <c r="AM8">
        <v>12124</v>
      </c>
      <c r="AN8">
        <v>4401</v>
      </c>
      <c r="AO8">
        <v>911</v>
      </c>
      <c r="AP8">
        <v>727</v>
      </c>
      <c r="AQ8">
        <v>696</v>
      </c>
      <c r="AR8">
        <v>1445</v>
      </c>
      <c r="AS8">
        <v>3257</v>
      </c>
      <c r="AT8">
        <v>1324</v>
      </c>
      <c r="AV8">
        <v>2509</v>
      </c>
      <c r="AW8">
        <v>3537</v>
      </c>
      <c r="AY8">
        <v>1547</v>
      </c>
      <c r="AZ8">
        <v>1856</v>
      </c>
      <c r="BA8">
        <v>7082</v>
      </c>
      <c r="BB8">
        <v>4818</v>
      </c>
      <c r="BC8">
        <v>3239</v>
      </c>
    </row>
    <row r="9" spans="1:55">
      <c r="B9" t="s">
        <v>89</v>
      </c>
    </row>
    <row r="10" spans="1:55">
      <c r="B10" t="s">
        <v>82</v>
      </c>
    </row>
    <row r="11" spans="1:55">
      <c r="B11" t="s">
        <v>10</v>
      </c>
      <c r="AJ11">
        <v>17</v>
      </c>
      <c r="BA11">
        <v>120</v>
      </c>
    </row>
    <row r="12" spans="1:55">
      <c r="B12" t="s">
        <v>12</v>
      </c>
    </row>
    <row r="13" spans="1:55">
      <c r="B13" t="s">
        <v>111</v>
      </c>
      <c r="AY13">
        <v>350</v>
      </c>
    </row>
    <row r="14" spans="1:55">
      <c r="B14" t="s">
        <v>83</v>
      </c>
    </row>
    <row r="15" spans="1:55">
      <c r="B15" t="s">
        <v>39</v>
      </c>
    </row>
    <row r="16" spans="1:55">
      <c r="B16" t="s">
        <v>5</v>
      </c>
      <c r="AH16">
        <v>811</v>
      </c>
      <c r="AI16">
        <v>10</v>
      </c>
      <c r="AJ16">
        <v>1961</v>
      </c>
      <c r="AK16">
        <v>348</v>
      </c>
      <c r="AL16">
        <v>895</v>
      </c>
      <c r="AM16">
        <v>1123</v>
      </c>
      <c r="AN16">
        <v>1004</v>
      </c>
      <c r="AO16">
        <v>273</v>
      </c>
      <c r="AQ16">
        <v>30</v>
      </c>
      <c r="AR16">
        <v>5</v>
      </c>
      <c r="AS16">
        <v>1</v>
      </c>
      <c r="AT16">
        <v>8</v>
      </c>
      <c r="AV16">
        <v>21</v>
      </c>
      <c r="AW16">
        <v>30</v>
      </c>
      <c r="AY16">
        <v>1163</v>
      </c>
      <c r="AZ16">
        <v>10</v>
      </c>
      <c r="BB16">
        <v>1109</v>
      </c>
      <c r="BC16">
        <v>103</v>
      </c>
    </row>
    <row r="17" spans="2:55">
      <c r="B17" t="s">
        <v>40</v>
      </c>
      <c r="AV17">
        <v>225</v>
      </c>
    </row>
    <row r="18" spans="2:55">
      <c r="B18" t="s">
        <v>8</v>
      </c>
      <c r="AH18">
        <v>169</v>
      </c>
      <c r="AJ18">
        <v>13</v>
      </c>
      <c r="AN18">
        <v>30</v>
      </c>
      <c r="AR18">
        <v>5</v>
      </c>
      <c r="AS18">
        <v>20</v>
      </c>
      <c r="AT18">
        <v>8</v>
      </c>
      <c r="AV18">
        <v>195</v>
      </c>
      <c r="AW18">
        <v>699</v>
      </c>
      <c r="AY18">
        <v>160</v>
      </c>
      <c r="AZ18">
        <v>6818</v>
      </c>
      <c r="BA18">
        <v>42</v>
      </c>
      <c r="BB18">
        <v>1215</v>
      </c>
      <c r="BC18">
        <v>762</v>
      </c>
    </row>
    <row r="19" spans="2:55">
      <c r="B19" t="s">
        <v>41</v>
      </c>
      <c r="AY19">
        <v>7</v>
      </c>
    </row>
    <row r="20" spans="2:55">
      <c r="B20" t="s">
        <v>76</v>
      </c>
    </row>
    <row r="21" spans="2:55">
      <c r="B21" t="s">
        <v>31</v>
      </c>
      <c r="AI21">
        <v>127</v>
      </c>
      <c r="AM21">
        <v>1</v>
      </c>
    </row>
    <row r="22" spans="2:55">
      <c r="B22" t="s">
        <v>7</v>
      </c>
      <c r="AH22">
        <v>17121</v>
      </c>
      <c r="AI22">
        <v>22822</v>
      </c>
      <c r="AJ22">
        <v>15855</v>
      </c>
      <c r="AK22">
        <v>9086</v>
      </c>
      <c r="AL22">
        <v>7919</v>
      </c>
      <c r="AM22">
        <v>6260</v>
      </c>
      <c r="AN22">
        <v>4361</v>
      </c>
      <c r="AO22">
        <v>4519</v>
      </c>
      <c r="AP22">
        <v>4459</v>
      </c>
      <c r="AQ22">
        <v>4994</v>
      </c>
      <c r="AR22">
        <v>4030</v>
      </c>
      <c r="AS22">
        <v>6184</v>
      </c>
      <c r="AT22">
        <v>1688</v>
      </c>
      <c r="AV22">
        <v>2191</v>
      </c>
      <c r="AW22">
        <v>1820</v>
      </c>
      <c r="AY22">
        <v>2612</v>
      </c>
      <c r="AZ22">
        <v>12885</v>
      </c>
      <c r="BA22">
        <v>336927</v>
      </c>
      <c r="BB22">
        <v>2503</v>
      </c>
      <c r="BC22">
        <v>8681</v>
      </c>
    </row>
    <row r="23" spans="2:55">
      <c r="B23" t="s">
        <v>35</v>
      </c>
      <c r="AW23">
        <v>200</v>
      </c>
    </row>
    <row r="24" spans="2:55">
      <c r="B24" t="s">
        <v>84</v>
      </c>
    </row>
    <row r="25" spans="2:55">
      <c r="B25" t="s">
        <v>75</v>
      </c>
    </row>
    <row r="26" spans="2:55">
      <c r="B26" t="s">
        <v>6</v>
      </c>
      <c r="AH26">
        <v>10243</v>
      </c>
      <c r="AI26">
        <v>11882</v>
      </c>
      <c r="AJ26">
        <v>910</v>
      </c>
      <c r="AK26">
        <v>99710</v>
      </c>
      <c r="AL26">
        <v>2250</v>
      </c>
      <c r="AM26">
        <v>1700</v>
      </c>
      <c r="AN26">
        <v>7903</v>
      </c>
      <c r="AO26">
        <v>3385</v>
      </c>
      <c r="AP26">
        <v>4340</v>
      </c>
      <c r="AQ26">
        <v>2850</v>
      </c>
      <c r="AR26">
        <v>3303</v>
      </c>
      <c r="AS26">
        <v>1939</v>
      </c>
      <c r="AT26">
        <v>2594</v>
      </c>
      <c r="AV26">
        <v>8109</v>
      </c>
      <c r="AW26">
        <v>6030</v>
      </c>
      <c r="AY26">
        <v>3851</v>
      </c>
      <c r="AZ26">
        <v>304306</v>
      </c>
      <c r="BA26">
        <v>65642</v>
      </c>
      <c r="BB26">
        <v>130790</v>
      </c>
      <c r="BC26">
        <v>116591</v>
      </c>
    </row>
    <row r="27" spans="2:55">
      <c r="B27" t="s">
        <v>42</v>
      </c>
    </row>
    <row r="28" spans="2:55">
      <c r="B28" t="s">
        <v>11</v>
      </c>
      <c r="AH28">
        <v>2933</v>
      </c>
      <c r="AI28">
        <v>1994</v>
      </c>
      <c r="AJ28">
        <v>3272</v>
      </c>
      <c r="AK28">
        <v>1260</v>
      </c>
      <c r="AL28">
        <v>1584</v>
      </c>
      <c r="AM28">
        <v>247</v>
      </c>
      <c r="AN28">
        <v>475</v>
      </c>
      <c r="AO28">
        <v>36</v>
      </c>
      <c r="AP28">
        <v>99</v>
      </c>
      <c r="AQ28">
        <v>318</v>
      </c>
      <c r="AR28">
        <v>452</v>
      </c>
      <c r="AS28">
        <v>51</v>
      </c>
      <c r="AT28">
        <v>766</v>
      </c>
      <c r="AV28">
        <v>2726</v>
      </c>
      <c r="AW28">
        <v>2658</v>
      </c>
      <c r="AY28">
        <v>979</v>
      </c>
      <c r="AZ28">
        <v>344</v>
      </c>
      <c r="BA28">
        <v>1230</v>
      </c>
      <c r="BB28">
        <v>389</v>
      </c>
      <c r="BC28">
        <v>542</v>
      </c>
    </row>
    <row r="29" spans="2:55">
      <c r="B29" t="s">
        <v>30</v>
      </c>
      <c r="AH29">
        <v>25</v>
      </c>
      <c r="AN29">
        <v>20</v>
      </c>
      <c r="AW29">
        <v>700</v>
      </c>
      <c r="BB29">
        <v>1000</v>
      </c>
      <c r="BC29">
        <v>405</v>
      </c>
    </row>
    <row r="30" spans="2:55">
      <c r="B30" t="s">
        <v>133</v>
      </c>
      <c r="AW30">
        <v>346</v>
      </c>
    </row>
    <row r="31" spans="2:55">
      <c r="B31" t="s">
        <v>32</v>
      </c>
      <c r="AI31">
        <v>125</v>
      </c>
      <c r="AJ31">
        <v>59</v>
      </c>
      <c r="AM31">
        <v>2</v>
      </c>
      <c r="AP31">
        <v>5</v>
      </c>
      <c r="AW31">
        <v>1000</v>
      </c>
    </row>
    <row r="32" spans="2:55">
      <c r="B32" t="s">
        <v>13</v>
      </c>
      <c r="AJ32">
        <v>34</v>
      </c>
      <c r="AK32">
        <v>307</v>
      </c>
      <c r="AL32">
        <v>130</v>
      </c>
      <c r="AM32">
        <v>337</v>
      </c>
      <c r="AN32">
        <v>9</v>
      </c>
      <c r="AO32">
        <v>14</v>
      </c>
      <c r="AP32">
        <v>10</v>
      </c>
    </row>
    <row r="33" spans="2:48">
      <c r="B33" t="s">
        <v>44</v>
      </c>
    </row>
    <row r="34" spans="2:48">
      <c r="B34" t="s">
        <v>45</v>
      </c>
    </row>
    <row r="35" spans="2:48">
      <c r="B35" t="s">
        <v>46</v>
      </c>
      <c r="AT35">
        <v>350</v>
      </c>
      <c r="AV35">
        <v>2</v>
      </c>
    </row>
    <row r="36" spans="2:48">
      <c r="B36" t="s">
        <v>17</v>
      </c>
      <c r="AM36">
        <v>3</v>
      </c>
    </row>
    <row r="37" spans="2:48">
      <c r="B37" t="s">
        <v>47</v>
      </c>
    </row>
    <row r="38" spans="2:48">
      <c r="B38" t="s">
        <v>85</v>
      </c>
    </row>
    <row r="39" spans="2:48">
      <c r="B39" t="s">
        <v>49</v>
      </c>
    </row>
    <row r="40" spans="2:48">
      <c r="B40" t="s">
        <v>50</v>
      </c>
    </row>
    <row r="41" spans="2:48">
      <c r="B41" t="s">
        <v>48</v>
      </c>
    </row>
    <row r="42" spans="2:48">
      <c r="B42" t="s">
        <v>34</v>
      </c>
    </row>
    <row r="43" spans="2:48">
      <c r="B43" t="s">
        <v>51</v>
      </c>
    </row>
    <row r="44" spans="2:48">
      <c r="B44" t="s">
        <v>52</v>
      </c>
    </row>
    <row r="45" spans="2:48">
      <c r="B45" t="s">
        <v>53</v>
      </c>
    </row>
    <row r="46" spans="2:48">
      <c r="B46" t="s">
        <v>56</v>
      </c>
    </row>
    <row r="47" spans="2:48">
      <c r="B47" t="s">
        <v>16</v>
      </c>
      <c r="AI47">
        <v>116</v>
      </c>
      <c r="AJ47">
        <v>39</v>
      </c>
      <c r="AL47">
        <v>257</v>
      </c>
    </row>
    <row r="48" spans="2:48">
      <c r="B48" t="s">
        <v>54</v>
      </c>
    </row>
    <row r="49" spans="2:55">
      <c r="B49" t="s">
        <v>74</v>
      </c>
      <c r="AY49">
        <v>50</v>
      </c>
    </row>
    <row r="50" spans="2:55">
      <c r="B50" t="s">
        <v>55</v>
      </c>
    </row>
    <row r="51" spans="2:55">
      <c r="B51" t="s">
        <v>21</v>
      </c>
      <c r="AI51">
        <v>68</v>
      </c>
    </row>
    <row r="52" spans="2:55">
      <c r="B52" t="s">
        <v>57</v>
      </c>
      <c r="AO52">
        <v>48</v>
      </c>
    </row>
    <row r="53" spans="2:55">
      <c r="B53" t="s">
        <v>18</v>
      </c>
      <c r="AJ53">
        <v>29</v>
      </c>
    </row>
    <row r="54" spans="2:55">
      <c r="B54" t="s">
        <v>58</v>
      </c>
    </row>
    <row r="55" spans="2:55">
      <c r="B55" t="s">
        <v>59</v>
      </c>
    </row>
    <row r="56" spans="2:55">
      <c r="B56" t="s">
        <v>19</v>
      </c>
      <c r="AH56">
        <v>65</v>
      </c>
      <c r="AI56">
        <v>34</v>
      </c>
      <c r="AJ56">
        <v>285</v>
      </c>
      <c r="AK56">
        <v>20</v>
      </c>
      <c r="AM56">
        <v>2</v>
      </c>
      <c r="AO56">
        <v>12</v>
      </c>
      <c r="BC56">
        <v>252</v>
      </c>
    </row>
    <row r="57" spans="2:55">
      <c r="B57" t="s">
        <v>22</v>
      </c>
      <c r="AN57">
        <v>80</v>
      </c>
    </row>
    <row r="58" spans="2:55">
      <c r="B58" t="s">
        <v>60</v>
      </c>
    </row>
    <row r="59" spans="2:55">
      <c r="B59" t="s">
        <v>73</v>
      </c>
    </row>
    <row r="60" spans="2:55">
      <c r="B60" t="s">
        <v>61</v>
      </c>
    </row>
    <row r="61" spans="2:55">
      <c r="B61" t="s">
        <v>62</v>
      </c>
    </row>
    <row r="62" spans="2:55">
      <c r="B62" t="s">
        <v>156</v>
      </c>
      <c r="AO62">
        <v>40</v>
      </c>
    </row>
    <row r="63" spans="2:55">
      <c r="B63" t="s">
        <v>86</v>
      </c>
    </row>
    <row r="64" spans="2:55">
      <c r="B64" t="s">
        <v>63</v>
      </c>
    </row>
    <row r="65" spans="2:55">
      <c r="B65" t="s">
        <v>87</v>
      </c>
    </row>
    <row r="66" spans="2:55">
      <c r="B66" t="s">
        <v>66</v>
      </c>
    </row>
    <row r="67" spans="2:55">
      <c r="B67" t="s">
        <v>15</v>
      </c>
    </row>
    <row r="68" spans="2:55">
      <c r="B68" t="s">
        <v>14</v>
      </c>
      <c r="AH68">
        <v>48447</v>
      </c>
      <c r="AI68">
        <v>60718</v>
      </c>
      <c r="AJ68">
        <v>43416</v>
      </c>
      <c r="AK68">
        <v>16003</v>
      </c>
      <c r="AL68">
        <v>11831</v>
      </c>
      <c r="AM68">
        <v>8204</v>
      </c>
      <c r="AN68">
        <v>6399</v>
      </c>
      <c r="AO68">
        <v>3878</v>
      </c>
      <c r="AP68">
        <v>5904</v>
      </c>
      <c r="AQ68">
        <v>5853</v>
      </c>
      <c r="AR68">
        <v>8510</v>
      </c>
      <c r="AS68">
        <v>8434</v>
      </c>
      <c r="AT68">
        <v>8472</v>
      </c>
      <c r="AV68">
        <v>5587</v>
      </c>
      <c r="AW68">
        <v>6703</v>
      </c>
      <c r="AY68">
        <v>18491</v>
      </c>
      <c r="AZ68">
        <v>16713</v>
      </c>
      <c r="BA68">
        <v>15153</v>
      </c>
      <c r="BB68">
        <v>15787</v>
      </c>
      <c r="BC68">
        <v>36775</v>
      </c>
    </row>
    <row r="69" spans="2:55">
      <c r="B69" t="s">
        <v>79</v>
      </c>
    </row>
    <row r="70" spans="2:55">
      <c r="B70" t="s">
        <v>64</v>
      </c>
    </row>
    <row r="71" spans="2:55">
      <c r="B71" t="s">
        <v>65</v>
      </c>
    </row>
    <row r="72" spans="2:55">
      <c r="B72" t="s">
        <v>67</v>
      </c>
    </row>
    <row r="73" spans="2:55">
      <c r="B73" t="s">
        <v>20</v>
      </c>
    </row>
    <row r="74" spans="2:55">
      <c r="B74" t="s">
        <v>68</v>
      </c>
      <c r="BA74">
        <v>30</v>
      </c>
    </row>
    <row r="75" spans="2:55">
      <c r="B75" t="s">
        <v>69</v>
      </c>
    </row>
    <row r="76" spans="2:55">
      <c r="B76" t="s">
        <v>72</v>
      </c>
    </row>
    <row r="77" spans="2:55">
      <c r="B77" t="s">
        <v>23</v>
      </c>
      <c r="AO77">
        <v>17</v>
      </c>
      <c r="AP77">
        <v>37</v>
      </c>
      <c r="AQ77">
        <v>15</v>
      </c>
      <c r="AR77">
        <v>40</v>
      </c>
      <c r="AS77">
        <v>20</v>
      </c>
      <c r="AY77">
        <v>410</v>
      </c>
      <c r="BA77">
        <v>35</v>
      </c>
      <c r="BC77">
        <v>182</v>
      </c>
    </row>
    <row r="78" spans="2:55">
      <c r="B78" t="s">
        <v>78</v>
      </c>
    </row>
    <row r="79" spans="2:55">
      <c r="B79" t="s">
        <v>70</v>
      </c>
    </row>
    <row r="80" spans="2:55">
      <c r="B80" t="s">
        <v>24</v>
      </c>
      <c r="AH80">
        <v>16</v>
      </c>
      <c r="AI80">
        <v>60</v>
      </c>
      <c r="AJ80">
        <v>137</v>
      </c>
      <c r="AK80">
        <v>107</v>
      </c>
      <c r="AL80">
        <v>33</v>
      </c>
      <c r="AM80">
        <v>48</v>
      </c>
      <c r="AN80">
        <v>5</v>
      </c>
      <c r="AO80">
        <v>4</v>
      </c>
      <c r="AP80">
        <v>26</v>
      </c>
    </row>
    <row r="82" spans="2:55">
      <c r="B82" t="s">
        <v>25</v>
      </c>
      <c r="AH82">
        <f t="shared" ref="AH82:AS82" si="0">SUM(AH3:AH81)</f>
        <v>91596</v>
      </c>
      <c r="AI82">
        <f t="shared" si="0"/>
        <v>112987</v>
      </c>
      <c r="AJ82">
        <f t="shared" si="0"/>
        <v>84246</v>
      </c>
      <c r="AK82">
        <f t="shared" si="0"/>
        <v>132878</v>
      </c>
      <c r="AL82">
        <f t="shared" si="0"/>
        <v>100868</v>
      </c>
      <c r="AM82">
        <f t="shared" si="0"/>
        <v>33859</v>
      </c>
      <c r="AN82">
        <f t="shared" si="0"/>
        <v>33454</v>
      </c>
      <c r="AO82">
        <f t="shared" si="0"/>
        <v>21042</v>
      </c>
      <c r="AP82">
        <f t="shared" si="0"/>
        <v>29607</v>
      </c>
      <c r="AQ82">
        <f t="shared" si="0"/>
        <v>42865</v>
      </c>
      <c r="AR82">
        <f t="shared" si="0"/>
        <v>36171</v>
      </c>
      <c r="AS82">
        <f t="shared" si="0"/>
        <v>20456</v>
      </c>
      <c r="AT82">
        <f>SUM(AT3:AT81)</f>
        <v>18127</v>
      </c>
      <c r="AU82">
        <f t="shared" ref="AU82:BC82" si="1">SUM(AU3:AU81)</f>
        <v>0</v>
      </c>
      <c r="AV82">
        <f t="shared" si="1"/>
        <v>25050</v>
      </c>
      <c r="AW82">
        <f t="shared" si="1"/>
        <v>29884</v>
      </c>
      <c r="AX82">
        <f t="shared" si="1"/>
        <v>0</v>
      </c>
      <c r="AY82">
        <f t="shared" si="1"/>
        <v>38397</v>
      </c>
      <c r="AZ82">
        <f t="shared" si="1"/>
        <v>356863</v>
      </c>
      <c r="BA82">
        <f t="shared" si="1"/>
        <v>434451</v>
      </c>
      <c r="BB82">
        <f t="shared" si="1"/>
        <v>159542</v>
      </c>
      <c r="BC82">
        <f t="shared" si="1"/>
        <v>193589</v>
      </c>
    </row>
    <row r="84" spans="2:55">
      <c r="AH84">
        <f>91596-AH82</f>
        <v>0</v>
      </c>
      <c r="AI84">
        <f>112987-AI82</f>
        <v>0</v>
      </c>
      <c r="AJ84">
        <f>84246-AJ82</f>
        <v>0</v>
      </c>
      <c r="AK84">
        <f>132878-AK82</f>
        <v>0</v>
      </c>
      <c r="AL84">
        <f>100868-AL82</f>
        <v>0</v>
      </c>
      <c r="AM84">
        <f>33859-AM82</f>
        <v>0</v>
      </c>
      <c r="AN84">
        <f>33454-AN82</f>
        <v>0</v>
      </c>
      <c r="AO84">
        <f>21042-AO82</f>
        <v>0</v>
      </c>
      <c r="AP84">
        <f>29607-AP82</f>
        <v>0</v>
      </c>
      <c r="AQ84">
        <f>42865-AQ82</f>
        <v>0</v>
      </c>
      <c r="AR84">
        <f>36171-AR82</f>
        <v>0</v>
      </c>
      <c r="AS84">
        <f>20456-AS82</f>
        <v>0</v>
      </c>
      <c r="AT84">
        <f>18127-AT82</f>
        <v>0</v>
      </c>
      <c r="AV84">
        <f>25050-AV82</f>
        <v>0</v>
      </c>
      <c r="AW84">
        <f>29884-AW82</f>
        <v>0</v>
      </c>
      <c r="AY84">
        <f>38397-AY82</f>
        <v>0</v>
      </c>
      <c r="AZ84">
        <f>356863-AZ82</f>
        <v>0</v>
      </c>
      <c r="BA84">
        <f>434451-BA82</f>
        <v>0</v>
      </c>
      <c r="BB84">
        <f>159542-BB82</f>
        <v>0</v>
      </c>
      <c r="BC84">
        <f>193589-BC82</f>
        <v>0</v>
      </c>
    </row>
    <row r="86" spans="2:55">
      <c r="AH86" t="s">
        <v>163</v>
      </c>
      <c r="AI86" t="s">
        <v>162</v>
      </c>
      <c r="AJ86" t="s">
        <v>164</v>
      </c>
      <c r="AK86" t="s">
        <v>165</v>
      </c>
      <c r="AL86" t="s">
        <v>166</v>
      </c>
      <c r="AM86" t="s">
        <v>151</v>
      </c>
      <c r="AN86" t="s">
        <v>154</v>
      </c>
      <c r="AO86" t="s">
        <v>155</v>
      </c>
      <c r="AP86" t="s">
        <v>160</v>
      </c>
      <c r="AQ86" t="s">
        <v>161</v>
      </c>
      <c r="AR86" t="s">
        <v>168</v>
      </c>
      <c r="AS86" t="s">
        <v>169</v>
      </c>
      <c r="AT86" t="s">
        <v>92</v>
      </c>
      <c r="AV86" t="s">
        <v>94</v>
      </c>
      <c r="AW86" t="s">
        <v>132</v>
      </c>
      <c r="AY86" t="s">
        <v>134</v>
      </c>
      <c r="AZ86" t="s">
        <v>142</v>
      </c>
      <c r="BA86" t="s">
        <v>143</v>
      </c>
      <c r="BB86" t="s">
        <v>149</v>
      </c>
      <c r="BC86" t="s">
        <v>150</v>
      </c>
    </row>
    <row r="88" spans="2:55">
      <c r="AH88" t="s">
        <v>93</v>
      </c>
      <c r="AI88" t="s">
        <v>93</v>
      </c>
      <c r="AJ88" t="s">
        <v>93</v>
      </c>
      <c r="AK88" t="s">
        <v>93</v>
      </c>
      <c r="AL88" t="s">
        <v>93</v>
      </c>
      <c r="AM88" t="s">
        <v>93</v>
      </c>
      <c r="AN88" t="s">
        <v>93</v>
      </c>
      <c r="AO88" t="s">
        <v>93</v>
      </c>
      <c r="AP88" t="s">
        <v>93</v>
      </c>
      <c r="AQ88" t="s">
        <v>93</v>
      </c>
      <c r="AR88" t="s">
        <v>93</v>
      </c>
      <c r="AS88" t="s">
        <v>93</v>
      </c>
      <c r="AT88" t="s">
        <v>93</v>
      </c>
      <c r="AV88" t="s">
        <v>93</v>
      </c>
      <c r="AW88" t="s">
        <v>93</v>
      </c>
      <c r="AY88" t="s">
        <v>93</v>
      </c>
      <c r="AZ88" t="s">
        <v>93</v>
      </c>
      <c r="BA88" t="s">
        <v>93</v>
      </c>
      <c r="BB88" t="s">
        <v>93</v>
      </c>
      <c r="BC88" t="s">
        <v>93</v>
      </c>
    </row>
    <row r="90" spans="2:55">
      <c r="AH90" t="s">
        <v>28</v>
      </c>
      <c r="AI90" t="s">
        <v>28</v>
      </c>
      <c r="AJ90" t="s">
        <v>28</v>
      </c>
      <c r="AK90" t="s">
        <v>28</v>
      </c>
      <c r="AL90" t="s">
        <v>28</v>
      </c>
      <c r="AM90" t="s">
        <v>28</v>
      </c>
      <c r="AN90" t="s">
        <v>28</v>
      </c>
      <c r="AO90" t="s">
        <v>28</v>
      </c>
      <c r="AP90" t="s">
        <v>28</v>
      </c>
      <c r="AQ90" t="s">
        <v>28</v>
      </c>
      <c r="AR90" t="s">
        <v>28</v>
      </c>
      <c r="AS90" t="s">
        <v>28</v>
      </c>
      <c r="AT90" t="s">
        <v>28</v>
      </c>
      <c r="AV90" t="s">
        <v>28</v>
      </c>
      <c r="AW90" t="s">
        <v>28</v>
      </c>
      <c r="AY90" t="s">
        <v>28</v>
      </c>
      <c r="AZ90" t="s">
        <v>28</v>
      </c>
      <c r="BA90" t="s">
        <v>28</v>
      </c>
      <c r="BB90" t="s">
        <v>28</v>
      </c>
      <c r="BC9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imports</vt:lpstr>
      <vt:lpstr>exports</vt:lpstr>
      <vt:lpstr>domexp</vt:lpstr>
      <vt:lpstr>reexp</vt:lpstr>
    </vt:vector>
  </TitlesOfParts>
  <Company>Princeton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rhicks</dc:creator>
  <cp:lastModifiedBy>rhicks</cp:lastModifiedBy>
  <dcterms:created xsi:type="dcterms:W3CDTF">2009-05-12T19:02:36Z</dcterms:created>
  <dcterms:modified xsi:type="dcterms:W3CDTF">2010-10-04T20:42:25Z</dcterms:modified>
</cp:coreProperties>
</file>