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12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Z103" i="2"/>
  <c r="AX103"/>
  <c r="AR103"/>
  <c r="AD101" i="1"/>
  <c r="BC99"/>
  <c r="BC101"/>
  <c r="BB99"/>
  <c r="BB101"/>
  <c r="BA99"/>
  <c r="BA101"/>
  <c r="BB101" i="2"/>
  <c r="BA101"/>
  <c r="AZ101"/>
  <c r="AY101"/>
  <c r="AY103" s="1"/>
  <c r="AX101"/>
  <c r="AW101"/>
  <c r="AW103" s="1"/>
  <c r="AV101"/>
  <c r="AV103" s="1"/>
  <c r="AU101"/>
  <c r="AU103" s="1"/>
  <c r="AT101"/>
  <c r="AT103" s="1"/>
  <c r="AS101"/>
  <c r="AS103" s="1"/>
  <c r="AR101"/>
  <c r="AQ101"/>
  <c r="AQ103" s="1"/>
  <c r="AP101"/>
  <c r="AP103" s="1"/>
  <c r="AO101"/>
  <c r="AO103" s="1"/>
  <c r="AN101"/>
  <c r="AN103" s="1"/>
  <c r="AM101"/>
  <c r="AM103"/>
  <c r="AL101"/>
  <c r="AL103"/>
  <c r="AK101"/>
  <c r="AK103"/>
  <c r="AJ101"/>
  <c r="AJ103"/>
  <c r="AI101"/>
  <c r="AI103"/>
  <c r="AH101"/>
  <c r="AH103"/>
  <c r="AG101"/>
  <c r="AG103"/>
  <c r="AF101"/>
  <c r="AF103" s="1"/>
  <c r="AE101"/>
  <c r="AE103" s="1"/>
  <c r="AD101"/>
  <c r="AC101"/>
  <c r="AB101"/>
  <c r="AA101"/>
  <c r="AA103" s="1"/>
  <c r="Z101"/>
  <c r="Z103" s="1"/>
  <c r="AH99" i="1"/>
  <c r="AH101"/>
  <c r="AI99"/>
  <c r="AI101"/>
  <c r="AJ99"/>
  <c r="AJ101"/>
  <c r="AK99"/>
  <c r="AK101"/>
  <c r="AL99"/>
  <c r="AL101"/>
  <c r="AM99"/>
  <c r="AM101"/>
  <c r="AN99"/>
  <c r="AN101"/>
  <c r="AG99"/>
  <c r="AG101"/>
  <c r="AZ107"/>
  <c r="AW99"/>
  <c r="AV99"/>
  <c r="AV110"/>
  <c r="AU99"/>
  <c r="AD99"/>
  <c r="AE99"/>
  <c r="AE101"/>
  <c r="AF99"/>
  <c r="AF101"/>
  <c r="AO99"/>
  <c r="AO101"/>
  <c r="AP99"/>
  <c r="AP101"/>
  <c r="AQ99"/>
  <c r="AQ101"/>
  <c r="AR99"/>
  <c r="AR101"/>
  <c r="AS99"/>
  <c r="AS101"/>
  <c r="AT99"/>
  <c r="AX99"/>
  <c r="AX101"/>
  <c r="AY99"/>
  <c r="AY101"/>
  <c r="AZ99"/>
  <c r="AZ101"/>
  <c r="AB99"/>
  <c r="AB101"/>
  <c r="AC99"/>
  <c r="AC101"/>
  <c r="AA99"/>
  <c r="AA101"/>
  <c r="Z99"/>
  <c r="Z101"/>
  <c r="AU101"/>
  <c r="AU107"/>
  <c r="AT101"/>
  <c r="AT107"/>
  <c r="AX107"/>
  <c r="AW107"/>
  <c r="AW101"/>
  <c r="AV107"/>
  <c r="AV101"/>
</calcChain>
</file>

<file path=xl/sharedStrings.xml><?xml version="1.0" encoding="utf-8"?>
<sst xmlns="http://schemas.openxmlformats.org/spreadsheetml/2006/main" count="302" uniqueCount="116">
  <si>
    <t>notes</t>
  </si>
  <si>
    <t>unit</t>
  </si>
  <si>
    <t>Paraguay</t>
  </si>
  <si>
    <t>Alemania</t>
  </si>
  <si>
    <t>Argentina</t>
  </si>
  <si>
    <t>Belgica</t>
  </si>
  <si>
    <t>Brasil</t>
  </si>
  <si>
    <t>Cuba</t>
  </si>
  <si>
    <t>Chile</t>
  </si>
  <si>
    <t>Espana</t>
  </si>
  <si>
    <t>US</t>
  </si>
  <si>
    <t>Francia</t>
  </si>
  <si>
    <t>Hollanda</t>
  </si>
  <si>
    <t>India</t>
  </si>
  <si>
    <t>Inglaterra</t>
  </si>
  <si>
    <t>Italia</t>
  </si>
  <si>
    <t>Japon</t>
  </si>
  <si>
    <t>Noruega</t>
  </si>
  <si>
    <t>Suecia</t>
  </si>
  <si>
    <t>Suiza</t>
  </si>
  <si>
    <t>Uruguay</t>
  </si>
  <si>
    <t>Varios</t>
  </si>
  <si>
    <t>TOTAL</t>
  </si>
  <si>
    <t>Valor de tarifa</t>
  </si>
  <si>
    <t>Venezuela</t>
  </si>
  <si>
    <t>Sumatra</t>
  </si>
  <si>
    <t>Polonia</t>
  </si>
  <si>
    <t>Portugal</t>
  </si>
  <si>
    <t>Russia</t>
  </si>
  <si>
    <t>Java</t>
  </si>
  <si>
    <t>Mexico</t>
  </si>
  <si>
    <t>Hungria</t>
  </si>
  <si>
    <t>Dinamarca</t>
  </si>
  <si>
    <t>China</t>
  </si>
  <si>
    <t>Canada</t>
  </si>
  <si>
    <t>Ceilan</t>
  </si>
  <si>
    <t>Checoeslovaquia</t>
  </si>
  <si>
    <t>Austria</t>
  </si>
  <si>
    <t>Comercio Exterior del Paraguay Anos 1921-1927</t>
  </si>
  <si>
    <t>Bolivia</t>
  </si>
  <si>
    <t>Colombia</t>
  </si>
  <si>
    <t>Ecuador</t>
  </si>
  <si>
    <t>Estonia</t>
  </si>
  <si>
    <t>Finlandia</t>
  </si>
  <si>
    <t>Guatemala</t>
  </si>
  <si>
    <t>Grecia</t>
  </si>
  <si>
    <t>India Holandesa</t>
  </si>
  <si>
    <t>Islandia</t>
  </si>
  <si>
    <t>Nicaragua</t>
  </si>
  <si>
    <t>Palestina</t>
  </si>
  <si>
    <t>Panama</t>
  </si>
  <si>
    <t>Peru</t>
  </si>
  <si>
    <t>Persia</t>
  </si>
  <si>
    <t>Reimportacion</t>
  </si>
  <si>
    <t>Siam</t>
  </si>
  <si>
    <t>Siria</t>
  </si>
  <si>
    <t>Sud Africa</t>
  </si>
  <si>
    <t>Sin Referencia</t>
  </si>
  <si>
    <t>Yugoeslavia</t>
  </si>
  <si>
    <t>Costa Rica</t>
  </si>
  <si>
    <t>Australia</t>
  </si>
  <si>
    <t>Arabia</t>
  </si>
  <si>
    <t>Antilla Holandesa</t>
  </si>
  <si>
    <t>oro sellado</t>
  </si>
  <si>
    <t>pais de origen</t>
  </si>
  <si>
    <t>Anuario Estadistica 1940-41</t>
  </si>
  <si>
    <t>Anuario Estadistica 1942</t>
  </si>
  <si>
    <t>Anuario Estadistica 1943-44</t>
  </si>
  <si>
    <t>guaranies</t>
  </si>
  <si>
    <t>El Salvador</t>
  </si>
  <si>
    <t>Tahiti</t>
  </si>
  <si>
    <t>pais de procedencia</t>
  </si>
  <si>
    <t>Anuario Estadistica 1945</t>
  </si>
  <si>
    <t>Anuario Estadistica 1946</t>
  </si>
  <si>
    <t>Anuario Estadistica 1947</t>
  </si>
  <si>
    <t>Egipto</t>
  </si>
  <si>
    <t>Irlanda</t>
  </si>
  <si>
    <t>Jamaica</t>
  </si>
  <si>
    <t>Zanzibar</t>
  </si>
  <si>
    <t>Calcutta</t>
  </si>
  <si>
    <t>Honduras</t>
  </si>
  <si>
    <t>Irlanda del Norte</t>
  </si>
  <si>
    <t>Turquia</t>
  </si>
  <si>
    <t>Valor real en oro sellado</t>
  </si>
  <si>
    <t>Africa</t>
  </si>
  <si>
    <t>Albania</t>
  </si>
  <si>
    <t>Argelia</t>
  </si>
  <si>
    <t>Bermudas</t>
  </si>
  <si>
    <t>Bulgaria</t>
  </si>
  <si>
    <t>Filipinas</t>
  </si>
  <si>
    <t>Haiti</t>
  </si>
  <si>
    <t>Latvia</t>
  </si>
  <si>
    <t>Luxemburgo</t>
  </si>
  <si>
    <t>Madagascar</t>
  </si>
  <si>
    <t>Malaca</t>
  </si>
  <si>
    <t>Malta</t>
  </si>
  <si>
    <t>Marruecos</t>
  </si>
  <si>
    <t>Nueva Zelandia</t>
  </si>
  <si>
    <t>Sudan</t>
  </si>
  <si>
    <t>Siberia</t>
  </si>
  <si>
    <t>Rumania</t>
  </si>
  <si>
    <t>Lituania</t>
  </si>
  <si>
    <t>Union Sud Africana</t>
  </si>
  <si>
    <t>Irak</t>
  </si>
  <si>
    <t>Malasia</t>
  </si>
  <si>
    <t>Argentina en transito</t>
  </si>
  <si>
    <t>Uruguay en transito</t>
  </si>
  <si>
    <t>Canarias</t>
  </si>
  <si>
    <t>Memoria de la Direccion General de Estadistica</t>
  </si>
  <si>
    <t>Republica Dominicana</t>
  </si>
  <si>
    <t>miles de Guaranies</t>
  </si>
  <si>
    <t>League of Nations Memorandum on International Trade and Balance of Payments</t>
  </si>
  <si>
    <t>Memoria</t>
  </si>
  <si>
    <t>Antillas Inglesas</t>
  </si>
  <si>
    <t>Indochina Francesa</t>
  </si>
  <si>
    <t>Turkmenistan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</si>
</sst>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10"/>
  <sheetViews>
    <sheetView workbookViewId="0">
      <pane xSplit="2" ySplit="3" topLeftCell="X79" activePane="bottomRight" state="frozen"/>
      <selection pane="topRight" activeCell="C1" sqref="C1"/>
      <selection pane="bottomLeft" activeCell="A3" sqref="A3"/>
      <selection pane="bottomRight" activeCell="AF104" sqref="AF104"/>
    </sheetView>
  </sheetViews>
  <sheetFormatPr defaultRowHeight="15"/>
  <cols>
    <col min="48" max="48" width="11" bestFit="1" customWidth="1"/>
    <col min="52" max="52" width="13.71093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 s="1">
        <v>1</v>
      </c>
      <c r="AB2">
        <v>1</v>
      </c>
      <c r="AC2" s="1">
        <v>1</v>
      </c>
      <c r="AD2" s="1">
        <v>1000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1000</v>
      </c>
      <c r="BB2">
        <v>1000</v>
      </c>
      <c r="BC2">
        <v>1000</v>
      </c>
    </row>
    <row r="3" spans="1:55">
      <c r="Z3" t="s">
        <v>23</v>
      </c>
      <c r="AA3" t="s">
        <v>23</v>
      </c>
      <c r="AB3" t="s">
        <v>23</v>
      </c>
      <c r="AC3" s="1"/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63</v>
      </c>
      <c r="AT3" t="s">
        <v>63</v>
      </c>
      <c r="AU3" t="s">
        <v>63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  <c r="BA3" t="s">
        <v>110</v>
      </c>
      <c r="BB3" t="s">
        <v>110</v>
      </c>
      <c r="BC3" t="s">
        <v>110</v>
      </c>
    </row>
    <row r="4" spans="1:55">
      <c r="B4" t="s">
        <v>61</v>
      </c>
      <c r="AC4" s="1"/>
      <c r="AE4" s="1"/>
      <c r="AJ4">
        <v>257</v>
      </c>
      <c r="AU4">
        <v>215</v>
      </c>
    </row>
    <row r="5" spans="1:55">
      <c r="A5" t="s">
        <v>2</v>
      </c>
      <c r="B5" t="s">
        <v>3</v>
      </c>
      <c r="Z5">
        <v>330379</v>
      </c>
      <c r="AA5">
        <v>298916</v>
      </c>
      <c r="AB5">
        <v>379866</v>
      </c>
      <c r="AC5">
        <v>749100</v>
      </c>
      <c r="AD5">
        <v>1870</v>
      </c>
      <c r="AE5">
        <v>1273568</v>
      </c>
      <c r="AF5">
        <v>1146757</v>
      </c>
      <c r="AG5">
        <v>1446773</v>
      </c>
      <c r="AH5">
        <v>1307512</v>
      </c>
      <c r="AI5">
        <v>1359642</v>
      </c>
      <c r="AJ5">
        <v>994225</v>
      </c>
      <c r="AK5">
        <v>512031</v>
      </c>
      <c r="AL5">
        <v>271042</v>
      </c>
      <c r="AM5">
        <v>466284</v>
      </c>
      <c r="AN5">
        <v>571202</v>
      </c>
      <c r="AO5">
        <v>1357924</v>
      </c>
      <c r="AP5">
        <v>1741759</v>
      </c>
      <c r="AQ5">
        <v>1496251</v>
      </c>
      <c r="AR5">
        <v>1480416</v>
      </c>
      <c r="AS5">
        <v>159791</v>
      </c>
      <c r="AT5">
        <v>26648</v>
      </c>
      <c r="AU5">
        <v>1890</v>
      </c>
      <c r="AV5">
        <v>10341.48</v>
      </c>
      <c r="AW5">
        <v>132969.14000000001</v>
      </c>
      <c r="AX5">
        <v>2189.92</v>
      </c>
      <c r="AY5">
        <v>19003</v>
      </c>
      <c r="AZ5">
        <v>33845.589999999997</v>
      </c>
      <c r="BA5">
        <v>166</v>
      </c>
      <c r="BB5">
        <v>440</v>
      </c>
      <c r="BC5">
        <v>2769</v>
      </c>
    </row>
    <row r="6" spans="1:55">
      <c r="B6" t="s">
        <v>62</v>
      </c>
      <c r="AJ6">
        <v>22968</v>
      </c>
      <c r="AK6">
        <v>25257</v>
      </c>
      <c r="AQ6">
        <v>1775</v>
      </c>
      <c r="AU6">
        <v>12578</v>
      </c>
      <c r="AV6">
        <v>116678.71</v>
      </c>
      <c r="AW6">
        <v>32946.69</v>
      </c>
      <c r="AX6">
        <v>42713.61</v>
      </c>
      <c r="AY6">
        <v>11213.43</v>
      </c>
      <c r="AZ6">
        <v>33752.71</v>
      </c>
      <c r="BA6">
        <v>165</v>
      </c>
      <c r="BB6">
        <v>865</v>
      </c>
      <c r="BC6">
        <v>1299</v>
      </c>
    </row>
    <row r="7" spans="1:55">
      <c r="B7" t="s">
        <v>4</v>
      </c>
      <c r="Z7">
        <v>1932649</v>
      </c>
      <c r="AA7">
        <v>1484847</v>
      </c>
      <c r="AB7">
        <v>2267659</v>
      </c>
      <c r="AC7">
        <v>3471210</v>
      </c>
      <c r="AD7">
        <v>6115</v>
      </c>
      <c r="AE7">
        <v>4099461</v>
      </c>
      <c r="AF7">
        <v>4009115</v>
      </c>
      <c r="AG7">
        <v>5514989</v>
      </c>
      <c r="AH7">
        <v>4851736</v>
      </c>
      <c r="AI7">
        <v>4360267</v>
      </c>
      <c r="AJ7">
        <v>2956693</v>
      </c>
      <c r="AK7">
        <v>2487291</v>
      </c>
      <c r="AL7">
        <v>4391095</v>
      </c>
      <c r="AM7">
        <v>6695625</v>
      </c>
      <c r="AN7">
        <v>5867848</v>
      </c>
      <c r="AO7">
        <v>4082160</v>
      </c>
      <c r="AP7">
        <v>4925731</v>
      </c>
      <c r="AQ7">
        <v>4999882</v>
      </c>
      <c r="AR7">
        <v>4744929</v>
      </c>
      <c r="AS7">
        <v>6716012</v>
      </c>
      <c r="AT7">
        <v>6149759</v>
      </c>
      <c r="AU7">
        <v>7690785</v>
      </c>
      <c r="AV7">
        <v>17601642.710000001</v>
      </c>
      <c r="AW7">
        <v>17831338.52</v>
      </c>
      <c r="AX7">
        <v>27625584.579999998</v>
      </c>
      <c r="AY7">
        <v>30895861.57</v>
      </c>
      <c r="AZ7">
        <v>23683900.629999999</v>
      </c>
      <c r="BA7">
        <v>25835</v>
      </c>
      <c r="BB7">
        <v>19384</v>
      </c>
      <c r="BC7">
        <v>33857</v>
      </c>
    </row>
    <row r="8" spans="1:55">
      <c r="B8" t="s">
        <v>60</v>
      </c>
      <c r="AE8">
        <v>56</v>
      </c>
      <c r="AF8">
        <v>1376</v>
      </c>
      <c r="AG8">
        <v>1157</v>
      </c>
      <c r="AI8">
        <v>1971</v>
      </c>
      <c r="AK8">
        <v>2</v>
      </c>
      <c r="AM8">
        <v>20</v>
      </c>
      <c r="AR8">
        <v>12</v>
      </c>
      <c r="AU8">
        <v>38</v>
      </c>
      <c r="AX8">
        <v>1</v>
      </c>
    </row>
    <row r="9" spans="1:55">
      <c r="B9" t="s">
        <v>37</v>
      </c>
      <c r="AC9">
        <v>4706</v>
      </c>
      <c r="AE9">
        <v>12778</v>
      </c>
      <c r="AF9">
        <v>16005</v>
      </c>
      <c r="AG9">
        <v>46940</v>
      </c>
      <c r="AI9">
        <v>69697</v>
      </c>
      <c r="AJ9">
        <v>30170</v>
      </c>
      <c r="AK9">
        <v>22958</v>
      </c>
      <c r="AL9">
        <v>10779</v>
      </c>
      <c r="AM9">
        <v>13083</v>
      </c>
      <c r="AN9">
        <v>50990</v>
      </c>
      <c r="AO9">
        <v>27403</v>
      </c>
      <c r="AP9">
        <v>18936</v>
      </c>
      <c r="AQ9">
        <v>8202</v>
      </c>
      <c r="AR9">
        <v>471</v>
      </c>
      <c r="AU9">
        <v>2514</v>
      </c>
      <c r="AZ9">
        <v>3738.54</v>
      </c>
      <c r="BA9">
        <v>1</v>
      </c>
      <c r="BB9">
        <v>42</v>
      </c>
      <c r="BC9">
        <v>152</v>
      </c>
    </row>
    <row r="10" spans="1:55">
      <c r="B10" t="s">
        <v>84</v>
      </c>
      <c r="AE10">
        <v>91</v>
      </c>
      <c r="AF10">
        <v>105</v>
      </c>
      <c r="AG10">
        <v>195</v>
      </c>
      <c r="AI10">
        <v>44</v>
      </c>
      <c r="AJ10">
        <v>201</v>
      </c>
      <c r="AL10">
        <v>806</v>
      </c>
      <c r="AO10">
        <v>1</v>
      </c>
    </row>
    <row r="11" spans="1:55">
      <c r="B11" t="s">
        <v>85</v>
      </c>
      <c r="AL11">
        <v>135</v>
      </c>
    </row>
    <row r="12" spans="1:55">
      <c r="B12" t="s">
        <v>86</v>
      </c>
      <c r="AG12">
        <v>125</v>
      </c>
    </row>
    <row r="13" spans="1:55">
      <c r="B13" t="s">
        <v>5</v>
      </c>
      <c r="Z13">
        <v>27688</v>
      </c>
      <c r="AA13">
        <v>34071</v>
      </c>
      <c r="AB13">
        <v>47771</v>
      </c>
      <c r="AC13">
        <v>199191</v>
      </c>
      <c r="AD13">
        <v>502</v>
      </c>
      <c r="AE13">
        <v>271889</v>
      </c>
      <c r="AF13">
        <v>247949</v>
      </c>
      <c r="AG13">
        <v>336225</v>
      </c>
      <c r="AH13">
        <v>334213</v>
      </c>
      <c r="AI13">
        <v>848672</v>
      </c>
      <c r="AJ13">
        <v>449379</v>
      </c>
      <c r="AK13">
        <v>169162</v>
      </c>
      <c r="AL13">
        <v>112661</v>
      </c>
      <c r="AM13">
        <v>125195</v>
      </c>
      <c r="AN13">
        <v>141636</v>
      </c>
      <c r="AO13">
        <v>231819</v>
      </c>
      <c r="AP13">
        <v>288768</v>
      </c>
      <c r="AQ13">
        <v>296628</v>
      </c>
      <c r="AR13">
        <v>325546</v>
      </c>
      <c r="AS13">
        <v>135861</v>
      </c>
      <c r="AT13">
        <v>392</v>
      </c>
      <c r="AU13">
        <v>5485</v>
      </c>
      <c r="AY13">
        <v>229293.65</v>
      </c>
      <c r="AZ13">
        <v>1425471.12</v>
      </c>
      <c r="BA13">
        <v>2115</v>
      </c>
      <c r="BB13">
        <v>2396</v>
      </c>
      <c r="BC13">
        <v>1708</v>
      </c>
    </row>
    <row r="14" spans="1:55">
      <c r="B14" t="s">
        <v>87</v>
      </c>
      <c r="AG14">
        <v>195</v>
      </c>
    </row>
    <row r="15" spans="1:55">
      <c r="B15" t="s">
        <v>39</v>
      </c>
      <c r="AG15">
        <v>83</v>
      </c>
      <c r="AI15">
        <v>16</v>
      </c>
      <c r="AO15">
        <v>2</v>
      </c>
      <c r="AR15">
        <v>1</v>
      </c>
      <c r="AT15">
        <v>10317</v>
      </c>
      <c r="AU15">
        <v>3283</v>
      </c>
      <c r="AV15">
        <v>89.25</v>
      </c>
      <c r="AW15">
        <v>34937.29</v>
      </c>
      <c r="AX15">
        <v>25163.18</v>
      </c>
      <c r="AY15">
        <v>43239.03</v>
      </c>
      <c r="AZ15">
        <v>173.04</v>
      </c>
    </row>
    <row r="16" spans="1:55">
      <c r="B16" t="s">
        <v>6</v>
      </c>
      <c r="Z16">
        <v>86197</v>
      </c>
      <c r="AA16">
        <v>176317</v>
      </c>
      <c r="AB16">
        <v>535650</v>
      </c>
      <c r="AC16">
        <v>228381</v>
      </c>
      <c r="AE16">
        <v>100737</v>
      </c>
      <c r="AF16">
        <v>184589</v>
      </c>
      <c r="AG16">
        <v>106635</v>
      </c>
      <c r="AH16">
        <v>147554</v>
      </c>
      <c r="AI16">
        <v>166149</v>
      </c>
      <c r="AJ16">
        <v>78184</v>
      </c>
      <c r="AK16">
        <v>72507</v>
      </c>
      <c r="AL16">
        <v>65221</v>
      </c>
      <c r="AM16">
        <v>211914</v>
      </c>
      <c r="AN16">
        <v>221858</v>
      </c>
      <c r="AO16">
        <v>125904</v>
      </c>
      <c r="AP16">
        <v>157451</v>
      </c>
      <c r="AQ16">
        <v>137159</v>
      </c>
      <c r="AR16">
        <v>397848</v>
      </c>
      <c r="AS16">
        <v>460663</v>
      </c>
      <c r="AT16">
        <v>540411</v>
      </c>
      <c r="AU16">
        <v>4228187</v>
      </c>
      <c r="AV16">
        <v>7904701.3099999996</v>
      </c>
      <c r="AW16">
        <v>10071277.9</v>
      </c>
      <c r="AX16">
        <v>12152066.609999999</v>
      </c>
      <c r="AY16">
        <v>9714666.2300000004</v>
      </c>
      <c r="AZ16">
        <v>10134396.380000001</v>
      </c>
      <c r="BA16">
        <v>4477</v>
      </c>
      <c r="BB16">
        <v>4627</v>
      </c>
      <c r="BC16">
        <v>4086</v>
      </c>
    </row>
    <row r="17" spans="2:55">
      <c r="B17" t="s">
        <v>88</v>
      </c>
      <c r="AM17">
        <v>458</v>
      </c>
      <c r="AP17">
        <v>238</v>
      </c>
      <c r="AQ17">
        <v>341</v>
      </c>
      <c r="AR17">
        <v>344</v>
      </c>
    </row>
    <row r="18" spans="2:55">
      <c r="B18" t="s">
        <v>79</v>
      </c>
      <c r="AZ18">
        <v>9880.4599999999991</v>
      </c>
    </row>
    <row r="19" spans="2:55">
      <c r="B19" t="s">
        <v>34</v>
      </c>
      <c r="AC19">
        <v>3498</v>
      </c>
      <c r="AE19">
        <v>64479</v>
      </c>
      <c r="AF19">
        <v>91925</v>
      </c>
      <c r="AG19">
        <v>129147</v>
      </c>
      <c r="AI19">
        <v>110482</v>
      </c>
      <c r="AJ19">
        <v>67341</v>
      </c>
      <c r="AK19">
        <v>9825</v>
      </c>
      <c r="AL19">
        <v>2142</v>
      </c>
      <c r="AM19">
        <v>4517</v>
      </c>
      <c r="AN19">
        <v>14124</v>
      </c>
      <c r="AO19">
        <v>7563</v>
      </c>
      <c r="AP19">
        <v>12469</v>
      </c>
      <c r="AQ19">
        <v>5511</v>
      </c>
      <c r="AR19">
        <v>16865</v>
      </c>
      <c r="AS19">
        <v>35232</v>
      </c>
      <c r="AT19">
        <v>28903</v>
      </c>
      <c r="AU19">
        <v>26731</v>
      </c>
      <c r="AV19">
        <v>7498.94</v>
      </c>
      <c r="AW19">
        <v>90069.87</v>
      </c>
      <c r="AX19">
        <v>95205.01</v>
      </c>
      <c r="AY19">
        <v>105678.29</v>
      </c>
      <c r="AZ19">
        <v>124332.63</v>
      </c>
      <c r="BA19">
        <v>442</v>
      </c>
      <c r="BB19">
        <v>332</v>
      </c>
      <c r="BC19">
        <v>402</v>
      </c>
    </row>
    <row r="20" spans="2:55">
      <c r="B20" t="s">
        <v>35</v>
      </c>
      <c r="AC20">
        <v>583</v>
      </c>
      <c r="AE20">
        <v>370</v>
      </c>
      <c r="AF20">
        <v>2848</v>
      </c>
      <c r="AG20">
        <v>6527</v>
      </c>
      <c r="AI20">
        <v>144249</v>
      </c>
      <c r="AJ20">
        <v>5419</v>
      </c>
      <c r="AK20">
        <v>8690</v>
      </c>
      <c r="AL20">
        <v>4343</v>
      </c>
      <c r="AM20">
        <v>1539</v>
      </c>
      <c r="AN20">
        <v>1882</v>
      </c>
      <c r="AO20">
        <v>930</v>
      </c>
      <c r="AP20">
        <v>1068</v>
      </c>
      <c r="AQ20">
        <v>2340</v>
      </c>
      <c r="AR20">
        <v>2978</v>
      </c>
      <c r="AU20">
        <v>1187</v>
      </c>
      <c r="AY20">
        <v>2589.7199999999998</v>
      </c>
    </row>
    <row r="21" spans="2:55">
      <c r="B21" t="s">
        <v>40</v>
      </c>
      <c r="AG21">
        <v>31</v>
      </c>
      <c r="AI21">
        <v>5</v>
      </c>
      <c r="AJ21">
        <v>5</v>
      </c>
      <c r="AK21">
        <v>6</v>
      </c>
      <c r="AM21">
        <v>90794</v>
      </c>
      <c r="AN21">
        <v>53</v>
      </c>
      <c r="AO21">
        <v>1522</v>
      </c>
      <c r="AP21">
        <v>3084</v>
      </c>
      <c r="AQ21">
        <v>13</v>
      </c>
      <c r="AR21">
        <v>2</v>
      </c>
      <c r="AS21">
        <v>70</v>
      </c>
      <c r="AT21">
        <v>602</v>
      </c>
      <c r="AV21">
        <v>1.17</v>
      </c>
      <c r="AX21">
        <v>2</v>
      </c>
      <c r="AY21">
        <v>9222.39</v>
      </c>
      <c r="AZ21">
        <v>5.5</v>
      </c>
    </row>
    <row r="22" spans="2:55">
      <c r="B22" t="s">
        <v>59</v>
      </c>
      <c r="AU22">
        <v>2</v>
      </c>
      <c r="AX22">
        <v>63.7</v>
      </c>
      <c r="AY22">
        <v>803.4</v>
      </c>
    </row>
    <row r="23" spans="2:55">
      <c r="B23" t="s">
        <v>36</v>
      </c>
      <c r="AC23">
        <v>18206</v>
      </c>
      <c r="AE23">
        <v>103269</v>
      </c>
      <c r="AF23">
        <v>52850</v>
      </c>
      <c r="AG23">
        <v>70387</v>
      </c>
      <c r="AH23">
        <v>66701</v>
      </c>
      <c r="AI23">
        <v>91738</v>
      </c>
      <c r="AJ23">
        <v>49955</v>
      </c>
      <c r="AK23">
        <v>46386</v>
      </c>
      <c r="AL23">
        <v>9160</v>
      </c>
      <c r="AM23">
        <v>17628</v>
      </c>
      <c r="AN23">
        <v>37379</v>
      </c>
      <c r="AO23">
        <v>78828</v>
      </c>
      <c r="AP23">
        <v>75893</v>
      </c>
      <c r="AQ23">
        <v>114451</v>
      </c>
      <c r="AR23">
        <v>58182</v>
      </c>
      <c r="AS23">
        <v>1887</v>
      </c>
      <c r="AY23">
        <v>2755.08</v>
      </c>
      <c r="AZ23">
        <v>51754.52</v>
      </c>
    </row>
    <row r="24" spans="2:55">
      <c r="B24" t="s">
        <v>7</v>
      </c>
      <c r="Z24">
        <v>4848</v>
      </c>
      <c r="AA24">
        <v>2143</v>
      </c>
      <c r="AC24">
        <v>8701</v>
      </c>
      <c r="AE24">
        <v>8217</v>
      </c>
      <c r="AF24">
        <v>9678</v>
      </c>
      <c r="AG24">
        <v>12576</v>
      </c>
      <c r="AH24">
        <v>9876</v>
      </c>
      <c r="AI24">
        <v>8905</v>
      </c>
      <c r="AJ24">
        <v>3001</v>
      </c>
      <c r="AK24">
        <v>6544</v>
      </c>
      <c r="AL24">
        <v>2078</v>
      </c>
      <c r="AM24">
        <v>748</v>
      </c>
      <c r="AN24">
        <v>3828</v>
      </c>
      <c r="AO24">
        <v>2008</v>
      </c>
      <c r="AP24">
        <v>920</v>
      </c>
      <c r="AQ24">
        <v>1079</v>
      </c>
      <c r="AR24">
        <v>2264</v>
      </c>
      <c r="AS24">
        <v>532</v>
      </c>
      <c r="AT24">
        <v>909</v>
      </c>
      <c r="AU24">
        <v>324</v>
      </c>
      <c r="AV24">
        <v>2.62</v>
      </c>
      <c r="AW24">
        <v>186.43</v>
      </c>
      <c r="AX24">
        <v>12431.38</v>
      </c>
      <c r="AY24">
        <v>395</v>
      </c>
      <c r="AZ24">
        <v>4316.2</v>
      </c>
    </row>
    <row r="25" spans="2:55">
      <c r="B25" t="s">
        <v>8</v>
      </c>
      <c r="Z25">
        <v>2429</v>
      </c>
      <c r="AA25">
        <v>2921</v>
      </c>
      <c r="AB25">
        <v>929</v>
      </c>
      <c r="AC25">
        <v>3610</v>
      </c>
      <c r="AE25">
        <v>396</v>
      </c>
      <c r="AF25">
        <v>10694</v>
      </c>
      <c r="AG25">
        <v>26161</v>
      </c>
      <c r="AH25">
        <v>35246</v>
      </c>
      <c r="AI25">
        <v>23687</v>
      </c>
      <c r="AJ25">
        <v>6118</v>
      </c>
      <c r="AK25">
        <v>3671</v>
      </c>
      <c r="AL25">
        <v>1199</v>
      </c>
      <c r="AM25">
        <v>4751</v>
      </c>
      <c r="AN25">
        <v>11349</v>
      </c>
      <c r="AO25">
        <v>13271</v>
      </c>
      <c r="AP25">
        <v>11052</v>
      </c>
      <c r="AQ25">
        <v>8339</v>
      </c>
      <c r="AR25">
        <v>21309</v>
      </c>
      <c r="AS25">
        <v>42215</v>
      </c>
      <c r="AT25">
        <v>31596</v>
      </c>
      <c r="AU25">
        <v>35185</v>
      </c>
      <c r="AV25">
        <v>46047.98</v>
      </c>
      <c r="AW25">
        <v>103953.83</v>
      </c>
      <c r="AX25">
        <v>195755.95</v>
      </c>
      <c r="AY25">
        <v>64762.98</v>
      </c>
      <c r="AZ25">
        <v>25080.1</v>
      </c>
    </row>
    <row r="26" spans="2:55">
      <c r="B26" t="s">
        <v>33</v>
      </c>
      <c r="AC26">
        <v>1016</v>
      </c>
      <c r="AE26">
        <v>1591</v>
      </c>
      <c r="AF26">
        <v>196</v>
      </c>
      <c r="AG26">
        <v>1370</v>
      </c>
      <c r="AI26">
        <v>7554</v>
      </c>
      <c r="AJ26">
        <v>2890</v>
      </c>
      <c r="AK26">
        <v>1101</v>
      </c>
      <c r="AL26">
        <v>1405</v>
      </c>
      <c r="AM26">
        <v>1894</v>
      </c>
      <c r="AN26">
        <v>539</v>
      </c>
      <c r="AO26">
        <v>588</v>
      </c>
      <c r="AP26">
        <v>3112</v>
      </c>
      <c r="AQ26">
        <v>3780</v>
      </c>
      <c r="AR26">
        <v>612</v>
      </c>
      <c r="AS26">
        <v>2266</v>
      </c>
      <c r="AT26">
        <v>2422</v>
      </c>
      <c r="AY26">
        <v>2281.77</v>
      </c>
      <c r="AZ26">
        <v>509.04</v>
      </c>
    </row>
    <row r="27" spans="2:55">
      <c r="B27" t="s">
        <v>32</v>
      </c>
      <c r="AC27">
        <v>3664</v>
      </c>
      <c r="AE27">
        <v>11104</v>
      </c>
      <c r="AF27">
        <v>8816</v>
      </c>
      <c r="AG27">
        <v>8471</v>
      </c>
      <c r="AH27">
        <v>45007</v>
      </c>
      <c r="AI27">
        <v>7147</v>
      </c>
      <c r="AJ27">
        <v>6175</v>
      </c>
      <c r="AK27">
        <v>10811</v>
      </c>
      <c r="AL27">
        <v>1537</v>
      </c>
      <c r="AM27">
        <v>6962</v>
      </c>
      <c r="AN27">
        <v>9599</v>
      </c>
      <c r="AO27">
        <v>10813</v>
      </c>
      <c r="AP27">
        <v>11098</v>
      </c>
      <c r="AQ27">
        <v>16237</v>
      </c>
      <c r="AR27">
        <v>7265</v>
      </c>
      <c r="AS27">
        <v>235</v>
      </c>
      <c r="AY27">
        <v>23556.91</v>
      </c>
      <c r="AZ27">
        <v>90736.93</v>
      </c>
      <c r="BA27">
        <v>35</v>
      </c>
      <c r="BB27">
        <v>129</v>
      </c>
      <c r="BC27">
        <v>85</v>
      </c>
    </row>
    <row r="28" spans="2:55">
      <c r="B28" t="s">
        <v>41</v>
      </c>
      <c r="AE28">
        <v>297</v>
      </c>
      <c r="AF28">
        <v>362</v>
      </c>
      <c r="AG28">
        <v>971</v>
      </c>
      <c r="AI28">
        <v>2258</v>
      </c>
      <c r="AK28">
        <v>266</v>
      </c>
      <c r="AL28">
        <v>65</v>
      </c>
      <c r="AM28">
        <v>741</v>
      </c>
      <c r="AN28">
        <v>8848</v>
      </c>
      <c r="AO28">
        <v>13993</v>
      </c>
      <c r="AP28">
        <v>28900</v>
      </c>
      <c r="AQ28">
        <v>23800</v>
      </c>
      <c r="AR28">
        <v>15345</v>
      </c>
      <c r="AS28">
        <v>17749</v>
      </c>
      <c r="AT28">
        <v>16731</v>
      </c>
      <c r="AU28">
        <v>46320</v>
      </c>
      <c r="AV28">
        <v>46323.46</v>
      </c>
      <c r="AW28">
        <v>54695.7</v>
      </c>
      <c r="AX28">
        <v>65925.34</v>
      </c>
      <c r="AY28">
        <v>59209.26</v>
      </c>
      <c r="AZ28">
        <v>23794.53</v>
      </c>
    </row>
    <row r="29" spans="2:55">
      <c r="B29" t="s">
        <v>75</v>
      </c>
      <c r="AJ29">
        <v>5</v>
      </c>
      <c r="AK29">
        <v>1</v>
      </c>
      <c r="AL29">
        <v>442</v>
      </c>
      <c r="AM29">
        <v>5</v>
      </c>
      <c r="AN29">
        <v>1027</v>
      </c>
      <c r="AP29">
        <v>3</v>
      </c>
      <c r="AQ29">
        <v>12</v>
      </c>
      <c r="AR29">
        <v>72</v>
      </c>
      <c r="AY29">
        <v>1699.35</v>
      </c>
      <c r="AZ29">
        <v>2854.93</v>
      </c>
    </row>
    <row r="30" spans="2:55">
      <c r="B30" t="s">
        <v>69</v>
      </c>
      <c r="AW30">
        <v>50</v>
      </c>
    </row>
    <row r="31" spans="2:55">
      <c r="B31" t="s">
        <v>9</v>
      </c>
      <c r="Z31">
        <v>205906</v>
      </c>
      <c r="AA31">
        <v>120882</v>
      </c>
      <c r="AB31">
        <v>120084</v>
      </c>
      <c r="AC31">
        <v>212267</v>
      </c>
      <c r="AD31">
        <v>514</v>
      </c>
      <c r="AE31">
        <v>540870</v>
      </c>
      <c r="AF31">
        <v>835271</v>
      </c>
      <c r="AG31">
        <v>607267</v>
      </c>
      <c r="AH31">
        <v>492590</v>
      </c>
      <c r="AI31">
        <v>653981</v>
      </c>
      <c r="AJ31">
        <v>567165</v>
      </c>
      <c r="AK31">
        <v>363757</v>
      </c>
      <c r="AL31">
        <v>275297</v>
      </c>
      <c r="AM31">
        <v>270077</v>
      </c>
      <c r="AN31">
        <v>116835</v>
      </c>
      <c r="AO31">
        <v>74314</v>
      </c>
      <c r="AP31">
        <v>42014</v>
      </c>
      <c r="AQ31">
        <v>14873</v>
      </c>
      <c r="AR31">
        <v>6045</v>
      </c>
      <c r="AS31">
        <v>11415</v>
      </c>
      <c r="AT31">
        <v>9501</v>
      </c>
      <c r="AU31">
        <v>13995</v>
      </c>
      <c r="AV31">
        <v>39827.949999999997</v>
      </c>
      <c r="AW31">
        <v>22139.360000000001</v>
      </c>
      <c r="AX31">
        <v>20040.95</v>
      </c>
      <c r="AY31">
        <v>107327.05</v>
      </c>
      <c r="AZ31">
        <v>809174.69</v>
      </c>
      <c r="BA31">
        <v>740</v>
      </c>
      <c r="BB31">
        <v>265</v>
      </c>
      <c r="BC31">
        <v>232</v>
      </c>
    </row>
    <row r="32" spans="2:55">
      <c r="B32" t="s">
        <v>10</v>
      </c>
      <c r="Z32">
        <v>849453</v>
      </c>
      <c r="AA32">
        <v>902262</v>
      </c>
      <c r="AB32">
        <v>1035604</v>
      </c>
      <c r="AC32">
        <v>1306164</v>
      </c>
      <c r="AD32">
        <v>2601</v>
      </c>
      <c r="AE32">
        <v>1938409</v>
      </c>
      <c r="AF32">
        <v>2223906</v>
      </c>
      <c r="AG32">
        <v>2291358</v>
      </c>
      <c r="AH32">
        <v>2592827</v>
      </c>
      <c r="AI32">
        <v>2410294</v>
      </c>
      <c r="AJ32">
        <v>1628069</v>
      </c>
      <c r="AK32">
        <v>823343</v>
      </c>
      <c r="AL32">
        <v>377366</v>
      </c>
      <c r="AM32">
        <v>396478</v>
      </c>
      <c r="AN32">
        <v>888601</v>
      </c>
      <c r="AO32">
        <v>558299</v>
      </c>
      <c r="AP32">
        <v>942623</v>
      </c>
      <c r="AQ32">
        <v>1252002</v>
      </c>
      <c r="AR32">
        <v>1261623</v>
      </c>
      <c r="AS32">
        <v>3176959</v>
      </c>
      <c r="AT32">
        <v>2385222</v>
      </c>
      <c r="AU32">
        <v>3342083</v>
      </c>
      <c r="AV32">
        <v>6444731.5999999996</v>
      </c>
      <c r="AW32">
        <v>6041258.9299999997</v>
      </c>
      <c r="AX32">
        <v>7285042.54</v>
      </c>
      <c r="AY32">
        <v>13795889.869999999</v>
      </c>
      <c r="AZ32">
        <v>19889738.300000001</v>
      </c>
      <c r="BA32">
        <v>23615</v>
      </c>
      <c r="BB32">
        <v>26174</v>
      </c>
      <c r="BC32">
        <v>22503</v>
      </c>
    </row>
    <row r="33" spans="2:55">
      <c r="B33" t="s">
        <v>42</v>
      </c>
      <c r="AL33">
        <v>3011</v>
      </c>
      <c r="AM33">
        <v>8316</v>
      </c>
      <c r="AN33">
        <v>9676</v>
      </c>
      <c r="AO33">
        <v>5098</v>
      </c>
      <c r="AP33">
        <v>2461</v>
      </c>
      <c r="AQ33">
        <v>10130</v>
      </c>
      <c r="AR33">
        <v>13831</v>
      </c>
      <c r="AS33">
        <v>5185</v>
      </c>
    </row>
    <row r="34" spans="2:55">
      <c r="B34" t="s">
        <v>89</v>
      </c>
      <c r="AM34">
        <v>79</v>
      </c>
    </row>
    <row r="35" spans="2:55">
      <c r="B35" t="s">
        <v>43</v>
      </c>
      <c r="AE35">
        <v>3226</v>
      </c>
      <c r="AF35">
        <v>13513</v>
      </c>
      <c r="AG35">
        <v>2779</v>
      </c>
      <c r="AI35">
        <v>26893</v>
      </c>
      <c r="AJ35">
        <v>22068</v>
      </c>
      <c r="AK35">
        <v>6990</v>
      </c>
      <c r="AL35">
        <v>1346</v>
      </c>
      <c r="AM35">
        <v>10029</v>
      </c>
      <c r="AN35">
        <v>18221</v>
      </c>
      <c r="AO35">
        <v>17255</v>
      </c>
      <c r="AP35">
        <v>17648</v>
      </c>
      <c r="AQ35">
        <v>27732</v>
      </c>
      <c r="AR35">
        <v>28797</v>
      </c>
      <c r="AS35">
        <v>23580</v>
      </c>
      <c r="AT35">
        <v>3044</v>
      </c>
      <c r="AY35">
        <v>3091.11</v>
      </c>
      <c r="AZ35">
        <v>40216.370000000003</v>
      </c>
    </row>
    <row r="36" spans="2:55">
      <c r="B36" t="s">
        <v>11</v>
      </c>
      <c r="Z36">
        <v>163934</v>
      </c>
      <c r="AA36">
        <v>73313</v>
      </c>
      <c r="AB36">
        <v>122564</v>
      </c>
      <c r="AC36">
        <v>331764</v>
      </c>
      <c r="AD36">
        <v>556</v>
      </c>
      <c r="AE36">
        <v>499007</v>
      </c>
      <c r="AF36">
        <v>502967</v>
      </c>
      <c r="AG36">
        <v>465755</v>
      </c>
      <c r="AH36">
        <v>722642</v>
      </c>
      <c r="AI36">
        <v>862984</v>
      </c>
      <c r="AJ36">
        <v>385264</v>
      </c>
      <c r="AK36">
        <v>214472</v>
      </c>
      <c r="AL36">
        <v>110115</v>
      </c>
      <c r="AM36">
        <v>161638</v>
      </c>
      <c r="AN36">
        <v>193855</v>
      </c>
      <c r="AO36">
        <v>135817</v>
      </c>
      <c r="AP36">
        <v>144087</v>
      </c>
      <c r="AQ36">
        <v>205551</v>
      </c>
      <c r="AR36">
        <v>236419</v>
      </c>
      <c r="AS36">
        <v>131573</v>
      </c>
      <c r="AT36">
        <v>21922</v>
      </c>
      <c r="AU36">
        <v>957</v>
      </c>
      <c r="AV36">
        <v>1374.29</v>
      </c>
      <c r="AX36">
        <v>6</v>
      </c>
      <c r="AY36">
        <v>22875.85</v>
      </c>
      <c r="AZ36">
        <v>493966.83</v>
      </c>
      <c r="BA36">
        <v>711</v>
      </c>
      <c r="BB36">
        <v>510</v>
      </c>
      <c r="BC36">
        <v>777</v>
      </c>
    </row>
    <row r="37" spans="2:55">
      <c r="B37" t="s">
        <v>44</v>
      </c>
      <c r="AO37">
        <v>5239</v>
      </c>
      <c r="AP37">
        <v>66250</v>
      </c>
      <c r="AS37">
        <v>31</v>
      </c>
      <c r="AU37">
        <v>59</v>
      </c>
      <c r="AZ37">
        <v>239.85</v>
      </c>
    </row>
    <row r="38" spans="2:55">
      <c r="B38" t="s">
        <v>45</v>
      </c>
      <c r="AE38">
        <v>269</v>
      </c>
      <c r="AF38">
        <v>195</v>
      </c>
      <c r="AG38">
        <v>219</v>
      </c>
      <c r="AI38">
        <v>38</v>
      </c>
      <c r="AJ38">
        <v>10</v>
      </c>
      <c r="AK38">
        <v>10</v>
      </c>
      <c r="AL38">
        <v>1707</v>
      </c>
      <c r="AM38">
        <v>10418</v>
      </c>
      <c r="AN38">
        <v>7949</v>
      </c>
      <c r="AO38">
        <v>3379</v>
      </c>
      <c r="AP38">
        <v>9113</v>
      </c>
      <c r="AQ38">
        <v>1072</v>
      </c>
      <c r="AR38">
        <v>694</v>
      </c>
      <c r="AS38">
        <v>365</v>
      </c>
    </row>
    <row r="39" spans="2:55">
      <c r="B39" t="s">
        <v>90</v>
      </c>
      <c r="AN39">
        <v>968</v>
      </c>
    </row>
    <row r="40" spans="2:55">
      <c r="B40" t="s">
        <v>12</v>
      </c>
      <c r="Z40">
        <v>24662</v>
      </c>
      <c r="AA40">
        <v>9042</v>
      </c>
      <c r="AB40">
        <v>51973</v>
      </c>
      <c r="AC40">
        <v>123349</v>
      </c>
      <c r="AD40">
        <v>102</v>
      </c>
      <c r="AE40">
        <v>149607</v>
      </c>
      <c r="AF40">
        <v>113128</v>
      </c>
      <c r="AG40">
        <v>152717</v>
      </c>
      <c r="AH40">
        <v>111101</v>
      </c>
      <c r="AI40">
        <v>160468</v>
      </c>
      <c r="AJ40">
        <v>124398</v>
      </c>
      <c r="AK40">
        <v>65922</v>
      </c>
      <c r="AL40">
        <v>44424</v>
      </c>
      <c r="AM40">
        <v>53944</v>
      </c>
      <c r="AN40">
        <v>39088</v>
      </c>
      <c r="AO40">
        <v>38576</v>
      </c>
      <c r="AP40">
        <v>80505</v>
      </c>
      <c r="AQ40">
        <v>90053</v>
      </c>
      <c r="AR40">
        <v>43386</v>
      </c>
      <c r="AS40">
        <v>82941</v>
      </c>
      <c r="AU40">
        <v>299</v>
      </c>
      <c r="AY40">
        <v>70013.63</v>
      </c>
      <c r="AZ40">
        <v>171033.13</v>
      </c>
      <c r="BA40">
        <v>315</v>
      </c>
      <c r="BB40">
        <v>723</v>
      </c>
      <c r="BC40">
        <v>2161</v>
      </c>
    </row>
    <row r="41" spans="2:55">
      <c r="B41" t="s">
        <v>80</v>
      </c>
      <c r="AZ41">
        <v>22</v>
      </c>
    </row>
    <row r="42" spans="2:55">
      <c r="B42" t="s">
        <v>31</v>
      </c>
      <c r="AC42">
        <v>320</v>
      </c>
      <c r="AE42">
        <v>54</v>
      </c>
      <c r="AF42">
        <v>419</v>
      </c>
      <c r="AG42">
        <v>399</v>
      </c>
      <c r="AI42">
        <v>919</v>
      </c>
      <c r="AJ42">
        <v>2101</v>
      </c>
      <c r="AK42">
        <v>665</v>
      </c>
      <c r="AL42">
        <v>416</v>
      </c>
      <c r="AM42">
        <v>538</v>
      </c>
      <c r="AN42">
        <v>979</v>
      </c>
      <c r="AO42">
        <v>2600</v>
      </c>
      <c r="AP42">
        <v>214</v>
      </c>
      <c r="AQ42">
        <v>8200</v>
      </c>
      <c r="AR42">
        <v>4828</v>
      </c>
      <c r="AS42">
        <v>5424</v>
      </c>
      <c r="AZ42">
        <v>71566.460000000006</v>
      </c>
      <c r="BA42">
        <v>22</v>
      </c>
      <c r="BB42">
        <v>8</v>
      </c>
      <c r="BC42">
        <v>1</v>
      </c>
    </row>
    <row r="43" spans="2:55">
      <c r="B43" t="s">
        <v>13</v>
      </c>
      <c r="Z43">
        <v>23667</v>
      </c>
      <c r="AA43">
        <v>79302</v>
      </c>
      <c r="AB43">
        <v>94577</v>
      </c>
      <c r="AC43">
        <v>66545</v>
      </c>
      <c r="AE43">
        <v>57971</v>
      </c>
      <c r="AF43">
        <v>79489</v>
      </c>
      <c r="AG43">
        <v>83955</v>
      </c>
      <c r="AI43">
        <v>88758</v>
      </c>
      <c r="AJ43">
        <v>142237</v>
      </c>
      <c r="AK43">
        <v>68722</v>
      </c>
      <c r="AL43">
        <v>99627</v>
      </c>
      <c r="AM43">
        <v>147563</v>
      </c>
      <c r="AN43">
        <v>118832</v>
      </c>
      <c r="AO43">
        <v>63811</v>
      </c>
      <c r="AP43">
        <v>80743</v>
      </c>
      <c r="AQ43">
        <v>60989</v>
      </c>
      <c r="AR43">
        <v>46249</v>
      </c>
      <c r="AU43">
        <v>35206</v>
      </c>
      <c r="AW43">
        <v>676092.38</v>
      </c>
      <c r="AX43">
        <v>900625.71</v>
      </c>
      <c r="AY43">
        <v>578924.37</v>
      </c>
      <c r="AZ43">
        <v>577874.29</v>
      </c>
      <c r="BA43">
        <v>2326</v>
      </c>
      <c r="BB43">
        <v>800</v>
      </c>
      <c r="BC43">
        <v>692</v>
      </c>
    </row>
    <row r="44" spans="2:55">
      <c r="B44" t="s">
        <v>46</v>
      </c>
      <c r="AJ44">
        <v>1148</v>
      </c>
      <c r="AK44">
        <v>1598</v>
      </c>
      <c r="AO44">
        <v>4934</v>
      </c>
      <c r="AP44">
        <v>138936</v>
      </c>
      <c r="AQ44">
        <v>7467</v>
      </c>
      <c r="AR44">
        <v>8258</v>
      </c>
      <c r="AS44">
        <v>16973</v>
      </c>
      <c r="AT44">
        <v>42619</v>
      </c>
      <c r="AU44">
        <v>33808</v>
      </c>
      <c r="AV44">
        <v>6851.69</v>
      </c>
      <c r="AW44">
        <v>13489.13</v>
      </c>
      <c r="AX44">
        <v>25915.73</v>
      </c>
      <c r="AY44">
        <v>24290.82</v>
      </c>
    </row>
    <row r="45" spans="2:55">
      <c r="B45" t="s">
        <v>47</v>
      </c>
      <c r="AR45">
        <v>2240</v>
      </c>
      <c r="AS45">
        <v>2823</v>
      </c>
    </row>
    <row r="46" spans="2:55">
      <c r="B46" t="s">
        <v>14</v>
      </c>
      <c r="Z46">
        <v>1051893</v>
      </c>
      <c r="AA46">
        <v>975133</v>
      </c>
      <c r="AB46">
        <v>1506430</v>
      </c>
      <c r="AC46">
        <v>1802314</v>
      </c>
      <c r="AD46">
        <v>3007</v>
      </c>
      <c r="AE46">
        <v>1688521</v>
      </c>
      <c r="AF46">
        <v>1314461</v>
      </c>
      <c r="AG46">
        <v>1629480</v>
      </c>
      <c r="AH46">
        <v>1682931</v>
      </c>
      <c r="AI46">
        <v>2070149</v>
      </c>
      <c r="AJ46">
        <v>1244163</v>
      </c>
      <c r="AK46">
        <v>766231</v>
      </c>
      <c r="AL46">
        <v>651345</v>
      </c>
      <c r="AM46">
        <v>1141964</v>
      </c>
      <c r="AN46">
        <v>905505</v>
      </c>
      <c r="AO46">
        <v>939727</v>
      </c>
      <c r="AP46">
        <v>1107145</v>
      </c>
      <c r="AQ46">
        <v>1259692</v>
      </c>
      <c r="AR46">
        <v>887607</v>
      </c>
      <c r="AS46">
        <v>1275473</v>
      </c>
      <c r="AT46">
        <v>1039893</v>
      </c>
      <c r="AU46">
        <v>1049256</v>
      </c>
      <c r="AV46">
        <v>2630196.13</v>
      </c>
      <c r="AW46">
        <v>1061549.3999999999</v>
      </c>
      <c r="AX46">
        <v>1342059.8400000001</v>
      </c>
      <c r="AY46">
        <v>4765942.72</v>
      </c>
      <c r="AZ46">
        <v>4114276.31</v>
      </c>
      <c r="BA46">
        <v>12802</v>
      </c>
      <c r="BB46">
        <v>15826</v>
      </c>
      <c r="BC46">
        <v>9460</v>
      </c>
    </row>
    <row r="47" spans="2:55">
      <c r="B47" t="s">
        <v>103</v>
      </c>
      <c r="AE47">
        <v>96</v>
      </c>
      <c r="AP47">
        <v>26</v>
      </c>
    </row>
    <row r="48" spans="2:55">
      <c r="B48" t="s">
        <v>76</v>
      </c>
      <c r="AY48">
        <v>10740.39</v>
      </c>
    </row>
    <row r="49" spans="2:55">
      <c r="B49" t="s">
        <v>81</v>
      </c>
      <c r="AZ49">
        <v>125389.7</v>
      </c>
    </row>
    <row r="50" spans="2:55">
      <c r="B50" t="s">
        <v>15</v>
      </c>
      <c r="Z50">
        <v>165130</v>
      </c>
      <c r="AA50">
        <v>72388</v>
      </c>
      <c r="AB50">
        <v>192299</v>
      </c>
      <c r="AC50">
        <v>579651</v>
      </c>
      <c r="AD50">
        <v>984</v>
      </c>
      <c r="AE50">
        <v>801104</v>
      </c>
      <c r="AF50">
        <v>649147</v>
      </c>
      <c r="AG50">
        <v>784907</v>
      </c>
      <c r="AH50">
        <v>710579</v>
      </c>
      <c r="AI50">
        <v>818396</v>
      </c>
      <c r="AJ50">
        <v>607823</v>
      </c>
      <c r="AK50">
        <v>323040</v>
      </c>
      <c r="AL50">
        <v>208373</v>
      </c>
      <c r="AM50">
        <v>207648</v>
      </c>
      <c r="AN50">
        <v>183781</v>
      </c>
      <c r="AO50">
        <v>202662</v>
      </c>
      <c r="AP50">
        <v>311921</v>
      </c>
      <c r="AQ50">
        <v>329953</v>
      </c>
      <c r="AR50">
        <v>326297</v>
      </c>
      <c r="AS50">
        <v>276793</v>
      </c>
      <c r="AT50">
        <v>6138</v>
      </c>
      <c r="AU50">
        <v>4495</v>
      </c>
      <c r="AV50">
        <v>3660.37</v>
      </c>
      <c r="AX50">
        <v>308</v>
      </c>
      <c r="AY50">
        <v>27718.16</v>
      </c>
      <c r="AZ50">
        <v>627075.1</v>
      </c>
      <c r="BA50">
        <v>621</v>
      </c>
      <c r="BB50">
        <v>693</v>
      </c>
      <c r="BC50">
        <v>1719</v>
      </c>
    </row>
    <row r="51" spans="2:55">
      <c r="B51" t="s">
        <v>77</v>
      </c>
      <c r="AG51">
        <v>339</v>
      </c>
      <c r="AY51">
        <v>35.07</v>
      </c>
      <c r="AZ51">
        <v>287.37</v>
      </c>
    </row>
    <row r="52" spans="2:55">
      <c r="B52" t="s">
        <v>16</v>
      </c>
      <c r="Z52">
        <v>29547</v>
      </c>
      <c r="AA52">
        <v>7410</v>
      </c>
      <c r="AB52">
        <v>25779</v>
      </c>
      <c r="AC52">
        <v>140231</v>
      </c>
      <c r="AD52">
        <v>224</v>
      </c>
      <c r="AE52">
        <v>242073</v>
      </c>
      <c r="AF52">
        <v>256944</v>
      </c>
      <c r="AG52">
        <v>308597</v>
      </c>
      <c r="AH52">
        <v>297982</v>
      </c>
      <c r="AI52">
        <v>445730</v>
      </c>
      <c r="AJ52">
        <v>355857</v>
      </c>
      <c r="AK52">
        <v>216629</v>
      </c>
      <c r="AL52">
        <v>361538</v>
      </c>
      <c r="AM52">
        <v>677478</v>
      </c>
      <c r="AN52">
        <v>1690205</v>
      </c>
      <c r="AO52">
        <v>1361023</v>
      </c>
      <c r="AP52">
        <v>1702700</v>
      </c>
      <c r="AQ52">
        <v>1953529</v>
      </c>
      <c r="AR52">
        <v>1601916</v>
      </c>
      <c r="AS52">
        <v>1895585</v>
      </c>
      <c r="AT52">
        <v>1307517</v>
      </c>
      <c r="AU52">
        <v>49071</v>
      </c>
      <c r="AV52">
        <v>5298.02</v>
      </c>
      <c r="AW52">
        <v>1409.88</v>
      </c>
      <c r="BA52">
        <v>300</v>
      </c>
      <c r="BB52">
        <v>600</v>
      </c>
      <c r="BC52">
        <v>1770</v>
      </c>
    </row>
    <row r="53" spans="2:55">
      <c r="B53" t="s">
        <v>29</v>
      </c>
      <c r="AC53">
        <v>804</v>
      </c>
      <c r="AF53">
        <v>906</v>
      </c>
      <c r="AG53">
        <v>1375</v>
      </c>
      <c r="AI53">
        <v>1331</v>
      </c>
      <c r="AJ53">
        <v>34</v>
      </c>
      <c r="AK53">
        <v>1306</v>
      </c>
      <c r="AM53">
        <v>1971</v>
      </c>
      <c r="AN53">
        <v>786</v>
      </c>
      <c r="AO53">
        <v>2862</v>
      </c>
      <c r="AP53">
        <v>2781</v>
      </c>
      <c r="AQ53">
        <v>49665</v>
      </c>
      <c r="AR53">
        <v>16723</v>
      </c>
    </row>
    <row r="54" spans="2:55">
      <c r="B54" t="s">
        <v>91</v>
      </c>
      <c r="AN54">
        <v>619</v>
      </c>
      <c r="AP54">
        <v>1436</v>
      </c>
      <c r="AQ54">
        <v>12844</v>
      </c>
      <c r="AR54">
        <v>1</v>
      </c>
    </row>
    <row r="55" spans="2:55">
      <c r="B55" t="s">
        <v>101</v>
      </c>
      <c r="AO55">
        <v>1</v>
      </c>
    </row>
    <row r="56" spans="2:55">
      <c r="B56" t="s">
        <v>92</v>
      </c>
      <c r="AE56">
        <v>1105</v>
      </c>
      <c r="AF56">
        <v>1925</v>
      </c>
      <c r="AG56">
        <v>559</v>
      </c>
      <c r="AI56">
        <v>4271</v>
      </c>
      <c r="AJ56">
        <v>2453</v>
      </c>
      <c r="AK56">
        <v>1689</v>
      </c>
      <c r="AM56">
        <v>5002</v>
      </c>
      <c r="AN56">
        <v>4236</v>
      </c>
      <c r="AO56">
        <v>12306</v>
      </c>
      <c r="AP56">
        <v>4805</v>
      </c>
      <c r="AQ56">
        <v>18347</v>
      </c>
      <c r="AR56">
        <v>7315</v>
      </c>
    </row>
    <row r="57" spans="2:55">
      <c r="B57" t="s">
        <v>93</v>
      </c>
      <c r="AL57">
        <v>1668</v>
      </c>
      <c r="AM57">
        <v>775</v>
      </c>
      <c r="AN57">
        <v>1414</v>
      </c>
      <c r="AP57">
        <v>43</v>
      </c>
    </row>
    <row r="58" spans="2:55">
      <c r="B58" t="s">
        <v>94</v>
      </c>
      <c r="AE58">
        <v>268</v>
      </c>
      <c r="AF58">
        <v>47</v>
      </c>
      <c r="AG58">
        <v>793</v>
      </c>
      <c r="AI58">
        <v>2475</v>
      </c>
      <c r="AJ58">
        <v>1611</v>
      </c>
      <c r="AL58">
        <v>1722</v>
      </c>
      <c r="AM58">
        <v>227</v>
      </c>
      <c r="AN58">
        <v>709</v>
      </c>
    </row>
    <row r="59" spans="2:55">
      <c r="B59" t="s">
        <v>104</v>
      </c>
      <c r="AR59">
        <v>63</v>
      </c>
    </row>
    <row r="60" spans="2:55">
      <c r="B60" t="s">
        <v>95</v>
      </c>
      <c r="AM60">
        <v>164</v>
      </c>
    </row>
    <row r="61" spans="2:55">
      <c r="B61" t="s">
        <v>96</v>
      </c>
      <c r="AM61">
        <v>210</v>
      </c>
      <c r="AN61">
        <v>115</v>
      </c>
    </row>
    <row r="62" spans="2:55">
      <c r="B62" t="s">
        <v>30</v>
      </c>
      <c r="AC62">
        <v>13490</v>
      </c>
      <c r="AE62">
        <v>9791</v>
      </c>
      <c r="AF62">
        <v>146</v>
      </c>
      <c r="AG62">
        <v>11</v>
      </c>
      <c r="AI62">
        <v>63265</v>
      </c>
      <c r="AJ62">
        <v>68314</v>
      </c>
      <c r="AK62">
        <v>41224</v>
      </c>
      <c r="AL62">
        <v>7300</v>
      </c>
      <c r="AN62">
        <v>7275</v>
      </c>
      <c r="AO62">
        <v>12722</v>
      </c>
      <c r="AP62">
        <v>15493</v>
      </c>
      <c r="AQ62">
        <v>4932</v>
      </c>
      <c r="AR62">
        <v>4490</v>
      </c>
      <c r="AS62">
        <v>36130</v>
      </c>
      <c r="AT62">
        <v>30377</v>
      </c>
      <c r="AU62">
        <v>53268</v>
      </c>
      <c r="AV62">
        <v>7841.96</v>
      </c>
      <c r="AW62">
        <v>166826.6</v>
      </c>
      <c r="AX62">
        <v>100280.99</v>
      </c>
      <c r="AY62">
        <v>477138.58</v>
      </c>
      <c r="AZ62">
        <v>802521.96</v>
      </c>
      <c r="BA62">
        <v>395</v>
      </c>
      <c r="BB62">
        <v>252</v>
      </c>
      <c r="BC62">
        <v>133</v>
      </c>
    </row>
    <row r="63" spans="2:55">
      <c r="B63" t="s">
        <v>48</v>
      </c>
      <c r="AT63">
        <v>1</v>
      </c>
    </row>
    <row r="64" spans="2:55">
      <c r="B64" t="s">
        <v>17</v>
      </c>
      <c r="Z64">
        <v>2708</v>
      </c>
      <c r="AA64">
        <v>2835</v>
      </c>
      <c r="AB64">
        <v>7233</v>
      </c>
      <c r="AC64">
        <v>10729</v>
      </c>
      <c r="AE64">
        <v>19435</v>
      </c>
      <c r="AF64">
        <v>22921</v>
      </c>
      <c r="AG64">
        <v>9934</v>
      </c>
      <c r="AI64">
        <v>9565</v>
      </c>
      <c r="AJ64">
        <v>9752</v>
      </c>
      <c r="AK64">
        <v>6731</v>
      </c>
      <c r="AL64">
        <v>7427</v>
      </c>
      <c r="AM64">
        <v>20066</v>
      </c>
      <c r="AN64">
        <v>24932</v>
      </c>
      <c r="AO64">
        <v>18861</v>
      </c>
      <c r="AP64">
        <v>34527</v>
      </c>
      <c r="AQ64">
        <v>32603</v>
      </c>
      <c r="AR64">
        <v>19015</v>
      </c>
      <c r="AS64">
        <v>16269</v>
      </c>
      <c r="AY64">
        <v>105747.51</v>
      </c>
      <c r="AZ64">
        <v>276598.84000000003</v>
      </c>
      <c r="BA64">
        <v>139</v>
      </c>
      <c r="BB64">
        <v>86</v>
      </c>
      <c r="BC64">
        <v>10</v>
      </c>
    </row>
    <row r="65" spans="2:55">
      <c r="B65" t="s">
        <v>97</v>
      </c>
      <c r="AE65">
        <v>723</v>
      </c>
      <c r="AF65">
        <v>1542</v>
      </c>
      <c r="AG65">
        <v>1821</v>
      </c>
      <c r="AI65">
        <v>84</v>
      </c>
      <c r="AJ65">
        <v>57</v>
      </c>
      <c r="AK65">
        <v>16</v>
      </c>
      <c r="AL65">
        <v>38</v>
      </c>
      <c r="AN65">
        <v>3</v>
      </c>
    </row>
    <row r="66" spans="2:55">
      <c r="B66" t="s">
        <v>49</v>
      </c>
      <c r="AI66">
        <v>120</v>
      </c>
      <c r="AJ66">
        <v>65</v>
      </c>
      <c r="AK66">
        <v>8</v>
      </c>
      <c r="AL66">
        <v>2222</v>
      </c>
      <c r="AN66">
        <v>10</v>
      </c>
      <c r="AO66">
        <v>2</v>
      </c>
      <c r="AP66">
        <v>4</v>
      </c>
      <c r="AQ66">
        <v>7</v>
      </c>
      <c r="AR66">
        <v>507</v>
      </c>
      <c r="AS66">
        <v>30</v>
      </c>
      <c r="AZ66">
        <v>10</v>
      </c>
    </row>
    <row r="67" spans="2:55">
      <c r="B67" t="s">
        <v>50</v>
      </c>
      <c r="AI67">
        <v>422</v>
      </c>
      <c r="AJ67">
        <v>191</v>
      </c>
      <c r="AN67">
        <v>70</v>
      </c>
      <c r="AO67">
        <v>84</v>
      </c>
      <c r="AR67">
        <v>17</v>
      </c>
      <c r="AT67">
        <v>36</v>
      </c>
      <c r="AU67">
        <v>14</v>
      </c>
      <c r="AV67">
        <v>101.55</v>
      </c>
      <c r="AW67">
        <v>24</v>
      </c>
      <c r="AY67">
        <v>264.5</v>
      </c>
      <c r="AZ67">
        <v>1</v>
      </c>
    </row>
    <row r="68" spans="2:55">
      <c r="B68" t="s">
        <v>51</v>
      </c>
      <c r="AF68">
        <v>30</v>
      </c>
      <c r="AI68">
        <v>523</v>
      </c>
      <c r="AJ68">
        <v>901</v>
      </c>
      <c r="AK68">
        <v>6604</v>
      </c>
      <c r="AL68">
        <v>2</v>
      </c>
      <c r="AM68">
        <v>144415</v>
      </c>
      <c r="AN68">
        <v>198227</v>
      </c>
      <c r="AO68">
        <v>110276</v>
      </c>
      <c r="AP68">
        <v>106729</v>
      </c>
      <c r="AQ68">
        <v>13595</v>
      </c>
      <c r="AR68">
        <v>81</v>
      </c>
      <c r="AS68">
        <v>4229</v>
      </c>
      <c r="AT68">
        <v>212202</v>
      </c>
      <c r="AU68">
        <v>48046</v>
      </c>
      <c r="AV68">
        <v>58688.59</v>
      </c>
      <c r="AW68">
        <v>1260905.5</v>
      </c>
      <c r="AX68">
        <v>1209788.5</v>
      </c>
      <c r="AY68">
        <v>106199.61</v>
      </c>
      <c r="AZ68">
        <v>2738.31</v>
      </c>
    </row>
    <row r="69" spans="2:55">
      <c r="B69" t="s">
        <v>52</v>
      </c>
      <c r="AO69">
        <v>28</v>
      </c>
      <c r="AS69">
        <v>260</v>
      </c>
      <c r="AU69">
        <v>35</v>
      </c>
    </row>
    <row r="70" spans="2:55">
      <c r="B70" t="s">
        <v>26</v>
      </c>
      <c r="AC70">
        <v>1390</v>
      </c>
      <c r="AE70">
        <v>1540</v>
      </c>
      <c r="AF70">
        <v>2936</v>
      </c>
      <c r="AG70">
        <v>6142</v>
      </c>
      <c r="AI70">
        <v>8606</v>
      </c>
      <c r="AJ70">
        <v>1404</v>
      </c>
      <c r="AK70">
        <v>176</v>
      </c>
      <c r="AL70">
        <v>432</v>
      </c>
      <c r="AM70">
        <v>2291</v>
      </c>
      <c r="AN70">
        <v>10859</v>
      </c>
      <c r="AO70">
        <v>8160</v>
      </c>
      <c r="AP70">
        <v>5698</v>
      </c>
      <c r="AQ70">
        <v>1097</v>
      </c>
      <c r="AR70">
        <v>11995</v>
      </c>
    </row>
    <row r="71" spans="2:55">
      <c r="B71" t="s">
        <v>27</v>
      </c>
      <c r="AC71">
        <v>3485</v>
      </c>
      <c r="AE71">
        <v>1906</v>
      </c>
      <c r="AF71">
        <v>784</v>
      </c>
      <c r="AG71">
        <v>1117</v>
      </c>
      <c r="AH71">
        <v>995</v>
      </c>
      <c r="AI71">
        <v>939</v>
      </c>
      <c r="AJ71">
        <v>2248</v>
      </c>
      <c r="AK71">
        <v>1324</v>
      </c>
      <c r="AL71">
        <v>420</v>
      </c>
      <c r="AM71">
        <v>1058</v>
      </c>
      <c r="AN71">
        <v>248</v>
      </c>
      <c r="AO71">
        <v>2822</v>
      </c>
      <c r="AP71">
        <v>11414</v>
      </c>
      <c r="AQ71">
        <v>22532</v>
      </c>
      <c r="AR71">
        <v>21399</v>
      </c>
      <c r="AS71">
        <v>24481</v>
      </c>
      <c r="AT71">
        <v>7504</v>
      </c>
      <c r="AU71">
        <v>4797</v>
      </c>
      <c r="AV71">
        <v>12780.32</v>
      </c>
      <c r="AW71">
        <v>42656.160000000003</v>
      </c>
      <c r="AX71">
        <v>97806.5</v>
      </c>
      <c r="AY71">
        <v>33101.040000000001</v>
      </c>
      <c r="AZ71">
        <v>54870.1</v>
      </c>
    </row>
    <row r="72" spans="2:55">
      <c r="B72" t="s">
        <v>2</v>
      </c>
      <c r="C72" t="s">
        <v>53</v>
      </c>
      <c r="AS72">
        <v>61886</v>
      </c>
      <c r="AT72">
        <v>23376</v>
      </c>
      <c r="AU72">
        <v>4556</v>
      </c>
    </row>
    <row r="73" spans="2:55">
      <c r="B73" t="s">
        <v>109</v>
      </c>
      <c r="AW73">
        <v>6.5</v>
      </c>
    </row>
    <row r="74" spans="2:55">
      <c r="B74" t="s">
        <v>100</v>
      </c>
      <c r="AE74">
        <v>6422</v>
      </c>
      <c r="AF74">
        <v>4</v>
      </c>
      <c r="AO74">
        <v>124</v>
      </c>
      <c r="AQ74">
        <v>6</v>
      </c>
    </row>
    <row r="75" spans="2:55">
      <c r="B75" t="s">
        <v>28</v>
      </c>
      <c r="AC75">
        <v>51</v>
      </c>
      <c r="AE75">
        <v>920</v>
      </c>
      <c r="AF75">
        <v>281</v>
      </c>
      <c r="AG75">
        <v>1507</v>
      </c>
      <c r="AI75">
        <v>42244</v>
      </c>
      <c r="AJ75">
        <v>22929</v>
      </c>
      <c r="AK75">
        <v>20153</v>
      </c>
      <c r="AL75">
        <v>39166</v>
      </c>
      <c r="AM75">
        <v>58259</v>
      </c>
      <c r="AN75">
        <v>66371</v>
      </c>
      <c r="AO75">
        <v>27544</v>
      </c>
      <c r="AP75">
        <v>1639</v>
      </c>
      <c r="AQ75">
        <v>1071</v>
      </c>
      <c r="AR75">
        <v>4</v>
      </c>
    </row>
    <row r="76" spans="2:55">
      <c r="B76" t="s">
        <v>54</v>
      </c>
      <c r="AL76">
        <v>10</v>
      </c>
      <c r="AM76">
        <v>2</v>
      </c>
      <c r="AO76">
        <v>20</v>
      </c>
      <c r="AP76">
        <v>16</v>
      </c>
      <c r="AQ76">
        <v>18</v>
      </c>
      <c r="AR76">
        <v>25</v>
      </c>
      <c r="AS76">
        <v>11</v>
      </c>
    </row>
    <row r="77" spans="2:55">
      <c r="B77" t="s">
        <v>99</v>
      </c>
      <c r="AE77">
        <v>20</v>
      </c>
      <c r="AF77">
        <v>90</v>
      </c>
      <c r="AJ77">
        <v>46</v>
      </c>
      <c r="AN77">
        <v>20</v>
      </c>
      <c r="AP77">
        <v>19</v>
      </c>
    </row>
    <row r="78" spans="2:55">
      <c r="B78" t="s">
        <v>55</v>
      </c>
      <c r="AI78">
        <v>5</v>
      </c>
      <c r="AJ78">
        <v>2</v>
      </c>
      <c r="AQ78">
        <v>7</v>
      </c>
      <c r="AR78">
        <v>1869</v>
      </c>
      <c r="AS78">
        <v>346</v>
      </c>
    </row>
    <row r="79" spans="2:55">
      <c r="B79" t="s">
        <v>98</v>
      </c>
      <c r="AL79">
        <v>31</v>
      </c>
      <c r="AM79">
        <v>373</v>
      </c>
      <c r="AN79">
        <v>534</v>
      </c>
      <c r="AP79">
        <v>31</v>
      </c>
      <c r="AQ79">
        <v>58</v>
      </c>
    </row>
    <row r="80" spans="2:55">
      <c r="B80" t="s">
        <v>18</v>
      </c>
      <c r="Z80">
        <v>1741</v>
      </c>
      <c r="AA80">
        <v>1308</v>
      </c>
      <c r="AB80">
        <v>3378</v>
      </c>
      <c r="AC80">
        <v>12051</v>
      </c>
      <c r="AE80">
        <v>25038</v>
      </c>
      <c r="AF80">
        <v>58343</v>
      </c>
      <c r="AG80">
        <v>37885</v>
      </c>
      <c r="AH80">
        <v>80234</v>
      </c>
      <c r="AI80">
        <v>90697</v>
      </c>
      <c r="AJ80">
        <v>81126</v>
      </c>
      <c r="AK80">
        <v>22981</v>
      </c>
      <c r="AL80">
        <v>27621</v>
      </c>
      <c r="AM80">
        <v>41977</v>
      </c>
      <c r="AN80">
        <v>59919</v>
      </c>
      <c r="AO80">
        <v>51430</v>
      </c>
      <c r="AP80">
        <v>62042</v>
      </c>
      <c r="AQ80">
        <v>100850</v>
      </c>
      <c r="AR80">
        <v>84076</v>
      </c>
      <c r="AS80">
        <v>45842</v>
      </c>
      <c r="AT80">
        <v>14808</v>
      </c>
      <c r="AU80">
        <v>67218</v>
      </c>
      <c r="AV80">
        <v>14124.56</v>
      </c>
      <c r="AW80">
        <v>155349.82999999999</v>
      </c>
      <c r="AX80">
        <v>596598.81999999995</v>
      </c>
      <c r="AY80">
        <v>776112.5</v>
      </c>
      <c r="AZ80">
        <v>867533.5</v>
      </c>
      <c r="BA80">
        <v>1656</v>
      </c>
      <c r="BB80">
        <v>1848</v>
      </c>
      <c r="BC80">
        <v>3406</v>
      </c>
    </row>
    <row r="81" spans="2:55">
      <c r="B81" t="s">
        <v>19</v>
      </c>
      <c r="Z81">
        <v>3801</v>
      </c>
      <c r="AA81">
        <v>3875</v>
      </c>
      <c r="AB81">
        <v>12597</v>
      </c>
      <c r="AC81">
        <v>27797</v>
      </c>
      <c r="AE81">
        <v>65644</v>
      </c>
      <c r="AF81">
        <v>35770</v>
      </c>
      <c r="AG81">
        <v>50661</v>
      </c>
      <c r="AH81">
        <v>68214</v>
      </c>
      <c r="AI81">
        <v>70146</v>
      </c>
      <c r="AJ81">
        <v>67909</v>
      </c>
      <c r="AK81">
        <v>29826</v>
      </c>
      <c r="AL81">
        <v>13459</v>
      </c>
      <c r="AM81">
        <v>12497</v>
      </c>
      <c r="AN81">
        <v>41968</v>
      </c>
      <c r="AO81">
        <v>61356</v>
      </c>
      <c r="AP81">
        <v>56428</v>
      </c>
      <c r="AQ81">
        <v>149461</v>
      </c>
      <c r="AR81">
        <v>90441</v>
      </c>
      <c r="AS81">
        <v>95624</v>
      </c>
      <c r="AT81">
        <v>73521</v>
      </c>
      <c r="AU81">
        <v>98808</v>
      </c>
      <c r="AV81">
        <v>144239.48000000001</v>
      </c>
      <c r="AW81">
        <v>268075.37</v>
      </c>
      <c r="AX81">
        <v>458112.25</v>
      </c>
      <c r="AY81">
        <v>595605.81000000006</v>
      </c>
      <c r="AZ81">
        <v>1561988.17</v>
      </c>
      <c r="BA81">
        <v>918</v>
      </c>
      <c r="BB81">
        <v>1812</v>
      </c>
      <c r="BC81">
        <v>2221</v>
      </c>
    </row>
    <row r="82" spans="2:55">
      <c r="B82" t="s">
        <v>56</v>
      </c>
      <c r="AY82">
        <v>14367.85</v>
      </c>
      <c r="AZ82">
        <v>40887.21</v>
      </c>
    </row>
    <row r="83" spans="2:55">
      <c r="B83" t="s">
        <v>57</v>
      </c>
      <c r="AT83">
        <v>852</v>
      </c>
      <c r="AU83">
        <v>312</v>
      </c>
      <c r="AV83">
        <v>1723.22</v>
      </c>
    </row>
    <row r="84" spans="2:55">
      <c r="B84" t="s">
        <v>25</v>
      </c>
      <c r="AC84">
        <v>165</v>
      </c>
      <c r="AG84">
        <v>410</v>
      </c>
      <c r="AL84">
        <v>384</v>
      </c>
      <c r="AP84">
        <v>313</v>
      </c>
      <c r="AQ84">
        <v>1154</v>
      </c>
      <c r="AR84">
        <v>221</v>
      </c>
    </row>
    <row r="85" spans="2:55">
      <c r="B85" t="s">
        <v>70</v>
      </c>
      <c r="AL85">
        <v>1584</v>
      </c>
      <c r="AM85">
        <v>7232</v>
      </c>
      <c r="AN85">
        <v>13558</v>
      </c>
      <c r="AO85">
        <v>1021</v>
      </c>
      <c r="AP85">
        <v>8594</v>
      </c>
      <c r="AR85">
        <v>8698</v>
      </c>
      <c r="AX85">
        <v>2491.33</v>
      </c>
    </row>
    <row r="86" spans="2:55">
      <c r="B86" t="s">
        <v>82</v>
      </c>
      <c r="AF86">
        <v>81</v>
      </c>
      <c r="AG86">
        <v>142</v>
      </c>
      <c r="AI86">
        <v>14</v>
      </c>
      <c r="AJ86">
        <v>20</v>
      </c>
      <c r="AL86">
        <v>39</v>
      </c>
      <c r="AM86">
        <v>128</v>
      </c>
      <c r="AN86">
        <v>158</v>
      </c>
      <c r="AO86">
        <v>77</v>
      </c>
      <c r="AP86">
        <v>279</v>
      </c>
      <c r="AQ86">
        <v>183</v>
      </c>
      <c r="AZ86">
        <v>1717.05</v>
      </c>
    </row>
    <row r="87" spans="2:55">
      <c r="B87" t="s">
        <v>102</v>
      </c>
      <c r="AP87">
        <v>49</v>
      </c>
      <c r="BA87">
        <v>181</v>
      </c>
      <c r="BB87">
        <v>273</v>
      </c>
      <c r="BC87">
        <v>564</v>
      </c>
    </row>
    <row r="88" spans="2:55">
      <c r="B88" t="s">
        <v>20</v>
      </c>
      <c r="Z88">
        <v>107557</v>
      </c>
      <c r="AA88">
        <v>91207</v>
      </c>
      <c r="AB88">
        <v>170099</v>
      </c>
      <c r="AC88">
        <v>187311</v>
      </c>
      <c r="AD88">
        <v>425</v>
      </c>
      <c r="AE88">
        <v>201899</v>
      </c>
      <c r="AF88">
        <v>77813</v>
      </c>
      <c r="AG88">
        <v>156032</v>
      </c>
      <c r="AH88">
        <v>175300</v>
      </c>
      <c r="AI88">
        <v>233271</v>
      </c>
      <c r="AJ88">
        <v>67166</v>
      </c>
      <c r="AK88">
        <v>49840</v>
      </c>
      <c r="AL88">
        <v>47398</v>
      </c>
      <c r="AM88">
        <v>314446</v>
      </c>
      <c r="AN88">
        <v>79986</v>
      </c>
      <c r="AO88">
        <v>128329</v>
      </c>
      <c r="AP88">
        <v>159568</v>
      </c>
      <c r="AQ88">
        <v>332505</v>
      </c>
      <c r="AR88">
        <v>788242</v>
      </c>
      <c r="AS88">
        <v>116087</v>
      </c>
      <c r="AT88">
        <v>192053</v>
      </c>
      <c r="AU88">
        <v>300560</v>
      </c>
      <c r="AV88">
        <v>1659918.8</v>
      </c>
      <c r="AW88">
        <v>1914902.88</v>
      </c>
      <c r="AX88">
        <v>2223615.8199999998</v>
      </c>
      <c r="AY88">
        <v>2927564.71</v>
      </c>
      <c r="AZ88">
        <v>1718133.92</v>
      </c>
      <c r="BA88">
        <v>1102</v>
      </c>
      <c r="BB88">
        <v>1445</v>
      </c>
      <c r="BC88">
        <v>2072</v>
      </c>
    </row>
    <row r="89" spans="2:55">
      <c r="B89" t="s">
        <v>24</v>
      </c>
      <c r="AC89">
        <v>21</v>
      </c>
      <c r="AI89">
        <v>3</v>
      </c>
      <c r="AJ89">
        <v>2</v>
      </c>
      <c r="AK89">
        <v>2</v>
      </c>
      <c r="AT89">
        <v>8360</v>
      </c>
      <c r="AU89">
        <v>5</v>
      </c>
      <c r="AV89">
        <v>77916.42</v>
      </c>
      <c r="AW89">
        <v>55861.41</v>
      </c>
      <c r="AX89">
        <v>98381.78</v>
      </c>
      <c r="AY89">
        <v>92009.37</v>
      </c>
      <c r="AZ89">
        <v>33060.89</v>
      </c>
    </row>
    <row r="90" spans="2:55">
      <c r="B90" t="s">
        <v>58</v>
      </c>
      <c r="AE90">
        <v>989</v>
      </c>
      <c r="AF90">
        <v>1442</v>
      </c>
      <c r="AI90">
        <v>10</v>
      </c>
      <c r="AJ90">
        <v>1213</v>
      </c>
      <c r="AK90">
        <v>2373</v>
      </c>
      <c r="AL90">
        <v>13</v>
      </c>
      <c r="AM90">
        <v>1227</v>
      </c>
      <c r="AN90">
        <v>1601</v>
      </c>
      <c r="AO90">
        <v>8173</v>
      </c>
      <c r="AP90">
        <v>2330</v>
      </c>
      <c r="AQ90">
        <v>3933</v>
      </c>
      <c r="AR90">
        <v>6001</v>
      </c>
      <c r="AS90">
        <v>15715</v>
      </c>
      <c r="AT90">
        <v>207</v>
      </c>
      <c r="AZ90">
        <v>57</v>
      </c>
      <c r="BC90">
        <v>277</v>
      </c>
    </row>
    <row r="91" spans="2:55">
      <c r="B91" t="s">
        <v>78</v>
      </c>
      <c r="AL91">
        <v>80</v>
      </c>
      <c r="AM91">
        <v>26</v>
      </c>
      <c r="AN91">
        <v>115</v>
      </c>
      <c r="AO91">
        <v>8</v>
      </c>
      <c r="AP91">
        <v>134</v>
      </c>
      <c r="AQ91">
        <v>190</v>
      </c>
      <c r="AY91">
        <v>131.94</v>
      </c>
    </row>
    <row r="92" spans="2:55">
      <c r="B92" t="s">
        <v>21</v>
      </c>
      <c r="Z92">
        <v>2255</v>
      </c>
      <c r="AA92">
        <v>2179</v>
      </c>
      <c r="AB92">
        <v>18749</v>
      </c>
      <c r="AD92">
        <v>753</v>
      </c>
      <c r="AH92">
        <v>116855</v>
      </c>
      <c r="AI92">
        <v>275</v>
      </c>
      <c r="AK92">
        <v>5505</v>
      </c>
    </row>
    <row r="93" spans="2:55">
      <c r="BA93">
        <v>864</v>
      </c>
      <c r="BB93">
        <v>678</v>
      </c>
      <c r="BC93">
        <v>999</v>
      </c>
    </row>
    <row r="94" spans="2:55">
      <c r="BA94">
        <v>17</v>
      </c>
      <c r="BB94">
        <v>20</v>
      </c>
      <c r="BC94">
        <v>31</v>
      </c>
    </row>
    <row r="95" spans="2:55">
      <c r="BA95">
        <v>803</v>
      </c>
      <c r="BB95">
        <v>1352</v>
      </c>
      <c r="BC95">
        <v>1590</v>
      </c>
    </row>
    <row r="96" spans="2:55">
      <c r="BA96">
        <v>159</v>
      </c>
      <c r="BB96">
        <v>518</v>
      </c>
      <c r="BC96">
        <v>153</v>
      </c>
    </row>
    <row r="97" spans="2:55">
      <c r="B97" t="s">
        <v>53</v>
      </c>
      <c r="AV97">
        <v>1661.66</v>
      </c>
      <c r="AW97">
        <v>5168.24</v>
      </c>
      <c r="AX97">
        <v>82631.850000000006</v>
      </c>
      <c r="AZ97">
        <v>157171.51999999999</v>
      </c>
      <c r="BA97">
        <v>268</v>
      </c>
      <c r="BB97">
        <v>38</v>
      </c>
      <c r="BC97">
        <v>447</v>
      </c>
    </row>
    <row r="99" spans="2:55">
      <c r="B99" t="s">
        <v>22</v>
      </c>
      <c r="Z99">
        <f t="shared" ref="Z99:AF99" si="0">SUM(Z5:Z98)</f>
        <v>5016444</v>
      </c>
      <c r="AA99">
        <f t="shared" si="0"/>
        <v>4340351</v>
      </c>
      <c r="AB99">
        <f t="shared" si="0"/>
        <v>6593241</v>
      </c>
      <c r="AC99">
        <f t="shared" si="0"/>
        <v>9511765</v>
      </c>
      <c r="AD99">
        <f t="shared" si="0"/>
        <v>17653</v>
      </c>
      <c r="AE99">
        <f t="shared" si="0"/>
        <v>12205210</v>
      </c>
      <c r="AF99">
        <f t="shared" si="0"/>
        <v>11977766</v>
      </c>
      <c r="AG99">
        <f>SUM(AG4:AG98)</f>
        <v>14305119</v>
      </c>
      <c r="AH99">
        <f t="shared" ref="AH99:AN99" si="1">SUM(AH4:AH98)</f>
        <v>13850095</v>
      </c>
      <c r="AI99">
        <f t="shared" si="1"/>
        <v>15269359</v>
      </c>
      <c r="AJ99">
        <f t="shared" si="1"/>
        <v>10080732</v>
      </c>
      <c r="AK99">
        <f t="shared" si="1"/>
        <v>6417646</v>
      </c>
      <c r="AL99">
        <f t="shared" si="1"/>
        <v>7159691</v>
      </c>
      <c r="AM99">
        <f t="shared" si="1"/>
        <v>11340674</v>
      </c>
      <c r="AN99">
        <f t="shared" si="1"/>
        <v>11630390</v>
      </c>
      <c r="AO99">
        <f t="shared" ref="AO99:AT99" si="2">SUM(AO5:AO98)</f>
        <v>9813669</v>
      </c>
      <c r="AP99">
        <f t="shared" si="2"/>
        <v>12401240</v>
      </c>
      <c r="AQ99">
        <f t="shared" si="2"/>
        <v>13082101</v>
      </c>
      <c r="AR99">
        <f t="shared" si="2"/>
        <v>12603834</v>
      </c>
      <c r="AS99">
        <f t="shared" si="2"/>
        <v>14894543</v>
      </c>
      <c r="AT99">
        <f t="shared" si="2"/>
        <v>12187843</v>
      </c>
      <c r="AU99">
        <f>SUM(AU4:AU98)</f>
        <v>17161572</v>
      </c>
      <c r="AV99">
        <f>SUM(AV4:AV98)</f>
        <v>36844264.240000002</v>
      </c>
      <c r="AW99">
        <f>SUM(AW4:AW98)</f>
        <v>40038140.939999998</v>
      </c>
      <c r="AX99">
        <f t="shared" ref="AX99:BC99" si="3">SUM(AX5:AX98)</f>
        <v>54660808.890000015</v>
      </c>
      <c r="AY99">
        <f t="shared" si="3"/>
        <v>65721323.519999973</v>
      </c>
      <c r="AZ99">
        <f t="shared" si="3"/>
        <v>68086692.720000014</v>
      </c>
      <c r="BA99">
        <f t="shared" si="3"/>
        <v>81190</v>
      </c>
      <c r="BB99">
        <f t="shared" si="3"/>
        <v>82136</v>
      </c>
      <c r="BC99">
        <f t="shared" si="3"/>
        <v>95576</v>
      </c>
    </row>
    <row r="101" spans="2:55">
      <c r="Z101">
        <f>5016444-Z99</f>
        <v>0</v>
      </c>
      <c r="AA101">
        <f>4340351-AA99</f>
        <v>0</v>
      </c>
      <c r="AB101">
        <f>6593241-AB99</f>
        <v>0</v>
      </c>
      <c r="AC101">
        <f>9511765-AC99</f>
        <v>0</v>
      </c>
      <c r="AD101">
        <f>17653-AD99</f>
        <v>0</v>
      </c>
      <c r="AE101">
        <f>12205280-AE99</f>
        <v>70</v>
      </c>
      <c r="AF101">
        <f>11977766-AF99</f>
        <v>0</v>
      </c>
      <c r="AG101">
        <f>14305119-AG99</f>
        <v>0</v>
      </c>
      <c r="AH101">
        <f>13850095-AH99</f>
        <v>0</v>
      </c>
      <c r="AI101">
        <f>15139359-AI99</f>
        <v>-130000</v>
      </c>
      <c r="AJ101">
        <f>10080732-AJ99</f>
        <v>0</v>
      </c>
      <c r="AK101">
        <f>6417646-AK99</f>
        <v>0</v>
      </c>
      <c r="AL101">
        <f>7159691-AL99</f>
        <v>0</v>
      </c>
      <c r="AM101">
        <f>11340774-AM99</f>
        <v>100</v>
      </c>
      <c r="AN101">
        <f>11630390-AN99</f>
        <v>0</v>
      </c>
      <c r="AO101">
        <f>9813669-AO99</f>
        <v>0</v>
      </c>
      <c r="AP101">
        <f>12401240-AP99</f>
        <v>0</v>
      </c>
      <c r="AQ101">
        <f>13082101-AQ99</f>
        <v>0</v>
      </c>
      <c r="AR101">
        <f>12603834-AR99</f>
        <v>0</v>
      </c>
      <c r="AS101">
        <f>14894543-AS99</f>
        <v>0</v>
      </c>
      <c r="AT101">
        <f>12187843-AT99</f>
        <v>0</v>
      </c>
      <c r="AU101">
        <f>17161672-AU99</f>
        <v>100</v>
      </c>
      <c r="AV101">
        <f>36844264.24-AV99</f>
        <v>0</v>
      </c>
      <c r="AW101">
        <f>40038140.94-AW99</f>
        <v>0</v>
      </c>
      <c r="AX101">
        <f>54660808.89-AX99</f>
        <v>0</v>
      </c>
      <c r="AY101">
        <f>65721264.02-AY99</f>
        <v>-59.499999970197678</v>
      </c>
      <c r="AZ101">
        <f>68086793.74-AZ99</f>
        <v>101.01999998092651</v>
      </c>
      <c r="BA101">
        <f>81184-BA99</f>
        <v>-6</v>
      </c>
      <c r="BB101">
        <f>82137-BB99</f>
        <v>1</v>
      </c>
      <c r="BC101">
        <f>95576-BC99</f>
        <v>0</v>
      </c>
    </row>
    <row r="103" spans="2:55">
      <c r="Z103" t="s">
        <v>38</v>
      </c>
      <c r="AA103" t="s">
        <v>38</v>
      </c>
      <c r="AB103" t="s">
        <v>38</v>
      </c>
      <c r="AC103" t="s">
        <v>38</v>
      </c>
      <c r="AD103" t="s">
        <v>111</v>
      </c>
      <c r="AF103" t="s">
        <v>112</v>
      </c>
      <c r="AG103" t="s">
        <v>112</v>
      </c>
      <c r="AH103" t="s">
        <v>112</v>
      </c>
      <c r="AI103" t="s">
        <v>112</v>
      </c>
      <c r="AJ103" t="s">
        <v>112</v>
      </c>
      <c r="AK103" t="s">
        <v>112</v>
      </c>
      <c r="AL103" t="s">
        <v>112</v>
      </c>
      <c r="AM103" t="s">
        <v>112</v>
      </c>
      <c r="AN103" t="s">
        <v>112</v>
      </c>
      <c r="AO103" t="s">
        <v>112</v>
      </c>
      <c r="AP103" t="s">
        <v>112</v>
      </c>
      <c r="AQ103" t="s">
        <v>112</v>
      </c>
      <c r="AR103" t="s">
        <v>112</v>
      </c>
      <c r="AS103" t="s">
        <v>64</v>
      </c>
      <c r="AT103" t="s">
        <v>64</v>
      </c>
      <c r="AU103" t="s">
        <v>64</v>
      </c>
      <c r="AV103" t="s">
        <v>64</v>
      </c>
      <c r="AW103" t="s">
        <v>64</v>
      </c>
      <c r="AX103" t="s">
        <v>64</v>
      </c>
      <c r="AY103" t="s">
        <v>71</v>
      </c>
      <c r="AZ103" t="s">
        <v>71</v>
      </c>
    </row>
    <row r="105" spans="2:55">
      <c r="AS105" t="s">
        <v>65</v>
      </c>
      <c r="AT105" t="s">
        <v>65</v>
      </c>
      <c r="AU105" t="s">
        <v>66</v>
      </c>
      <c r="AV105" t="s">
        <v>67</v>
      </c>
      <c r="AW105" t="s">
        <v>67</v>
      </c>
      <c r="AX105" t="s">
        <v>72</v>
      </c>
      <c r="AY105" t="s">
        <v>73</v>
      </c>
      <c r="AZ105" t="s">
        <v>74</v>
      </c>
    </row>
    <row r="107" spans="2:55">
      <c r="AT107">
        <f>+AT7/AT99</f>
        <v>0.50458140952422836</v>
      </c>
      <c r="AU107">
        <f>+AU7/AU99</f>
        <v>0.44813989068134319</v>
      </c>
      <c r="AV107">
        <f>+AV7/AV99</f>
        <v>0.47773087814549881</v>
      </c>
      <c r="AW107">
        <f>+AW7/AW99</f>
        <v>0.44535880291548824</v>
      </c>
      <c r="AX107">
        <f>+AX7/AX99</f>
        <v>0.50540021527295753</v>
      </c>
      <c r="AZ107">
        <f>59+71+63+54+12+38+4+40+63+50+20+52+10+4+93+53+93+69+30+37+83+85+13+46+29+31+70+10+37+96+84+31+10+52+50+21+17+5+92+89</f>
        <v>1866</v>
      </c>
    </row>
    <row r="110" spans="2:55">
      <c r="AV110">
        <f>71+71+48+31+25+94+62+98+17+60+95+46+29+13+69+37+2+96+55+59+32+66+56+48+22+80+42</f>
        <v>1424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7"/>
  <sheetViews>
    <sheetView tabSelected="1" workbookViewId="0">
      <pane xSplit="3" ySplit="3" topLeftCell="Y79" activePane="bottomRight" state="frozen"/>
      <selection pane="topRight" activeCell="D1" sqref="D1"/>
      <selection pane="bottomLeft" activeCell="A3" sqref="A3"/>
      <selection pane="bottomRight" activeCell="AD103" sqref="AD103"/>
    </sheetView>
  </sheetViews>
  <sheetFormatPr defaultRowHeight="15"/>
  <cols>
    <col min="48" max="48" width="11" bestFit="1" customWidth="1"/>
    <col min="50" max="50" width="12.28515625" customWidth="1"/>
    <col min="51" max="51" width="13.28515625" customWidth="1"/>
    <col min="52" max="52" width="13.71093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 s="1">
        <v>1</v>
      </c>
      <c r="AC2" s="1"/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5">
      <c r="Z3" t="s">
        <v>23</v>
      </c>
      <c r="AA3" t="s">
        <v>23</v>
      </c>
      <c r="AC3" s="1"/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63</v>
      </c>
      <c r="AT3" t="s">
        <v>63</v>
      </c>
      <c r="AU3" t="s">
        <v>63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</row>
    <row r="4" spans="1:55">
      <c r="B4" t="s">
        <v>61</v>
      </c>
      <c r="AC4" s="1"/>
      <c r="AE4" s="1"/>
    </row>
    <row r="5" spans="1:55">
      <c r="A5" t="s">
        <v>2</v>
      </c>
      <c r="B5" t="s">
        <v>3</v>
      </c>
      <c r="Z5">
        <v>8873</v>
      </c>
      <c r="AA5">
        <v>3925</v>
      </c>
      <c r="AE5">
        <v>441204</v>
      </c>
      <c r="AF5">
        <v>486570</v>
      </c>
      <c r="AG5">
        <v>226996</v>
      </c>
      <c r="AH5">
        <v>124517</v>
      </c>
      <c r="AI5">
        <v>221660</v>
      </c>
      <c r="AJ5">
        <v>121480</v>
      </c>
      <c r="AK5">
        <v>112518</v>
      </c>
      <c r="AL5">
        <v>49797</v>
      </c>
      <c r="AM5">
        <v>101588</v>
      </c>
      <c r="AN5">
        <v>243856</v>
      </c>
      <c r="AO5">
        <v>219149</v>
      </c>
      <c r="AP5">
        <v>2112988</v>
      </c>
      <c r="AQ5">
        <v>1710355</v>
      </c>
      <c r="AR5">
        <v>556693</v>
      </c>
    </row>
    <row r="6" spans="1:55">
      <c r="B6" t="s">
        <v>62</v>
      </c>
    </row>
    <row r="7" spans="1:55">
      <c r="B7" t="s">
        <v>113</v>
      </c>
      <c r="AP7">
        <v>877</v>
      </c>
    </row>
    <row r="8" spans="1:55">
      <c r="B8" t="s">
        <v>4</v>
      </c>
      <c r="Z8">
        <v>3870731</v>
      </c>
      <c r="AA8">
        <v>4613590</v>
      </c>
      <c r="AE8">
        <v>11957427</v>
      </c>
      <c r="AF8">
        <v>12079548</v>
      </c>
      <c r="AG8">
        <v>14010416</v>
      </c>
      <c r="AH8">
        <v>7396785</v>
      </c>
      <c r="AI8">
        <v>7369521</v>
      </c>
      <c r="AJ8">
        <v>6398714</v>
      </c>
      <c r="AK8">
        <v>6633750</v>
      </c>
      <c r="AL8">
        <v>4161530</v>
      </c>
      <c r="AM8">
        <v>4756701</v>
      </c>
      <c r="AN8">
        <v>3624879</v>
      </c>
      <c r="AO8">
        <v>3174933</v>
      </c>
      <c r="AP8">
        <v>2312974</v>
      </c>
      <c r="AQ8">
        <v>2567933</v>
      </c>
      <c r="AR8">
        <v>2932575</v>
      </c>
      <c r="AS8">
        <v>2623193</v>
      </c>
      <c r="AT8">
        <v>2041995</v>
      </c>
      <c r="AU8">
        <v>2249422</v>
      </c>
      <c r="AV8">
        <v>5241727.8499999996</v>
      </c>
      <c r="AW8">
        <v>10613694.52</v>
      </c>
      <c r="AX8">
        <v>18885137.399999999</v>
      </c>
      <c r="AY8">
        <v>21896746.359999999</v>
      </c>
      <c r="AZ8">
        <v>26593509.620000001</v>
      </c>
    </row>
    <row r="9" spans="1:55">
      <c r="B9" t="s">
        <v>105</v>
      </c>
      <c r="AH9">
        <v>4057222</v>
      </c>
      <c r="AI9">
        <v>5570855</v>
      </c>
      <c r="AJ9">
        <v>5406107</v>
      </c>
      <c r="AK9">
        <v>5510713</v>
      </c>
      <c r="AL9">
        <v>4776666</v>
      </c>
      <c r="AM9">
        <v>6235125</v>
      </c>
      <c r="AN9">
        <v>6266502</v>
      </c>
      <c r="AO9">
        <v>5480068</v>
      </c>
      <c r="AP9">
        <v>2822634</v>
      </c>
      <c r="AQ9">
        <v>3087981</v>
      </c>
      <c r="AR9">
        <v>3320745</v>
      </c>
      <c r="AS9">
        <v>4144557</v>
      </c>
      <c r="AT9">
        <v>6461147</v>
      </c>
      <c r="AU9">
        <v>7403740</v>
      </c>
      <c r="AV9">
        <v>18776582.469999999</v>
      </c>
      <c r="AW9">
        <v>12107650.369999999</v>
      </c>
      <c r="AX9">
        <v>24265635.41</v>
      </c>
      <c r="AY9">
        <v>33982011.57</v>
      </c>
      <c r="AZ9">
        <v>22603865.690000001</v>
      </c>
    </row>
    <row r="10" spans="1:55">
      <c r="B10" t="s">
        <v>60</v>
      </c>
    </row>
    <row r="11" spans="1:55">
      <c r="B11" t="s">
        <v>37</v>
      </c>
      <c r="AZ11">
        <v>12176</v>
      </c>
    </row>
    <row r="12" spans="1:55">
      <c r="B12" t="s">
        <v>84</v>
      </c>
      <c r="AN12">
        <v>7562</v>
      </c>
      <c r="AO12">
        <v>1001</v>
      </c>
      <c r="AP12">
        <v>1024</v>
      </c>
    </row>
    <row r="13" spans="1:55">
      <c r="B13" t="s">
        <v>85</v>
      </c>
    </row>
    <row r="14" spans="1:55">
      <c r="B14" t="s">
        <v>86</v>
      </c>
      <c r="AP14">
        <v>844</v>
      </c>
      <c r="AQ14">
        <v>206</v>
      </c>
    </row>
    <row r="15" spans="1:55">
      <c r="B15" t="s">
        <v>5</v>
      </c>
      <c r="Z15">
        <v>21725</v>
      </c>
      <c r="AE15">
        <v>136128</v>
      </c>
      <c r="AF15">
        <v>200679</v>
      </c>
      <c r="AG15">
        <v>81437</v>
      </c>
      <c r="AH15">
        <v>311574</v>
      </c>
      <c r="AI15">
        <v>107385</v>
      </c>
      <c r="AJ15">
        <v>23246</v>
      </c>
      <c r="AK15">
        <v>6061</v>
      </c>
      <c r="AL15">
        <v>69663</v>
      </c>
      <c r="AM15">
        <v>17346</v>
      </c>
      <c r="AP15">
        <v>490512</v>
      </c>
      <c r="AQ15">
        <v>669610</v>
      </c>
      <c r="AR15">
        <v>771234</v>
      </c>
      <c r="AS15">
        <v>87239</v>
      </c>
      <c r="AX15">
        <v>72575.520000000004</v>
      </c>
      <c r="AY15">
        <v>966038.39</v>
      </c>
      <c r="AZ15">
        <v>12929.97</v>
      </c>
    </row>
    <row r="16" spans="1:55">
      <c r="B16" t="s">
        <v>87</v>
      </c>
    </row>
    <row r="17" spans="2:52">
      <c r="B17" t="s">
        <v>39</v>
      </c>
      <c r="AF17">
        <v>245</v>
      </c>
      <c r="AL17">
        <v>2000</v>
      </c>
      <c r="AM17">
        <v>100</v>
      </c>
      <c r="AN17">
        <v>2054</v>
      </c>
      <c r="AR17">
        <v>2512</v>
      </c>
      <c r="AS17">
        <v>11475</v>
      </c>
      <c r="AT17">
        <v>170</v>
      </c>
      <c r="AU17">
        <v>10553</v>
      </c>
      <c r="AV17">
        <v>11992.5</v>
      </c>
      <c r="AX17">
        <v>10854.75</v>
      </c>
      <c r="AY17">
        <v>22512.47</v>
      </c>
      <c r="AZ17">
        <v>10980.75</v>
      </c>
    </row>
    <row r="18" spans="2:52">
      <c r="B18" t="s">
        <v>6</v>
      </c>
      <c r="Z18">
        <v>31980</v>
      </c>
      <c r="AA18">
        <v>24797</v>
      </c>
      <c r="AE18">
        <v>14147</v>
      </c>
      <c r="AF18">
        <v>7782</v>
      </c>
      <c r="AG18">
        <v>1820</v>
      </c>
      <c r="AH18">
        <v>1756</v>
      </c>
      <c r="AJ18">
        <v>282</v>
      </c>
      <c r="AK18">
        <v>5640</v>
      </c>
      <c r="AL18">
        <v>80</v>
      </c>
      <c r="AM18">
        <v>200</v>
      </c>
      <c r="AN18">
        <v>100</v>
      </c>
      <c r="AP18">
        <v>3423</v>
      </c>
      <c r="AQ18">
        <v>2266</v>
      </c>
      <c r="AR18">
        <v>9368</v>
      </c>
      <c r="AS18">
        <v>23661</v>
      </c>
      <c r="AT18">
        <v>3012</v>
      </c>
      <c r="AU18">
        <v>37219</v>
      </c>
      <c r="AV18">
        <v>133484.13</v>
      </c>
      <c r="AW18">
        <v>197709.62</v>
      </c>
      <c r="AX18">
        <v>299097.26</v>
      </c>
      <c r="AY18">
        <v>127237.55</v>
      </c>
      <c r="AZ18">
        <v>7879.7</v>
      </c>
    </row>
    <row r="19" spans="2:52">
      <c r="B19" t="s">
        <v>88</v>
      </c>
    </row>
    <row r="20" spans="2:52">
      <c r="B20" t="s">
        <v>79</v>
      </c>
    </row>
    <row r="21" spans="2:52">
      <c r="B21" t="s">
        <v>34</v>
      </c>
      <c r="AO21">
        <v>300</v>
      </c>
      <c r="AP21">
        <v>54405</v>
      </c>
      <c r="AQ21">
        <v>66546</v>
      </c>
      <c r="AR21">
        <v>97420</v>
      </c>
      <c r="AS21">
        <v>998</v>
      </c>
      <c r="AZ21">
        <v>48937.5</v>
      </c>
    </row>
    <row r="22" spans="2:52">
      <c r="B22" t="s">
        <v>107</v>
      </c>
      <c r="AJ22">
        <v>1729</v>
      </c>
    </row>
    <row r="23" spans="2:52">
      <c r="B23" t="s">
        <v>35</v>
      </c>
    </row>
    <row r="24" spans="2:52">
      <c r="B24" t="s">
        <v>40</v>
      </c>
    </row>
    <row r="25" spans="2:52">
      <c r="B25" t="s">
        <v>59</v>
      </c>
    </row>
    <row r="26" spans="2:52">
      <c r="B26" t="s">
        <v>36</v>
      </c>
      <c r="AN26">
        <v>67371</v>
      </c>
      <c r="AO26">
        <v>3516</v>
      </c>
      <c r="AP26">
        <v>45781</v>
      </c>
      <c r="AQ26">
        <v>6191</v>
      </c>
    </row>
    <row r="27" spans="2:52">
      <c r="B27" t="s">
        <v>7</v>
      </c>
      <c r="AP27">
        <v>9028</v>
      </c>
      <c r="AW27">
        <v>347.73</v>
      </c>
    </row>
    <row r="28" spans="2:52">
      <c r="B28" t="s">
        <v>8</v>
      </c>
      <c r="Z28">
        <v>2590</v>
      </c>
      <c r="AA28">
        <v>860</v>
      </c>
      <c r="AE28">
        <v>24094</v>
      </c>
      <c r="AF28">
        <v>2215</v>
      </c>
      <c r="AM28">
        <v>5050</v>
      </c>
      <c r="AN28">
        <v>267</v>
      </c>
      <c r="AO28">
        <v>2566</v>
      </c>
      <c r="AR28">
        <v>1010</v>
      </c>
      <c r="AT28">
        <v>10</v>
      </c>
      <c r="AV28">
        <v>8837.5</v>
      </c>
      <c r="AW28">
        <v>4053</v>
      </c>
      <c r="AX28">
        <v>9201.25</v>
      </c>
      <c r="AY28">
        <v>12069</v>
      </c>
    </row>
    <row r="29" spans="2:52">
      <c r="B29" t="s">
        <v>33</v>
      </c>
      <c r="AN29">
        <v>810</v>
      </c>
      <c r="AY29">
        <v>1501</v>
      </c>
    </row>
    <row r="30" spans="2:52">
      <c r="B30" t="s">
        <v>32</v>
      </c>
      <c r="AR30">
        <v>13335</v>
      </c>
    </row>
    <row r="31" spans="2:52">
      <c r="B31" t="s">
        <v>41</v>
      </c>
    </row>
    <row r="32" spans="2:52">
      <c r="B32" t="s">
        <v>75</v>
      </c>
    </row>
    <row r="33" spans="2:52">
      <c r="B33" t="s">
        <v>69</v>
      </c>
    </row>
    <row r="34" spans="2:52">
      <c r="B34" t="s">
        <v>9</v>
      </c>
      <c r="Z34">
        <v>441480</v>
      </c>
      <c r="AA34">
        <v>41061</v>
      </c>
      <c r="AE34">
        <v>78729</v>
      </c>
      <c r="AF34">
        <v>79410</v>
      </c>
      <c r="AG34">
        <v>181853</v>
      </c>
      <c r="AH34">
        <v>166566</v>
      </c>
      <c r="AI34">
        <v>19576</v>
      </c>
      <c r="AJ34">
        <v>1419</v>
      </c>
      <c r="AK34">
        <v>1000</v>
      </c>
      <c r="AL34">
        <v>5631</v>
      </c>
      <c r="AM34">
        <v>8763</v>
      </c>
      <c r="AN34">
        <v>2196</v>
      </c>
      <c r="AP34">
        <v>8064</v>
      </c>
      <c r="AQ34">
        <v>2057</v>
      </c>
      <c r="AR34">
        <v>88326</v>
      </c>
      <c r="AS34">
        <v>23528</v>
      </c>
      <c r="AT34">
        <v>2076</v>
      </c>
      <c r="AW34">
        <v>114041.99</v>
      </c>
      <c r="AX34">
        <v>100360.75</v>
      </c>
      <c r="AZ34">
        <v>530.25</v>
      </c>
    </row>
    <row r="35" spans="2:52">
      <c r="B35" t="s">
        <v>10</v>
      </c>
      <c r="Z35">
        <v>795342</v>
      </c>
      <c r="AA35">
        <v>1239058</v>
      </c>
      <c r="AE35">
        <v>1151955</v>
      </c>
      <c r="AF35">
        <v>98835</v>
      </c>
      <c r="AG35">
        <v>60450</v>
      </c>
      <c r="AH35">
        <v>5575</v>
      </c>
      <c r="AI35">
        <v>26335</v>
      </c>
      <c r="AJ35">
        <v>62333</v>
      </c>
      <c r="AK35">
        <v>67508</v>
      </c>
      <c r="AL35">
        <v>158899</v>
      </c>
      <c r="AM35">
        <v>138403</v>
      </c>
      <c r="AN35">
        <v>72476</v>
      </c>
      <c r="AO35">
        <v>93966</v>
      </c>
      <c r="AP35">
        <v>942495</v>
      </c>
      <c r="AQ35">
        <v>1470451</v>
      </c>
      <c r="AR35">
        <v>2665738</v>
      </c>
      <c r="AS35">
        <v>2383913</v>
      </c>
      <c r="AT35">
        <v>2878775</v>
      </c>
      <c r="AU35">
        <v>2430387</v>
      </c>
      <c r="AV35">
        <v>2627328.79</v>
      </c>
      <c r="AW35">
        <v>6984884.29</v>
      </c>
      <c r="AX35">
        <v>8649457.8200000003</v>
      </c>
      <c r="AY35">
        <v>3295144</v>
      </c>
      <c r="AZ35">
        <v>1421755.63</v>
      </c>
    </row>
    <row r="36" spans="2:52">
      <c r="B36" t="s">
        <v>42</v>
      </c>
      <c r="AP36">
        <v>2800</v>
      </c>
    </row>
    <row r="37" spans="2:52">
      <c r="B37" t="s">
        <v>89</v>
      </c>
    </row>
    <row r="38" spans="2:52">
      <c r="B38" t="s">
        <v>43</v>
      </c>
      <c r="AQ38">
        <v>90</v>
      </c>
      <c r="AY38">
        <v>1727.46</v>
      </c>
    </row>
    <row r="39" spans="2:52">
      <c r="B39" t="s">
        <v>11</v>
      </c>
      <c r="Z39">
        <v>88057</v>
      </c>
      <c r="AA39">
        <v>62755</v>
      </c>
      <c r="AE39">
        <v>502701</v>
      </c>
      <c r="AF39">
        <v>187336</v>
      </c>
      <c r="AG39">
        <v>398686</v>
      </c>
      <c r="AH39">
        <v>510702</v>
      </c>
      <c r="AI39">
        <v>214890</v>
      </c>
      <c r="AJ39">
        <v>157820</v>
      </c>
      <c r="AK39">
        <v>171698</v>
      </c>
      <c r="AL39">
        <v>157236</v>
      </c>
      <c r="AM39">
        <v>530987</v>
      </c>
      <c r="AN39">
        <v>567172</v>
      </c>
      <c r="AO39">
        <v>202554</v>
      </c>
      <c r="AP39">
        <v>145529</v>
      </c>
      <c r="AQ39">
        <v>241097</v>
      </c>
      <c r="AR39">
        <v>162946</v>
      </c>
      <c r="AS39">
        <v>121535</v>
      </c>
      <c r="AX39">
        <v>49674.51</v>
      </c>
      <c r="AY39">
        <v>101198.57</v>
      </c>
      <c r="AZ39">
        <v>246425.14</v>
      </c>
    </row>
    <row r="40" spans="2:52">
      <c r="B40" t="s">
        <v>44</v>
      </c>
    </row>
    <row r="41" spans="2:52">
      <c r="B41" t="s">
        <v>45</v>
      </c>
      <c r="AY41">
        <v>20125</v>
      </c>
    </row>
    <row r="42" spans="2:52">
      <c r="B42" t="s">
        <v>90</v>
      </c>
    </row>
    <row r="43" spans="2:52">
      <c r="B43" t="s">
        <v>12</v>
      </c>
      <c r="Z43">
        <v>129736</v>
      </c>
      <c r="AA43">
        <v>3550</v>
      </c>
      <c r="AE43">
        <v>146915</v>
      </c>
      <c r="AF43">
        <v>118835</v>
      </c>
      <c r="AG43">
        <v>52710</v>
      </c>
      <c r="AH43">
        <v>11503</v>
      </c>
      <c r="AJ43">
        <v>103112</v>
      </c>
      <c r="AK43">
        <v>78058</v>
      </c>
      <c r="AL43">
        <v>94712</v>
      </c>
      <c r="AM43">
        <v>77392</v>
      </c>
      <c r="AN43">
        <v>81579</v>
      </c>
      <c r="AO43">
        <v>16443</v>
      </c>
      <c r="AP43">
        <v>361395</v>
      </c>
      <c r="AQ43">
        <v>131088</v>
      </c>
      <c r="AR43">
        <v>171180</v>
      </c>
      <c r="AS43">
        <v>109207</v>
      </c>
      <c r="AX43">
        <v>6494.88</v>
      </c>
      <c r="AY43">
        <v>1291427.3500000001</v>
      </c>
      <c r="AZ43">
        <v>553812.4</v>
      </c>
    </row>
    <row r="44" spans="2:52">
      <c r="B44" t="s">
        <v>80</v>
      </c>
    </row>
    <row r="45" spans="2:52">
      <c r="B45" t="s">
        <v>31</v>
      </c>
    </row>
    <row r="46" spans="2:52">
      <c r="B46" t="s">
        <v>13</v>
      </c>
    </row>
    <row r="47" spans="2:52">
      <c r="B47" t="s">
        <v>46</v>
      </c>
      <c r="AS47">
        <v>358</v>
      </c>
    </row>
    <row r="48" spans="2:52">
      <c r="B48" t="s">
        <v>114</v>
      </c>
      <c r="AP48">
        <v>980</v>
      </c>
    </row>
    <row r="49" spans="2:52">
      <c r="B49" t="s">
        <v>47</v>
      </c>
    </row>
    <row r="50" spans="2:52">
      <c r="B50" t="s">
        <v>14</v>
      </c>
      <c r="Z50">
        <v>11879</v>
      </c>
      <c r="AA50">
        <v>3662</v>
      </c>
      <c r="AE50">
        <v>106893</v>
      </c>
      <c r="AF50">
        <v>233687</v>
      </c>
      <c r="AG50">
        <v>25888</v>
      </c>
      <c r="AH50">
        <v>48521</v>
      </c>
      <c r="AI50">
        <v>34872</v>
      </c>
      <c r="AJ50">
        <v>13859</v>
      </c>
      <c r="AK50">
        <v>120</v>
      </c>
      <c r="AL50">
        <v>3521</v>
      </c>
      <c r="AM50">
        <v>14848</v>
      </c>
      <c r="AN50">
        <v>45644</v>
      </c>
      <c r="AO50">
        <v>9390</v>
      </c>
      <c r="AP50">
        <v>1292751</v>
      </c>
      <c r="AQ50">
        <v>1565027</v>
      </c>
      <c r="AR50">
        <v>1873628</v>
      </c>
      <c r="AS50">
        <v>1449641</v>
      </c>
      <c r="AT50">
        <v>2745749</v>
      </c>
      <c r="AU50">
        <v>3112291</v>
      </c>
      <c r="AV50">
        <v>5276163.0599999996</v>
      </c>
      <c r="AW50">
        <v>9157773.4499999993</v>
      </c>
      <c r="AX50">
        <v>9461896.2699999996</v>
      </c>
      <c r="AY50">
        <v>9395541.9900000002</v>
      </c>
      <c r="AZ50">
        <v>6344799.8499999996</v>
      </c>
    </row>
    <row r="51" spans="2:52">
      <c r="B51" t="s">
        <v>103</v>
      </c>
    </row>
    <row r="52" spans="2:52">
      <c r="B52" t="s">
        <v>76</v>
      </c>
    </row>
    <row r="53" spans="2:52">
      <c r="B53" t="s">
        <v>81</v>
      </c>
    </row>
    <row r="54" spans="2:52">
      <c r="B54" t="s">
        <v>15</v>
      </c>
      <c r="Z54">
        <v>104429</v>
      </c>
      <c r="AA54">
        <v>217103</v>
      </c>
      <c r="AE54">
        <v>241478</v>
      </c>
      <c r="AF54">
        <v>89254</v>
      </c>
      <c r="AG54">
        <v>149114</v>
      </c>
      <c r="AH54">
        <v>98098</v>
      </c>
      <c r="AI54">
        <v>114334</v>
      </c>
      <c r="AJ54">
        <v>63511</v>
      </c>
      <c r="AK54">
        <v>19596</v>
      </c>
      <c r="AL54">
        <v>18246</v>
      </c>
      <c r="AM54">
        <v>12687</v>
      </c>
      <c r="AN54">
        <v>25185</v>
      </c>
      <c r="AO54">
        <v>1255</v>
      </c>
      <c r="AP54">
        <v>788990</v>
      </c>
      <c r="AQ54">
        <v>28865</v>
      </c>
      <c r="AR54">
        <v>38367</v>
      </c>
      <c r="AS54">
        <v>39940</v>
      </c>
      <c r="AY54">
        <v>329515</v>
      </c>
      <c r="AZ54">
        <v>161104.29</v>
      </c>
    </row>
    <row r="55" spans="2:52">
      <c r="B55" t="s">
        <v>77</v>
      </c>
    </row>
    <row r="56" spans="2:52">
      <c r="B56" t="s">
        <v>16</v>
      </c>
      <c r="Z56">
        <v>5214</v>
      </c>
      <c r="AA56">
        <v>2883</v>
      </c>
      <c r="AE56">
        <v>10907</v>
      </c>
      <c r="AF56">
        <v>9114</v>
      </c>
      <c r="AG56">
        <v>3711</v>
      </c>
      <c r="AH56">
        <v>1632</v>
      </c>
      <c r="AJ56">
        <v>390</v>
      </c>
      <c r="AN56">
        <v>1459</v>
      </c>
      <c r="AP56">
        <v>6986</v>
      </c>
      <c r="AR56">
        <v>1117</v>
      </c>
      <c r="AS56">
        <v>4145</v>
      </c>
      <c r="AT56">
        <v>165391</v>
      </c>
    </row>
    <row r="57" spans="2:52">
      <c r="B57" t="s">
        <v>29</v>
      </c>
    </row>
    <row r="58" spans="2:52">
      <c r="B58" t="s">
        <v>91</v>
      </c>
    </row>
    <row r="59" spans="2:52">
      <c r="B59" t="s">
        <v>101</v>
      </c>
    </row>
    <row r="60" spans="2:52">
      <c r="B60" t="s">
        <v>92</v>
      </c>
    </row>
    <row r="61" spans="2:52">
      <c r="B61" t="s">
        <v>93</v>
      </c>
    </row>
    <row r="62" spans="2:52">
      <c r="B62" t="s">
        <v>94</v>
      </c>
    </row>
    <row r="63" spans="2:52">
      <c r="B63" t="s">
        <v>104</v>
      </c>
    </row>
    <row r="64" spans="2:52">
      <c r="B64" t="s">
        <v>95</v>
      </c>
      <c r="AP64">
        <v>5265</v>
      </c>
      <c r="AR64">
        <v>1755</v>
      </c>
    </row>
    <row r="65" spans="2:52">
      <c r="B65" t="s">
        <v>96</v>
      </c>
    </row>
    <row r="66" spans="2:52">
      <c r="B66" t="s">
        <v>30</v>
      </c>
      <c r="AU66">
        <v>4500</v>
      </c>
      <c r="AW66">
        <v>120.17</v>
      </c>
    </row>
    <row r="67" spans="2:52">
      <c r="B67" t="s">
        <v>48</v>
      </c>
    </row>
    <row r="68" spans="2:52">
      <c r="B68" t="s">
        <v>17</v>
      </c>
      <c r="Z68">
        <v>106</v>
      </c>
      <c r="AP68">
        <v>51331</v>
      </c>
      <c r="AQ68">
        <v>58339</v>
      </c>
      <c r="AR68">
        <v>701</v>
      </c>
      <c r="AS68">
        <v>13200</v>
      </c>
      <c r="AX68">
        <v>35700</v>
      </c>
      <c r="AY68">
        <v>151060.79999999999</v>
      </c>
      <c r="AZ68">
        <v>123188.27</v>
      </c>
    </row>
    <row r="69" spans="2:52">
      <c r="B69" t="s">
        <v>97</v>
      </c>
    </row>
    <row r="70" spans="2:52">
      <c r="B70" t="s">
        <v>49</v>
      </c>
    </row>
    <row r="71" spans="2:52">
      <c r="B71" t="s">
        <v>50</v>
      </c>
    </row>
    <row r="72" spans="2:52">
      <c r="B72" t="s">
        <v>51</v>
      </c>
      <c r="AU72">
        <v>713</v>
      </c>
      <c r="AV72">
        <v>1008.88</v>
      </c>
      <c r="AW72">
        <v>3911.66</v>
      </c>
      <c r="AX72">
        <v>57737.42</v>
      </c>
      <c r="AY72">
        <v>10840.31</v>
      </c>
      <c r="AZ72">
        <v>149841.24</v>
      </c>
    </row>
    <row r="73" spans="2:52">
      <c r="B73" t="s">
        <v>52</v>
      </c>
    </row>
    <row r="74" spans="2:52">
      <c r="B74" t="s">
        <v>26</v>
      </c>
      <c r="AP74">
        <v>291041</v>
      </c>
    </row>
    <row r="75" spans="2:52">
      <c r="B75" t="s">
        <v>27</v>
      </c>
      <c r="AY75">
        <v>969.8</v>
      </c>
    </row>
    <row r="76" spans="2:52">
      <c r="B76" t="s">
        <v>2</v>
      </c>
      <c r="C76" t="s">
        <v>53</v>
      </c>
    </row>
    <row r="77" spans="2:52">
      <c r="B77" t="s">
        <v>109</v>
      </c>
    </row>
    <row r="78" spans="2:52">
      <c r="B78" t="s">
        <v>100</v>
      </c>
    </row>
    <row r="79" spans="2:52">
      <c r="B79" t="s">
        <v>28</v>
      </c>
      <c r="AF79">
        <v>61270</v>
      </c>
      <c r="AG79">
        <v>23460</v>
      </c>
      <c r="AI79">
        <v>600</v>
      </c>
    </row>
    <row r="80" spans="2:52">
      <c r="B80" t="s">
        <v>54</v>
      </c>
    </row>
    <row r="81" spans="2:52">
      <c r="B81" t="s">
        <v>99</v>
      </c>
    </row>
    <row r="82" spans="2:52">
      <c r="B82" t="s">
        <v>55</v>
      </c>
    </row>
    <row r="83" spans="2:52">
      <c r="B83" t="s">
        <v>98</v>
      </c>
    </row>
    <row r="84" spans="2:52">
      <c r="B84" t="s">
        <v>18</v>
      </c>
      <c r="AP84">
        <v>12528</v>
      </c>
      <c r="AQ84">
        <v>9631</v>
      </c>
      <c r="AR84">
        <v>89001</v>
      </c>
      <c r="AS84">
        <v>44541</v>
      </c>
      <c r="AT84">
        <v>6600</v>
      </c>
      <c r="AU84">
        <v>26981</v>
      </c>
      <c r="AV84">
        <v>15400</v>
      </c>
      <c r="AW84">
        <v>275276.26</v>
      </c>
      <c r="AX84">
        <v>407981.66</v>
      </c>
      <c r="AY84">
        <v>163343.54999999999</v>
      </c>
    </row>
    <row r="85" spans="2:52">
      <c r="B85" t="s">
        <v>19</v>
      </c>
      <c r="AE85">
        <v>10359</v>
      </c>
      <c r="AG85">
        <v>174</v>
      </c>
      <c r="AH85">
        <v>947</v>
      </c>
      <c r="AP85">
        <v>1</v>
      </c>
      <c r="AS85">
        <v>2715</v>
      </c>
      <c r="AT85">
        <v>23804</v>
      </c>
      <c r="AU85">
        <v>4501</v>
      </c>
      <c r="AV85">
        <v>9578.1</v>
      </c>
      <c r="AW85">
        <v>44402.45</v>
      </c>
      <c r="AX85">
        <v>68000.03</v>
      </c>
      <c r="AY85">
        <v>20866.04</v>
      </c>
      <c r="AZ85">
        <v>1332.91</v>
      </c>
    </row>
    <row r="86" spans="2:52">
      <c r="B86" t="s">
        <v>56</v>
      </c>
      <c r="AP86">
        <v>73982</v>
      </c>
      <c r="AQ86">
        <v>230114</v>
      </c>
      <c r="AT86">
        <v>3293</v>
      </c>
      <c r="AW86">
        <v>1460</v>
      </c>
      <c r="AX86">
        <v>4013.8</v>
      </c>
      <c r="AY86">
        <v>61216.52</v>
      </c>
    </row>
    <row r="87" spans="2:52">
      <c r="B87" t="s">
        <v>57</v>
      </c>
    </row>
    <row r="88" spans="2:52">
      <c r="B88" t="s">
        <v>25</v>
      </c>
    </row>
    <row r="89" spans="2:52">
      <c r="B89" t="s">
        <v>70</v>
      </c>
    </row>
    <row r="90" spans="2:52">
      <c r="B90" t="s">
        <v>82</v>
      </c>
      <c r="AP90">
        <v>31</v>
      </c>
    </row>
    <row r="91" spans="2:52">
      <c r="B91" t="s">
        <v>115</v>
      </c>
      <c r="AR91">
        <v>3467</v>
      </c>
    </row>
    <row r="92" spans="2:52">
      <c r="B92" t="s">
        <v>102</v>
      </c>
      <c r="AN92">
        <v>150</v>
      </c>
    </row>
    <row r="93" spans="2:52">
      <c r="B93" t="s">
        <v>20</v>
      </c>
      <c r="Z93">
        <v>578529</v>
      </c>
      <c r="AA93">
        <v>398713</v>
      </c>
      <c r="AE93">
        <v>674567</v>
      </c>
      <c r="AF93">
        <v>627260</v>
      </c>
      <c r="AG93">
        <v>669493</v>
      </c>
      <c r="AH93">
        <v>723206</v>
      </c>
      <c r="AI93">
        <v>495743</v>
      </c>
      <c r="AJ93">
        <v>475672</v>
      </c>
      <c r="AK93">
        <v>248555</v>
      </c>
      <c r="AL93">
        <v>215622</v>
      </c>
      <c r="AM93">
        <v>407191</v>
      </c>
      <c r="AN93">
        <v>306117</v>
      </c>
      <c r="AO93">
        <v>222404</v>
      </c>
      <c r="AP93">
        <v>227709</v>
      </c>
      <c r="AQ93">
        <v>167731</v>
      </c>
      <c r="AR93">
        <v>345164</v>
      </c>
      <c r="AS93">
        <v>301258</v>
      </c>
      <c r="AT93">
        <v>797655</v>
      </c>
      <c r="AU93">
        <v>1067026</v>
      </c>
      <c r="AV93">
        <v>2765674.4</v>
      </c>
      <c r="AW93">
        <v>2054617.65</v>
      </c>
      <c r="AX93">
        <v>3944901.9</v>
      </c>
      <c r="AY93">
        <v>6437895.7800000003</v>
      </c>
      <c r="AZ93">
        <v>4793604.55</v>
      </c>
    </row>
    <row r="94" spans="2:52">
      <c r="B94" t="s">
        <v>106</v>
      </c>
      <c r="AH94">
        <v>1162</v>
      </c>
      <c r="AI94">
        <v>682</v>
      </c>
      <c r="AJ94">
        <v>26911</v>
      </c>
      <c r="AK94">
        <v>17728</v>
      </c>
      <c r="AL94">
        <v>53917</v>
      </c>
      <c r="AM94">
        <v>71380</v>
      </c>
      <c r="AN94">
        <v>79671</v>
      </c>
      <c r="AO94">
        <v>4882</v>
      </c>
      <c r="AQ94">
        <v>1650</v>
      </c>
      <c r="AR94">
        <v>8420</v>
      </c>
      <c r="AT94">
        <v>23472</v>
      </c>
      <c r="AU94">
        <v>185454</v>
      </c>
      <c r="AV94">
        <v>558373.39</v>
      </c>
      <c r="AW94">
        <v>769472.85</v>
      </c>
      <c r="AX94">
        <v>2479287.52</v>
      </c>
      <c r="AY94">
        <v>4370605.76</v>
      </c>
      <c r="AZ94">
        <v>2616386.42</v>
      </c>
    </row>
    <row r="95" spans="2:52">
      <c r="B95" t="s">
        <v>24</v>
      </c>
      <c r="AN95">
        <v>1000</v>
      </c>
      <c r="AU95">
        <v>6800</v>
      </c>
      <c r="AV95">
        <v>3311</v>
      </c>
      <c r="AW95">
        <v>4892.3999999999996</v>
      </c>
      <c r="AX95">
        <v>125047</v>
      </c>
      <c r="AY95">
        <v>7338.33</v>
      </c>
    </row>
    <row r="96" spans="2:52">
      <c r="B96" t="s">
        <v>58</v>
      </c>
      <c r="AR96">
        <v>8814</v>
      </c>
    </row>
    <row r="97" spans="2:54">
      <c r="B97" t="s">
        <v>78</v>
      </c>
    </row>
    <row r="98" spans="2:54">
      <c r="B98" t="s">
        <v>21</v>
      </c>
      <c r="Z98">
        <v>725</v>
      </c>
      <c r="AA98">
        <v>360</v>
      </c>
    </row>
    <row r="99" spans="2:54">
      <c r="B99" t="s">
        <v>53</v>
      </c>
    </row>
    <row r="101" spans="2:54">
      <c r="B101" t="s">
        <v>22</v>
      </c>
      <c r="Z101">
        <f t="shared" ref="Z101:AF101" si="0">SUM(Z5:Z100)</f>
        <v>6091396</v>
      </c>
      <c r="AA101">
        <f t="shared" si="0"/>
        <v>6612317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15497504</v>
      </c>
      <c r="AF101">
        <f t="shared" si="0"/>
        <v>14282040</v>
      </c>
      <c r="AG101">
        <f>SUM(AG4:AG100)</f>
        <v>15886208</v>
      </c>
      <c r="AH101">
        <f t="shared" ref="AH101:AN101" si="1">SUM(AH4:AH100)</f>
        <v>13459766</v>
      </c>
      <c r="AI101">
        <f t="shared" si="1"/>
        <v>14176453</v>
      </c>
      <c r="AJ101">
        <f t="shared" si="1"/>
        <v>12856585</v>
      </c>
      <c r="AK101">
        <f t="shared" si="1"/>
        <v>12872945</v>
      </c>
      <c r="AL101">
        <f t="shared" si="1"/>
        <v>9767520</v>
      </c>
      <c r="AM101">
        <f t="shared" si="1"/>
        <v>12377761</v>
      </c>
      <c r="AN101">
        <f t="shared" si="1"/>
        <v>11396050</v>
      </c>
      <c r="AO101">
        <f t="shared" ref="AO101:AT101" si="2">SUM(AO5:AO100)</f>
        <v>9432427</v>
      </c>
      <c r="AP101">
        <f t="shared" si="2"/>
        <v>12066368</v>
      </c>
      <c r="AQ101">
        <f t="shared" si="2"/>
        <v>12017228</v>
      </c>
      <c r="AR101">
        <f t="shared" si="2"/>
        <v>13163516</v>
      </c>
      <c r="AS101">
        <f t="shared" si="2"/>
        <v>11385104</v>
      </c>
      <c r="AT101">
        <f t="shared" si="2"/>
        <v>15153149</v>
      </c>
      <c r="AU101">
        <f>SUM(AU4:AU100)</f>
        <v>16539587</v>
      </c>
      <c r="AV101">
        <f>SUM(AV4:AV100)</f>
        <v>35429462.07</v>
      </c>
      <c r="AW101">
        <f>SUM(AW4:AW100)</f>
        <v>42334308.409999996</v>
      </c>
      <c r="AX101">
        <f>SUM(AX5:AX100)</f>
        <v>68933055.150000006</v>
      </c>
      <c r="AY101">
        <f>SUM(AY5:AY100)</f>
        <v>82666932.599999994</v>
      </c>
      <c r="AZ101">
        <f>SUM(AZ5:AZ100)</f>
        <v>65703060.180000007</v>
      </c>
      <c r="BA101">
        <f>SUM(BA5:BA100)</f>
        <v>0</v>
      </c>
      <c r="BB101">
        <f>SUM(BB5:BB100)</f>
        <v>0</v>
      </c>
    </row>
    <row r="103" spans="2:54">
      <c r="Z103">
        <f>6091396-Z101</f>
        <v>0</v>
      </c>
      <c r="AA103">
        <f>6612317-AA101</f>
        <v>0</v>
      </c>
      <c r="AE103">
        <f>15497504-AE101</f>
        <v>0</v>
      </c>
      <c r="AF103">
        <f>14282040-AF101</f>
        <v>0</v>
      </c>
      <c r="AG103">
        <f>15886208-AG101</f>
        <v>0</v>
      </c>
      <c r="AH103">
        <f>13459766-AH101</f>
        <v>0</v>
      </c>
      <c r="AI103">
        <f>14176453-AI101</f>
        <v>0</v>
      </c>
      <c r="AJ103">
        <f>12856585-AJ101</f>
        <v>0</v>
      </c>
      <c r="AK103">
        <f>12872945-AK101</f>
        <v>0</v>
      </c>
      <c r="AL103">
        <f>9767520-AL101</f>
        <v>0</v>
      </c>
      <c r="AM103">
        <f>12377761-AM101</f>
        <v>0</v>
      </c>
      <c r="AN103">
        <f>11396050-AN101</f>
        <v>0</v>
      </c>
      <c r="AO103">
        <f>9432427-AO101</f>
        <v>0</v>
      </c>
      <c r="AP103">
        <f>12066368-AP101</f>
        <v>0</v>
      </c>
      <c r="AQ103">
        <f>12017228-AQ101</f>
        <v>0</v>
      </c>
      <c r="AR103">
        <f>13163516-AR101</f>
        <v>0</v>
      </c>
      <c r="AS103">
        <f>11385104-AS101</f>
        <v>0</v>
      </c>
      <c r="AT103">
        <f>15153149-AT101</f>
        <v>0</v>
      </c>
      <c r="AU103">
        <f>16539587-AU101</f>
        <v>0</v>
      </c>
      <c r="AV103">
        <f>35429462.09-AV101</f>
        <v>2.0000003278255463E-2</v>
      </c>
      <c r="AW103">
        <f>42334308.41-AW101</f>
        <v>0</v>
      </c>
      <c r="AX103">
        <f>68933056.65-AX101</f>
        <v>1.5</v>
      </c>
      <c r="AY103">
        <f>82666932.6-AY101</f>
        <v>0</v>
      </c>
      <c r="AZ103">
        <f>65703060.23-AZ101</f>
        <v>4.9999989569187164E-2</v>
      </c>
    </row>
    <row r="105" spans="2:54">
      <c r="Z105" t="s">
        <v>38</v>
      </c>
      <c r="AA105" t="s">
        <v>38</v>
      </c>
      <c r="AB105" t="s">
        <v>38</v>
      </c>
      <c r="AC105" t="s">
        <v>38</v>
      </c>
      <c r="AG105" t="s">
        <v>108</v>
      </c>
      <c r="AH105" t="s">
        <v>108</v>
      </c>
      <c r="AI105" t="s">
        <v>108</v>
      </c>
      <c r="AJ105" t="s">
        <v>108</v>
      </c>
      <c r="AK105" t="s">
        <v>108</v>
      </c>
      <c r="AL105" t="s">
        <v>108</v>
      </c>
      <c r="AM105" t="s">
        <v>108</v>
      </c>
    </row>
    <row r="107" spans="2:54">
      <c r="AS107" t="s">
        <v>65</v>
      </c>
      <c r="AT107" t="s">
        <v>65</v>
      </c>
      <c r="AU107" t="s">
        <v>66</v>
      </c>
      <c r="AV107" t="s">
        <v>67</v>
      </c>
      <c r="AW107" t="s">
        <v>67</v>
      </c>
      <c r="AX107" t="s">
        <v>72</v>
      </c>
      <c r="AY107" t="s">
        <v>73</v>
      </c>
      <c r="AZ107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2009-06-09T15:38:21Z</dcterms:created>
  <dcterms:modified xsi:type="dcterms:W3CDTF">2012-01-16T17:20:51Z</dcterms:modified>
</cp:coreProperties>
</file>