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00" windowWidth="15480" windowHeight="9120"/>
  </bookViews>
  <sheets>
    <sheet name="exports" sheetId="1" r:id="rId1"/>
    <sheet name="im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31" i="1"/>
  <c r="N131"/>
  <c r="O131"/>
  <c r="P131"/>
  <c r="Q131"/>
  <c r="R131"/>
  <c r="S131"/>
  <c r="T131"/>
  <c r="U131"/>
  <c r="V41"/>
  <c r="U41"/>
  <c r="T41"/>
  <c r="S41"/>
  <c r="R41"/>
  <c r="Q41"/>
  <c r="N41"/>
  <c r="M41"/>
  <c r="V24" i="2"/>
  <c r="U24"/>
  <c r="T24"/>
  <c r="S24"/>
  <c r="R24"/>
  <c r="Q24"/>
  <c r="P24"/>
  <c r="O24"/>
  <c r="N24"/>
  <c r="M24"/>
  <c r="Y133" i="1" l="1"/>
  <c r="W133"/>
  <c r="V131"/>
  <c r="V133" s="1"/>
  <c r="W165" i="2"/>
  <c r="W167" s="1"/>
  <c r="V165"/>
  <c r="V167" s="1"/>
  <c r="W131" i="1"/>
  <c r="X131"/>
  <c r="X133" s="1"/>
  <c r="BA170" i="2"/>
  <c r="BB170"/>
  <c r="BA171"/>
  <c r="BB171"/>
  <c r="BA172"/>
  <c r="BB172"/>
  <c r="BA173"/>
  <c r="BB173"/>
  <c r="BA174"/>
  <c r="BB174"/>
  <c r="BB165"/>
  <c r="BB167" s="1"/>
  <c r="X165"/>
  <c r="X167" s="1"/>
  <c r="Y165"/>
  <c r="Y167" s="1"/>
  <c r="AV131" i="1"/>
  <c r="AV133" s="1"/>
  <c r="AW131"/>
  <c r="AW133" s="1"/>
  <c r="AX131"/>
  <c r="AX133" s="1"/>
  <c r="AY131"/>
  <c r="AY133" s="1"/>
  <c r="AZ131"/>
  <c r="AZ133" s="1"/>
  <c r="BA131"/>
  <c r="BA133" s="1"/>
  <c r="BB131"/>
  <c r="BB133" s="1"/>
  <c r="AU131"/>
  <c r="AU133" s="1"/>
  <c r="AB165" i="2" l="1"/>
  <c r="AC165"/>
  <c r="AC167" s="1"/>
  <c r="AD165"/>
  <c r="AD167" s="1"/>
  <c r="AE165"/>
  <c r="AE171" s="1"/>
  <c r="AF165"/>
  <c r="AF167" s="1"/>
  <c r="AG165"/>
  <c r="AG167" s="1"/>
  <c r="AH165"/>
  <c r="AU165"/>
  <c r="AU167" s="1"/>
  <c r="AW165"/>
  <c r="AW167" s="1"/>
  <c r="AV181"/>
  <c r="AV165"/>
  <c r="AX165"/>
  <c r="AX167" s="1"/>
  <c r="BA165"/>
  <c r="BA167" s="1"/>
  <c r="Y131" i="1"/>
  <c r="Z131"/>
  <c r="Z133" s="1"/>
  <c r="AA131"/>
  <c r="AA133" s="1"/>
  <c r="AB131"/>
  <c r="AB133" s="1"/>
  <c r="AC131"/>
  <c r="AC133" s="1"/>
  <c r="AD131"/>
  <c r="AD133" s="1"/>
  <c r="AE131"/>
  <c r="AE133" s="1"/>
  <c r="AF131"/>
  <c r="AF133" s="1"/>
  <c r="AG131"/>
  <c r="AG133" s="1"/>
  <c r="AH131"/>
  <c r="AH133" s="1"/>
  <c r="AI131"/>
  <c r="AI133" s="1"/>
  <c r="AK131"/>
  <c r="AK133" s="1"/>
  <c r="AT131"/>
  <c r="AT133" s="1"/>
  <c r="AJ131"/>
  <c r="AJ133" s="1"/>
  <c r="AL131"/>
  <c r="AL133" s="1"/>
  <c r="AM131"/>
  <c r="AM133" s="1"/>
  <c r="AN131"/>
  <c r="AN133" s="1"/>
  <c r="AQ131"/>
  <c r="AQ133" s="1"/>
  <c r="AR131"/>
  <c r="AR133" s="1"/>
  <c r="AS131"/>
  <c r="AS133" s="1"/>
  <c r="AP131"/>
  <c r="AP133" s="1"/>
  <c r="AO131"/>
  <c r="AO133" s="1"/>
  <c r="AY165" i="2"/>
  <c r="AY167" s="1"/>
  <c r="AZ165"/>
  <c r="AZ167" s="1"/>
  <c r="AU170"/>
  <c r="AV170"/>
  <c r="AW170"/>
  <c r="AX170"/>
  <c r="AY170"/>
  <c r="AZ170"/>
  <c r="AU171"/>
  <c r="AV171"/>
  <c r="AW171"/>
  <c r="AX171"/>
  <c r="AY171"/>
  <c r="AZ171"/>
  <c r="AU172"/>
  <c r="AV172"/>
  <c r="AW172"/>
  <c r="AX172"/>
  <c r="AY172"/>
  <c r="AZ172"/>
  <c r="AU173"/>
  <c r="AV173"/>
  <c r="AW173"/>
  <c r="AX173"/>
  <c r="AY173"/>
  <c r="AZ173"/>
  <c r="AU174"/>
  <c r="AV174"/>
  <c r="AW174"/>
  <c r="AX174"/>
  <c r="AY174"/>
  <c r="AZ174"/>
  <c r="AT170"/>
  <c r="AT171"/>
  <c r="AT172"/>
  <c r="AT173"/>
  <c r="AT174"/>
  <c r="AT165"/>
  <c r="AT167"/>
  <c r="AA165"/>
  <c r="AA167"/>
  <c r="Z165"/>
  <c r="Z167" s="1"/>
  <c r="AK34"/>
  <c r="AI174"/>
  <c r="AJ173"/>
  <c r="AK173"/>
  <c r="AL173"/>
  <c r="AM173"/>
  <c r="AN173"/>
  <c r="AO173"/>
  <c r="AP173"/>
  <c r="AQ173"/>
  <c r="AR173"/>
  <c r="AS173"/>
  <c r="AJ174"/>
  <c r="AK174"/>
  <c r="AL174"/>
  <c r="AM174"/>
  <c r="AN174"/>
  <c r="AO174"/>
  <c r="AP174"/>
  <c r="AQ174"/>
  <c r="AR174"/>
  <c r="AS174"/>
  <c r="AI173"/>
  <c r="AJ172"/>
  <c r="AK172"/>
  <c r="AL172"/>
  <c r="AM172"/>
  <c r="AN172"/>
  <c r="AO172"/>
  <c r="AP172"/>
  <c r="AQ172"/>
  <c r="AR172"/>
  <c r="AS172"/>
  <c r="AI172"/>
  <c r="AJ165"/>
  <c r="AJ167" s="1"/>
  <c r="AK165"/>
  <c r="AK167" s="1"/>
  <c r="AL165"/>
  <c r="AL167" s="1"/>
  <c r="AM165"/>
  <c r="AM167" s="1"/>
  <c r="AN165"/>
  <c r="AN167" s="1"/>
  <c r="AO165"/>
  <c r="AO167" s="1"/>
  <c r="AP165"/>
  <c r="AP167" s="1"/>
  <c r="AQ165"/>
  <c r="AQ167" s="1"/>
  <c r="AR165"/>
  <c r="AR167" s="1"/>
  <c r="AS165"/>
  <c r="AS167" s="1"/>
  <c r="AI165"/>
  <c r="AI167" s="1"/>
  <c r="AJ171"/>
  <c r="AK171"/>
  <c r="AL171"/>
  <c r="AM171"/>
  <c r="AN171"/>
  <c r="AO171"/>
  <c r="AP171"/>
  <c r="AQ171"/>
  <c r="AR171"/>
  <c r="AS171"/>
  <c r="AI171"/>
  <c r="AH167"/>
  <c r="AJ170"/>
  <c r="AK170"/>
  <c r="AL170"/>
  <c r="AM170"/>
  <c r="AN170"/>
  <c r="AO170"/>
  <c r="AP170"/>
  <c r="AQ170"/>
  <c r="AR170"/>
  <c r="AS170"/>
  <c r="AI170"/>
  <c r="F165"/>
  <c r="G165"/>
  <c r="G171"/>
  <c r="H165"/>
  <c r="I165"/>
  <c r="I171" s="1"/>
  <c r="J165"/>
  <c r="K165"/>
  <c r="K171" s="1"/>
  <c r="L165"/>
  <c r="L171" s="1"/>
  <c r="M165"/>
  <c r="M171" s="1"/>
  <c r="N165"/>
  <c r="N171" s="1"/>
  <c r="O165"/>
  <c r="O171" s="1"/>
  <c r="P165"/>
  <c r="P171" s="1"/>
  <c r="Q165"/>
  <c r="Q171" s="1"/>
  <c r="R165"/>
  <c r="R171" s="1"/>
  <c r="S165"/>
  <c r="S171" s="1"/>
  <c r="T165"/>
  <c r="T171" s="1"/>
  <c r="U165"/>
  <c r="U171" s="1"/>
  <c r="W171"/>
  <c r="AB167"/>
  <c r="AC171"/>
  <c r="AG171"/>
  <c r="AV167"/>
  <c r="E165"/>
  <c r="E171" s="1"/>
  <c r="F171"/>
  <c r="H171"/>
  <c r="J171"/>
  <c r="V171"/>
  <c r="X171"/>
  <c r="Z171"/>
  <c r="AA171"/>
  <c r="AH171"/>
  <c r="Y171"/>
  <c r="AE167" l="1"/>
  <c r="AD171"/>
  <c r="AF171"/>
  <c r="AB171"/>
</calcChain>
</file>

<file path=xl/sharedStrings.xml><?xml version="1.0" encoding="utf-8"?>
<sst xmlns="http://schemas.openxmlformats.org/spreadsheetml/2006/main" count="439" uniqueCount="213">
  <si>
    <t>notes</t>
  </si>
  <si>
    <t>unit</t>
  </si>
  <si>
    <t>United States</t>
  </si>
  <si>
    <t>Hawaii</t>
  </si>
  <si>
    <t>Cuba</t>
  </si>
  <si>
    <t>Haiti</t>
  </si>
  <si>
    <t>Mexico</t>
  </si>
  <si>
    <t>Costa Rica</t>
  </si>
  <si>
    <t>Colombia</t>
  </si>
  <si>
    <t>Ecuador</t>
  </si>
  <si>
    <t>Peru</t>
  </si>
  <si>
    <t>Chile</t>
  </si>
  <si>
    <t>Brazil</t>
  </si>
  <si>
    <t>Bolivia</t>
  </si>
  <si>
    <t>Paraguay</t>
  </si>
  <si>
    <t>Canada</t>
  </si>
  <si>
    <t>Barbados</t>
  </si>
  <si>
    <t>Argentina</t>
  </si>
  <si>
    <t>Lp./S.o.</t>
  </si>
  <si>
    <t>Arica</t>
  </si>
  <si>
    <t>Central America</t>
  </si>
  <si>
    <t>Curacao</t>
  </si>
  <si>
    <t>Central America (3)</t>
  </si>
  <si>
    <t>El Salvador</t>
  </si>
  <si>
    <t>Filipinas</t>
  </si>
  <si>
    <t>Guatemala (5)</t>
  </si>
  <si>
    <t>Honduras (5)</t>
  </si>
  <si>
    <t>Jamaica</t>
  </si>
  <si>
    <t>Martinique</t>
  </si>
  <si>
    <t>Nicaragua (5)</t>
  </si>
  <si>
    <t>Panama (6)</t>
  </si>
  <si>
    <t>Puerto Rico</t>
  </si>
  <si>
    <t>Saint Lucia</t>
  </si>
  <si>
    <t>Santo Domingo</t>
  </si>
  <si>
    <t>Saint Thomas</t>
  </si>
  <si>
    <t>Tacna (1)</t>
  </si>
  <si>
    <t>Trinidad</t>
  </si>
  <si>
    <t>Uruguay</t>
  </si>
  <si>
    <t>Venezuela</t>
  </si>
  <si>
    <t>Zona del Canal</t>
  </si>
  <si>
    <t>TOTAL</t>
  </si>
  <si>
    <t>AMERICAS</t>
  </si>
  <si>
    <t>EUROPE</t>
  </si>
  <si>
    <t>Alemania</t>
  </si>
  <si>
    <t>Austria</t>
  </si>
  <si>
    <t>Belgica</t>
  </si>
  <si>
    <t>Aruba</t>
  </si>
  <si>
    <t>Bermuda</t>
  </si>
  <si>
    <t>Buen Aire</t>
  </si>
  <si>
    <t>Grenade</t>
  </si>
  <si>
    <t>Groenlandia</t>
  </si>
  <si>
    <t>Guadalupe</t>
  </si>
  <si>
    <t>Guyana Francesa</t>
  </si>
  <si>
    <t>Guyana Holandesa</t>
  </si>
  <si>
    <t>Guyana Inglesa</t>
  </si>
  <si>
    <t>Honduras Britanicas</t>
  </si>
  <si>
    <t>Malvinas</t>
  </si>
  <si>
    <t>Terranova</t>
  </si>
  <si>
    <t>Consumo de Naves</t>
  </si>
  <si>
    <t>s/o</t>
  </si>
  <si>
    <t>Alasca</t>
  </si>
  <si>
    <t>Anguila</t>
  </si>
  <si>
    <t>Buenos Aires</t>
  </si>
  <si>
    <t>Guayana Francesa</t>
  </si>
  <si>
    <t>Guayana Holandesa</t>
  </si>
  <si>
    <t>Guayana Inglesa</t>
  </si>
  <si>
    <t>Andorra</t>
  </si>
  <si>
    <t>Bulgaria</t>
  </si>
  <si>
    <t>Checo-Eslovaquia</t>
  </si>
  <si>
    <t>Dantzig</t>
  </si>
  <si>
    <t>Dinamarca</t>
  </si>
  <si>
    <t>Espana</t>
  </si>
  <si>
    <t>Estonia</t>
  </si>
  <si>
    <t>Finlandia</t>
  </si>
  <si>
    <t>Francia</t>
  </si>
  <si>
    <t>Gibraltar</t>
  </si>
  <si>
    <t>Gran Bretana</t>
  </si>
  <si>
    <t>Grecia</t>
  </si>
  <si>
    <t>Holanda</t>
  </si>
  <si>
    <t>Hungria</t>
  </si>
  <si>
    <t>Irlanda</t>
  </si>
  <si>
    <t>Islandia</t>
  </si>
  <si>
    <t>Italia</t>
  </si>
  <si>
    <t>Letonia</t>
  </si>
  <si>
    <t>Lituania</t>
  </si>
  <si>
    <t>Luxemburgo</t>
  </si>
  <si>
    <t>Malta</t>
  </si>
  <si>
    <t>Monaco</t>
  </si>
  <si>
    <t>Noruega</t>
  </si>
  <si>
    <t>Polonia</t>
  </si>
  <si>
    <t>Portugal</t>
  </si>
  <si>
    <t>Rumania</t>
  </si>
  <si>
    <t>Rusia Europea (U.R.S.S.)</t>
  </si>
  <si>
    <t>Sarre</t>
  </si>
  <si>
    <t>Suecia</t>
  </si>
  <si>
    <t>Suiza</t>
  </si>
  <si>
    <t>Turquia Europea</t>
  </si>
  <si>
    <t>Yugo-Eslavia</t>
  </si>
  <si>
    <t>Arabia</t>
  </si>
  <si>
    <t>Borneo</t>
  </si>
  <si>
    <t>Burma</t>
  </si>
  <si>
    <t>Celebes</t>
  </si>
  <si>
    <t>Ceylan</t>
  </si>
  <si>
    <t>China</t>
  </si>
  <si>
    <t>Chipre</t>
  </si>
  <si>
    <t>Damao</t>
  </si>
  <si>
    <t>Hong Kong</t>
  </si>
  <si>
    <t>India Inglesa</t>
  </si>
  <si>
    <t>Indochina Francesa</t>
  </si>
  <si>
    <t>Irak</t>
  </si>
  <si>
    <t>Japon</t>
  </si>
  <si>
    <t>Java</t>
  </si>
  <si>
    <t>Karikal</t>
  </si>
  <si>
    <t>Macao</t>
  </si>
  <si>
    <t>Malaca</t>
  </si>
  <si>
    <t>Mesopotamia</t>
  </si>
  <si>
    <t>Palestina</t>
  </si>
  <si>
    <t>Persia</t>
  </si>
  <si>
    <t>Rusia Asiatica (U.R.S.S.)</t>
  </si>
  <si>
    <t>Siam</t>
  </si>
  <si>
    <t>Siria</t>
  </si>
  <si>
    <t>Socotora</t>
  </si>
  <si>
    <t>Sumatra</t>
  </si>
  <si>
    <t>Turquia Asiatica</t>
  </si>
  <si>
    <t>Abisinia</t>
  </si>
  <si>
    <t>Africa Equatorial Francesa</t>
  </si>
  <si>
    <t>Africa Occidental Francesa</t>
  </si>
  <si>
    <t>Alboran</t>
  </si>
  <si>
    <t>Annovar</t>
  </si>
  <si>
    <t>Argelia</t>
  </si>
  <si>
    <t>Azores</t>
  </si>
  <si>
    <t>Cabo Verde</t>
  </si>
  <si>
    <t>Sudan Anglo-Egipcio</t>
  </si>
  <si>
    <t>Tunez</t>
  </si>
  <si>
    <t>Union Sudafricana</t>
  </si>
  <si>
    <t>Zanzibar</t>
  </si>
  <si>
    <t>Australia</t>
  </si>
  <si>
    <t>Mariana</t>
  </si>
  <si>
    <t>Nueva Zeland</t>
  </si>
  <si>
    <t>Tahiti</t>
  </si>
  <si>
    <t>A la Orden</t>
  </si>
  <si>
    <t>No especificada</t>
  </si>
  <si>
    <t>ASIA</t>
  </si>
  <si>
    <t>Canarias</t>
  </si>
  <si>
    <t>Carisco</t>
  </si>
  <si>
    <t>Congo Belgia</t>
  </si>
  <si>
    <t>Egipto</t>
  </si>
  <si>
    <t>Elobey</t>
  </si>
  <si>
    <t>Guinea Continental Espanola</t>
  </si>
  <si>
    <t>Libia</t>
  </si>
  <si>
    <t>Madagascar</t>
  </si>
  <si>
    <t>Madeira</t>
  </si>
  <si>
    <t>Marruecos Espanol</t>
  </si>
  <si>
    <t>Marruecos Frances</t>
  </si>
  <si>
    <t>Mauricio</t>
  </si>
  <si>
    <t>Mozambique</t>
  </si>
  <si>
    <t>Nigeria</t>
  </si>
  <si>
    <t>Reunion</t>
  </si>
  <si>
    <t>Seychelles</t>
  </si>
  <si>
    <t>Sierra Leona</t>
  </si>
  <si>
    <t>Somalia Inglesa</t>
  </si>
  <si>
    <t>Somalia Italiana</t>
  </si>
  <si>
    <t>Sudan</t>
  </si>
  <si>
    <t>AFRICA</t>
  </si>
  <si>
    <t>OCEANIA</t>
  </si>
  <si>
    <t>Extracto Estadistico Del Peru 1940</t>
  </si>
  <si>
    <t>Iquique</t>
  </si>
  <si>
    <t>Anuario del Comercio Exterior (HF175.A2)</t>
  </si>
  <si>
    <t>Rhodesia</t>
  </si>
  <si>
    <t>San Pedro</t>
  </si>
  <si>
    <t>Bahamas</t>
  </si>
  <si>
    <t>Libano</t>
  </si>
  <si>
    <t>Nueva Caledonia</t>
  </si>
  <si>
    <t>Gambier</t>
  </si>
  <si>
    <t>Ceilan</t>
  </si>
  <si>
    <t>Checoeslovaquia</t>
  </si>
  <si>
    <t>Indochina Fr.</t>
  </si>
  <si>
    <t>Marruecos Fr</t>
  </si>
  <si>
    <t>Marruecos E</t>
  </si>
  <si>
    <t>Nueva Zelanda</t>
  </si>
  <si>
    <t>Yugoslavia</t>
  </si>
  <si>
    <t>Sudan A.E.</t>
  </si>
  <si>
    <t>Turquia A</t>
  </si>
  <si>
    <t>Turquia E</t>
  </si>
  <si>
    <t>Un. Ruso A</t>
  </si>
  <si>
    <t>Un. Ruso E</t>
  </si>
  <si>
    <t>Un. Sud Afr</t>
  </si>
  <si>
    <t>Country of origin</t>
  </si>
  <si>
    <t>Tanger</t>
  </si>
  <si>
    <t>Estadistica del Comercio Especial Del Peru</t>
  </si>
  <si>
    <t>Valor Lp.</t>
  </si>
  <si>
    <t>Ceuta</t>
  </si>
  <si>
    <t>Principe</t>
  </si>
  <si>
    <t>Anuario Estadistico 1944-45</t>
  </si>
  <si>
    <t xml:space="preserve">Arica </t>
  </si>
  <si>
    <t>(1)</t>
  </si>
  <si>
    <t>(2)</t>
  </si>
  <si>
    <t>(4)</t>
  </si>
  <si>
    <t>(5)</t>
  </si>
  <si>
    <t>Guatemala</t>
  </si>
  <si>
    <t>Honduras</t>
  </si>
  <si>
    <t>Nicaragua</t>
  </si>
  <si>
    <t>Panama</t>
  </si>
  <si>
    <t>(6)</t>
  </si>
  <si>
    <t>Tacna</t>
  </si>
  <si>
    <t>Nacion de procedencia</t>
  </si>
  <si>
    <t>Trieste</t>
  </si>
  <si>
    <t>Alaska</t>
  </si>
  <si>
    <t>Africa Occidenal Francesas</t>
  </si>
  <si>
    <t>Sudan Frances</t>
  </si>
  <si>
    <t>Israel</t>
  </si>
  <si>
    <t>Las Palmas</t>
  </si>
  <si>
    <t>Marruecos</t>
  </si>
</sst>
</file>

<file path=xl/styles.xml><?xml version="1.0" encoding="utf-8"?>
<styleSheet xmlns="http://schemas.openxmlformats.org/spreadsheetml/2006/main">
  <numFmts count="1">
    <numFmt numFmtId="164" formatCode="###\ ###\ ###\ 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164" fontId="0" fillId="0" borderId="0" xfId="0" applyNumberFormat="1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135"/>
  <sheetViews>
    <sheetView tabSelected="1" zoomScale="70" zoomScaleNormal="70" workbookViewId="0">
      <pane xSplit="3" ySplit="1" topLeftCell="I95" activePane="bottomRight" state="frozen"/>
      <selection activeCell="B37" sqref="B37"/>
      <selection pane="topRight" activeCell="B37" sqref="B37"/>
      <selection pane="bottomLeft" activeCell="B37" sqref="B37"/>
      <selection pane="bottomRight" activeCell="M131" sqref="M131"/>
    </sheetView>
  </sheetViews>
  <sheetFormatPr defaultRowHeight="15"/>
  <cols>
    <col min="21" max="22" width="9.5703125" bestFit="1" customWidth="1"/>
    <col min="24" max="25" width="9.28515625" bestFit="1" customWidth="1"/>
    <col min="29" max="29" width="9.28515625" bestFit="1" customWidth="1"/>
    <col min="31" max="32" width="9.28515625" bestFit="1" customWidth="1"/>
    <col min="35" max="35" width="10.28515625" bestFit="1" customWidth="1"/>
    <col min="36" max="36" width="10" bestFit="1" customWidth="1"/>
    <col min="37" max="37" width="11.28515625" bestFit="1" customWidth="1"/>
    <col min="38" max="38" width="10.28515625" bestFit="1" customWidth="1"/>
    <col min="39" max="44" width="10" bestFit="1" customWidth="1"/>
    <col min="45" max="45" width="11.28515625" style="1" bestFit="1" customWidth="1"/>
    <col min="46" max="46" width="10" bestFit="1" customWidth="1"/>
    <col min="47" max="51" width="10.28515625" bestFit="1" customWidth="1"/>
    <col min="52" max="53" width="11.28515625" bestFit="1" customWidth="1"/>
    <col min="54" max="54" width="11.85546875" bestFit="1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 s="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 s="1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4">
      <c r="X3" t="s">
        <v>190</v>
      </c>
      <c r="Y3" t="s">
        <v>190</v>
      </c>
      <c r="Z3" t="s">
        <v>190</v>
      </c>
      <c r="AA3" t="s">
        <v>190</v>
      </c>
      <c r="AB3" t="s">
        <v>190</v>
      </c>
      <c r="AC3" t="s">
        <v>190</v>
      </c>
      <c r="AE3" t="s">
        <v>190</v>
      </c>
      <c r="AF3" t="s">
        <v>190</v>
      </c>
      <c r="AG3" t="s">
        <v>190</v>
      </c>
      <c r="AH3" t="s">
        <v>190</v>
      </c>
      <c r="AK3" t="s">
        <v>59</v>
      </c>
      <c r="AM3" t="s">
        <v>59</v>
      </c>
      <c r="AN3" t="s">
        <v>59</v>
      </c>
      <c r="AO3" t="s">
        <v>59</v>
      </c>
      <c r="AP3" t="s">
        <v>59</v>
      </c>
      <c r="AQ3" t="s">
        <v>59</v>
      </c>
      <c r="AR3" t="s">
        <v>59</v>
      </c>
      <c r="AS3" t="s">
        <v>59</v>
      </c>
      <c r="AT3" t="s">
        <v>59</v>
      </c>
      <c r="AU3" t="s">
        <v>59</v>
      </c>
      <c r="AV3" t="s">
        <v>59</v>
      </c>
      <c r="AX3" t="s">
        <v>59</v>
      </c>
      <c r="AY3" t="s">
        <v>59</v>
      </c>
      <c r="AZ3" t="s">
        <v>59</v>
      </c>
      <c r="BA3" t="s">
        <v>59</v>
      </c>
    </row>
    <row r="4" spans="1:54">
      <c r="A4" t="s">
        <v>10</v>
      </c>
      <c r="B4" t="s">
        <v>43</v>
      </c>
      <c r="E4">
        <v>515993</v>
      </c>
      <c r="F4">
        <v>421193</v>
      </c>
      <c r="G4">
        <v>302411</v>
      </c>
      <c r="H4">
        <v>327207</v>
      </c>
      <c r="I4">
        <v>342370</v>
      </c>
      <c r="J4">
        <v>402315</v>
      </c>
      <c r="K4">
        <v>517048</v>
      </c>
      <c r="L4">
        <v>366957</v>
      </c>
      <c r="M4">
        <v>397048.80200000003</v>
      </c>
      <c r="N4">
        <v>350092.57</v>
      </c>
      <c r="O4">
        <v>358208.63299999997</v>
      </c>
      <c r="P4">
        <v>597377.04700000002</v>
      </c>
      <c r="Q4">
        <v>659567.47100000002</v>
      </c>
      <c r="R4">
        <v>610470.69700000004</v>
      </c>
      <c r="S4">
        <v>328971.56400000001</v>
      </c>
      <c r="X4">
        <v>50584.135000000002</v>
      </c>
      <c r="Y4">
        <v>15281.805</v>
      </c>
      <c r="Z4">
        <v>93631</v>
      </c>
      <c r="AA4">
        <v>391466</v>
      </c>
      <c r="AB4">
        <v>725476</v>
      </c>
      <c r="AC4">
        <v>567161</v>
      </c>
      <c r="AD4">
        <v>364748</v>
      </c>
      <c r="AE4">
        <v>386110</v>
      </c>
      <c r="AF4">
        <v>1623564</v>
      </c>
      <c r="AG4">
        <v>2515505</v>
      </c>
      <c r="AH4">
        <v>2040846</v>
      </c>
      <c r="AI4">
        <v>18237340</v>
      </c>
      <c r="AJ4">
        <v>17109071</v>
      </c>
      <c r="AK4">
        <v>12828171</v>
      </c>
      <c r="AL4" s="2">
        <v>18761508</v>
      </c>
      <c r="AM4">
        <v>33737348</v>
      </c>
      <c r="AN4">
        <v>34943021</v>
      </c>
      <c r="AO4">
        <v>40700570</v>
      </c>
      <c r="AP4">
        <v>49920824</v>
      </c>
      <c r="AQ4">
        <v>36089113</v>
      </c>
      <c r="AR4">
        <v>22808362</v>
      </c>
      <c r="AS4" s="3">
        <v>155271</v>
      </c>
      <c r="AY4">
        <v>150</v>
      </c>
      <c r="AZ4">
        <v>52753</v>
      </c>
      <c r="BA4">
        <v>3526979</v>
      </c>
      <c r="BB4">
        <v>28693177</v>
      </c>
    </row>
    <row r="5" spans="1:54">
      <c r="B5" t="s">
        <v>208</v>
      </c>
      <c r="AL5" s="2"/>
      <c r="AS5" s="3"/>
      <c r="AY5">
        <v>2612</v>
      </c>
    </row>
    <row r="6" spans="1:54">
      <c r="B6" t="s">
        <v>207</v>
      </c>
      <c r="AL6" s="2"/>
      <c r="AS6" s="3"/>
      <c r="AY6">
        <v>5168</v>
      </c>
    </row>
    <row r="7" spans="1:54">
      <c r="B7" t="s">
        <v>98</v>
      </c>
      <c r="AL7" s="2"/>
      <c r="AS7" s="3"/>
      <c r="BB7">
        <v>384937</v>
      </c>
    </row>
    <row r="8" spans="1:54">
      <c r="B8" t="s">
        <v>129</v>
      </c>
      <c r="AL8" s="2"/>
      <c r="AS8" s="3"/>
      <c r="AW8">
        <v>2500</v>
      </c>
    </row>
    <row r="9" spans="1:54">
      <c r="B9" t="s">
        <v>17</v>
      </c>
      <c r="D9" t="s">
        <v>18</v>
      </c>
      <c r="E9">
        <v>233</v>
      </c>
      <c r="F9">
        <v>20663</v>
      </c>
      <c r="G9">
        <v>1124</v>
      </c>
      <c r="H9">
        <v>189</v>
      </c>
      <c r="I9">
        <v>728</v>
      </c>
      <c r="J9">
        <v>991</v>
      </c>
      <c r="K9">
        <v>33643</v>
      </c>
      <c r="L9">
        <v>6642</v>
      </c>
      <c r="M9">
        <v>11585.058000000001</v>
      </c>
      <c r="N9">
        <v>8022.6620000000003</v>
      </c>
      <c r="O9">
        <v>2072.1819999999998</v>
      </c>
      <c r="P9">
        <v>10347.397000000001</v>
      </c>
      <c r="Q9">
        <v>340</v>
      </c>
      <c r="R9">
        <v>1567.58</v>
      </c>
      <c r="S9">
        <v>28753</v>
      </c>
      <c r="T9">
        <v>30</v>
      </c>
      <c r="U9">
        <v>74458.149999999994</v>
      </c>
      <c r="V9">
        <v>107799.05</v>
      </c>
      <c r="W9">
        <v>574550</v>
      </c>
      <c r="X9">
        <v>608460.59900000005</v>
      </c>
      <c r="Y9">
        <v>577.17999999999995</v>
      </c>
      <c r="Z9">
        <v>803273</v>
      </c>
      <c r="AA9">
        <v>1093264</v>
      </c>
      <c r="AB9">
        <v>875991</v>
      </c>
      <c r="AC9">
        <v>1743735</v>
      </c>
      <c r="AD9">
        <v>1675490</v>
      </c>
      <c r="AE9">
        <v>2692631</v>
      </c>
      <c r="AF9">
        <v>3417418</v>
      </c>
      <c r="AG9">
        <v>3529715</v>
      </c>
      <c r="AH9">
        <v>2474431</v>
      </c>
      <c r="AI9">
        <v>19649439</v>
      </c>
      <c r="AJ9">
        <v>11995391</v>
      </c>
      <c r="AK9">
        <v>7732421</v>
      </c>
      <c r="AL9" s="2">
        <v>6876560</v>
      </c>
      <c r="AM9">
        <v>7757569</v>
      </c>
      <c r="AN9">
        <v>11487498</v>
      </c>
      <c r="AO9">
        <v>2361504</v>
      </c>
      <c r="AP9">
        <v>18537066</v>
      </c>
      <c r="AQ9">
        <v>26656802</v>
      </c>
      <c r="AR9">
        <v>22118374</v>
      </c>
      <c r="AS9" s="3">
        <v>20375511</v>
      </c>
      <c r="AT9">
        <v>26758656</v>
      </c>
      <c r="AU9">
        <v>4359036</v>
      </c>
      <c r="AV9">
        <v>7611095</v>
      </c>
      <c r="AW9">
        <v>15511963</v>
      </c>
      <c r="AX9">
        <v>21808433</v>
      </c>
      <c r="AY9">
        <v>29476562</v>
      </c>
      <c r="AZ9">
        <v>23537918</v>
      </c>
      <c r="BA9">
        <v>43469821</v>
      </c>
      <c r="BB9">
        <v>62959369</v>
      </c>
    </row>
    <row r="10" spans="1:54">
      <c r="B10" t="s">
        <v>19</v>
      </c>
      <c r="H10">
        <v>16470</v>
      </c>
      <c r="I10">
        <v>13522</v>
      </c>
      <c r="J10">
        <v>53342</v>
      </c>
      <c r="K10">
        <v>65629</v>
      </c>
      <c r="L10">
        <v>9854</v>
      </c>
      <c r="M10">
        <v>27917.593000000001</v>
      </c>
      <c r="N10">
        <v>9960.43</v>
      </c>
      <c r="O10">
        <v>16761.942999999999</v>
      </c>
      <c r="P10">
        <v>10528.781000000001</v>
      </c>
      <c r="Q10">
        <v>22180.059000000001</v>
      </c>
      <c r="R10">
        <v>28635.857</v>
      </c>
      <c r="S10">
        <v>37310.493999999999</v>
      </c>
      <c r="T10">
        <v>154618.26</v>
      </c>
      <c r="U10">
        <v>57983.182000000001</v>
      </c>
      <c r="V10">
        <v>35414.781000000003</v>
      </c>
      <c r="W10">
        <v>70583</v>
      </c>
      <c r="X10">
        <v>55318.512000000002</v>
      </c>
      <c r="Y10">
        <v>177931.503</v>
      </c>
      <c r="Z10">
        <v>283073</v>
      </c>
      <c r="AA10">
        <v>299908</v>
      </c>
      <c r="AB10">
        <v>106875</v>
      </c>
      <c r="AC10">
        <v>121168</v>
      </c>
      <c r="AD10">
        <v>213314</v>
      </c>
      <c r="AE10">
        <v>154064</v>
      </c>
      <c r="AF10">
        <v>14473</v>
      </c>
      <c r="AG10">
        <v>8497</v>
      </c>
      <c r="AH10">
        <v>12132</v>
      </c>
      <c r="AL10" s="2"/>
      <c r="AS10" s="3"/>
    </row>
    <row r="11" spans="1:54">
      <c r="B11" t="s">
        <v>46</v>
      </c>
      <c r="AL11" s="2"/>
      <c r="AM11">
        <v>1168690</v>
      </c>
      <c r="AN11">
        <v>15178233</v>
      </c>
      <c r="AO11">
        <v>11774032</v>
      </c>
      <c r="AP11">
        <v>7729556</v>
      </c>
      <c r="AQ11">
        <v>8080677</v>
      </c>
      <c r="AR11">
        <v>3834133</v>
      </c>
      <c r="AS11" s="3">
        <v>1405299</v>
      </c>
      <c r="AT11">
        <v>412447</v>
      </c>
      <c r="AU11">
        <v>4362653</v>
      </c>
      <c r="AV11">
        <v>145563</v>
      </c>
      <c r="AW11">
        <v>40363</v>
      </c>
      <c r="AX11">
        <v>34502</v>
      </c>
      <c r="AY11">
        <v>12616</v>
      </c>
      <c r="AZ11">
        <v>8838</v>
      </c>
      <c r="BA11">
        <v>7359</v>
      </c>
      <c r="BB11">
        <v>26343</v>
      </c>
    </row>
    <row r="12" spans="1:54">
      <c r="B12" t="s">
        <v>136</v>
      </c>
      <c r="N12">
        <v>5.7960000000000003</v>
      </c>
      <c r="P12">
        <v>26788</v>
      </c>
      <c r="R12">
        <v>29100.094000000001</v>
      </c>
      <c r="T12">
        <v>56669.423999999999</v>
      </c>
      <c r="V12">
        <v>95945</v>
      </c>
      <c r="Y12">
        <v>490639.37199999997</v>
      </c>
      <c r="Z12">
        <v>137194</v>
      </c>
      <c r="AH12">
        <v>94</v>
      </c>
      <c r="AI12">
        <v>1</v>
      </c>
      <c r="AL12" s="2">
        <v>800</v>
      </c>
      <c r="AO12">
        <v>1002</v>
      </c>
      <c r="AQ12">
        <v>871</v>
      </c>
      <c r="AS12" s="3">
        <v>69005</v>
      </c>
      <c r="AT12">
        <v>30</v>
      </c>
      <c r="AU12">
        <v>20193134</v>
      </c>
      <c r="AV12">
        <v>24692015</v>
      </c>
      <c r="AW12">
        <v>3768790</v>
      </c>
      <c r="AX12">
        <v>295922</v>
      </c>
      <c r="AY12">
        <v>4335837</v>
      </c>
      <c r="AZ12">
        <v>400363</v>
      </c>
      <c r="BA12">
        <v>374072</v>
      </c>
      <c r="BB12">
        <v>1086701</v>
      </c>
    </row>
    <row r="13" spans="1:54">
      <c r="B13" t="s">
        <v>44</v>
      </c>
      <c r="S13">
        <v>1717.6</v>
      </c>
      <c r="T13">
        <v>1418.1</v>
      </c>
      <c r="AL13" s="2"/>
      <c r="AS13" s="3"/>
      <c r="AY13">
        <v>104</v>
      </c>
      <c r="AZ13">
        <v>6494</v>
      </c>
      <c r="BA13">
        <v>702815</v>
      </c>
      <c r="BB13">
        <v>656066</v>
      </c>
    </row>
    <row r="14" spans="1:54">
      <c r="B14" t="s">
        <v>130</v>
      </c>
      <c r="U14">
        <v>11691.869000000001</v>
      </c>
      <c r="AL14" s="2"/>
      <c r="AS14" s="3"/>
    </row>
    <row r="15" spans="1:54">
      <c r="B15" t="s">
        <v>170</v>
      </c>
      <c r="AL15" s="2"/>
      <c r="AS15" s="3"/>
      <c r="AV15">
        <v>27052</v>
      </c>
      <c r="AW15">
        <v>46515</v>
      </c>
      <c r="AX15">
        <v>52933</v>
      </c>
      <c r="AY15">
        <v>4356</v>
      </c>
      <c r="AZ15">
        <v>166</v>
      </c>
      <c r="BA15">
        <v>35</v>
      </c>
      <c r="BB15">
        <v>1650</v>
      </c>
    </row>
    <row r="16" spans="1:54">
      <c r="B16" t="s">
        <v>16</v>
      </c>
      <c r="H16">
        <v>21197</v>
      </c>
      <c r="I16">
        <v>75564</v>
      </c>
      <c r="J16">
        <v>57350</v>
      </c>
      <c r="K16">
        <v>25886</v>
      </c>
      <c r="L16">
        <v>4775</v>
      </c>
      <c r="M16">
        <v>300</v>
      </c>
      <c r="O16">
        <v>45</v>
      </c>
      <c r="P16">
        <v>390</v>
      </c>
      <c r="R16">
        <v>195</v>
      </c>
      <c r="U16">
        <v>26334.445</v>
      </c>
      <c r="AL16" s="2"/>
      <c r="AS16" s="3"/>
    </row>
    <row r="17" spans="2:54">
      <c r="B17" t="s">
        <v>45</v>
      </c>
      <c r="E17">
        <v>2125</v>
      </c>
      <c r="F17">
        <v>1677</v>
      </c>
      <c r="G17">
        <v>8032</v>
      </c>
      <c r="H17">
        <v>1493</v>
      </c>
      <c r="I17">
        <v>18231</v>
      </c>
      <c r="J17">
        <v>115571</v>
      </c>
      <c r="K17">
        <v>118832</v>
      </c>
      <c r="L17">
        <v>268572</v>
      </c>
      <c r="M17">
        <v>111535.53599999999</v>
      </c>
      <c r="N17">
        <v>42192.858</v>
      </c>
      <c r="O17">
        <v>106211.11500000001</v>
      </c>
      <c r="P17">
        <v>101779.985</v>
      </c>
      <c r="Q17">
        <v>66331.259000000005</v>
      </c>
      <c r="R17">
        <v>249497.07699999999</v>
      </c>
      <c r="S17">
        <v>81659.334000000003</v>
      </c>
      <c r="X17">
        <v>1763.797</v>
      </c>
      <c r="Y17">
        <v>58628.196000000004</v>
      </c>
      <c r="Z17">
        <v>68101</v>
      </c>
      <c r="AA17">
        <v>201182</v>
      </c>
      <c r="AB17">
        <v>293294</v>
      </c>
      <c r="AC17">
        <v>15665</v>
      </c>
      <c r="AD17">
        <v>102242</v>
      </c>
      <c r="AE17">
        <v>505382</v>
      </c>
      <c r="AF17">
        <v>746128</v>
      </c>
      <c r="AG17">
        <v>753190</v>
      </c>
      <c r="AH17">
        <v>614743</v>
      </c>
      <c r="AI17">
        <v>2853514</v>
      </c>
      <c r="AJ17">
        <v>1847167</v>
      </c>
      <c r="AK17">
        <v>1536320</v>
      </c>
      <c r="AL17" s="2">
        <v>4627552</v>
      </c>
      <c r="AM17">
        <v>8166932</v>
      </c>
      <c r="AN17">
        <v>8826774</v>
      </c>
      <c r="AO17">
        <v>8902510</v>
      </c>
      <c r="AP17">
        <v>12849788</v>
      </c>
      <c r="AQ17">
        <v>12802906</v>
      </c>
      <c r="AR17">
        <v>10165764</v>
      </c>
      <c r="AS17" s="3">
        <v>1914857</v>
      </c>
      <c r="AX17">
        <v>714964</v>
      </c>
      <c r="AY17">
        <v>18437254</v>
      </c>
      <c r="AZ17">
        <v>29927917</v>
      </c>
      <c r="BA17">
        <v>43307502</v>
      </c>
      <c r="BB17">
        <v>130222697</v>
      </c>
    </row>
    <row r="18" spans="2:54">
      <c r="B18" t="s">
        <v>47</v>
      </c>
      <c r="AL18" s="2"/>
      <c r="AS18" s="3"/>
      <c r="AT18">
        <v>120</v>
      </c>
      <c r="AX18">
        <v>3862</v>
      </c>
      <c r="AY18">
        <v>2275</v>
      </c>
      <c r="BA18">
        <v>5</v>
      </c>
      <c r="BB18">
        <v>2842</v>
      </c>
    </row>
    <row r="19" spans="2:54">
      <c r="B19" t="s">
        <v>13</v>
      </c>
      <c r="E19">
        <v>99582</v>
      </c>
      <c r="F19">
        <v>81963</v>
      </c>
      <c r="G19">
        <v>96490</v>
      </c>
      <c r="H19">
        <v>192600</v>
      </c>
      <c r="I19">
        <v>261216</v>
      </c>
      <c r="J19">
        <v>206598</v>
      </c>
      <c r="K19">
        <v>302115</v>
      </c>
      <c r="L19">
        <v>103094</v>
      </c>
      <c r="M19">
        <v>113016.17600000001</v>
      </c>
      <c r="N19">
        <v>203306.52299999999</v>
      </c>
      <c r="O19">
        <v>199519.71599999999</v>
      </c>
      <c r="P19">
        <v>146566.73300000001</v>
      </c>
      <c r="Q19">
        <v>114855.56299999999</v>
      </c>
      <c r="R19">
        <v>131602.323</v>
      </c>
      <c r="S19">
        <v>86485.024999999994</v>
      </c>
      <c r="T19">
        <v>187486.508</v>
      </c>
      <c r="U19">
        <v>303451.98499999999</v>
      </c>
      <c r="V19">
        <v>372752.69</v>
      </c>
      <c r="W19">
        <v>369934</v>
      </c>
      <c r="X19">
        <v>476314.95699999999</v>
      </c>
      <c r="Y19">
        <v>412777.98200000002</v>
      </c>
      <c r="Z19">
        <v>241545</v>
      </c>
      <c r="AA19">
        <v>220504</v>
      </c>
      <c r="AB19">
        <v>278669</v>
      </c>
      <c r="AC19">
        <v>238298</v>
      </c>
      <c r="AD19">
        <v>190765</v>
      </c>
      <c r="AE19">
        <v>228507</v>
      </c>
      <c r="AF19">
        <v>295767</v>
      </c>
      <c r="AG19">
        <v>262616</v>
      </c>
      <c r="AH19">
        <v>220280</v>
      </c>
      <c r="AI19">
        <v>1632130</v>
      </c>
      <c r="AJ19">
        <v>2651444</v>
      </c>
      <c r="AK19">
        <v>2529099</v>
      </c>
      <c r="AL19" s="2">
        <v>3164584</v>
      </c>
      <c r="AM19">
        <v>3430518</v>
      </c>
      <c r="AN19">
        <v>2852966</v>
      </c>
      <c r="AO19">
        <v>3313630</v>
      </c>
      <c r="AP19">
        <v>4789296</v>
      </c>
      <c r="AQ19">
        <v>4304478</v>
      </c>
      <c r="AR19">
        <v>4996983</v>
      </c>
      <c r="AS19" s="3">
        <v>5418956</v>
      </c>
      <c r="AT19">
        <v>14832875</v>
      </c>
      <c r="AU19">
        <v>24615881</v>
      </c>
      <c r="AV19">
        <v>19399300</v>
      </c>
      <c r="AW19">
        <v>36078102</v>
      </c>
      <c r="AX19">
        <v>39024348</v>
      </c>
      <c r="AY19">
        <v>40721661</v>
      </c>
      <c r="AZ19">
        <v>31709426</v>
      </c>
      <c r="BA19">
        <v>39470054</v>
      </c>
      <c r="BB19">
        <v>70128655</v>
      </c>
    </row>
    <row r="20" spans="2:54">
      <c r="B20" t="s">
        <v>99</v>
      </c>
      <c r="AL20" s="2"/>
      <c r="AS20" s="3"/>
    </row>
    <row r="21" spans="2:54">
      <c r="B21" t="s">
        <v>12</v>
      </c>
      <c r="G21">
        <v>68762</v>
      </c>
      <c r="H21">
        <v>452</v>
      </c>
      <c r="I21">
        <v>96179</v>
      </c>
      <c r="J21">
        <v>62285</v>
      </c>
      <c r="K21">
        <v>12034</v>
      </c>
      <c r="L21">
        <v>1640</v>
      </c>
      <c r="M21">
        <v>3254.92</v>
      </c>
      <c r="N21">
        <v>2680</v>
      </c>
      <c r="O21">
        <v>8078.37</v>
      </c>
      <c r="P21">
        <v>2255</v>
      </c>
      <c r="Q21">
        <v>4777.5</v>
      </c>
      <c r="R21">
        <v>7921.8729999999996</v>
      </c>
      <c r="S21">
        <v>1076.6500000000001</v>
      </c>
      <c r="T21">
        <v>121535.13</v>
      </c>
      <c r="U21">
        <v>129578.986</v>
      </c>
      <c r="V21">
        <v>152515.209</v>
      </c>
      <c r="W21">
        <v>113043</v>
      </c>
      <c r="X21">
        <v>109304.327</v>
      </c>
      <c r="Y21">
        <v>75299.148000000001</v>
      </c>
      <c r="Z21">
        <v>201</v>
      </c>
      <c r="AA21">
        <v>28540</v>
      </c>
      <c r="AB21">
        <v>9531</v>
      </c>
      <c r="AC21">
        <v>75147</v>
      </c>
      <c r="AD21">
        <v>12936</v>
      </c>
      <c r="AE21">
        <v>5504</v>
      </c>
      <c r="AF21">
        <v>1268765</v>
      </c>
      <c r="AG21">
        <v>1191785</v>
      </c>
      <c r="AH21">
        <v>2035814</v>
      </c>
      <c r="AI21">
        <v>7461546</v>
      </c>
      <c r="AJ21">
        <v>5643239</v>
      </c>
      <c r="AK21">
        <v>4565200</v>
      </c>
      <c r="AL21" s="2">
        <v>9892382</v>
      </c>
      <c r="AM21">
        <v>8818918</v>
      </c>
      <c r="AN21">
        <v>5788713</v>
      </c>
      <c r="AO21">
        <v>7870395</v>
      </c>
      <c r="AP21">
        <v>3047173</v>
      </c>
      <c r="AQ21">
        <v>6609605</v>
      </c>
      <c r="AR21">
        <v>18259945</v>
      </c>
      <c r="AS21" s="3">
        <v>17401378</v>
      </c>
      <c r="AT21">
        <v>16535271</v>
      </c>
      <c r="AU21">
        <v>2153125</v>
      </c>
      <c r="AV21">
        <v>7222161</v>
      </c>
      <c r="AW21">
        <v>8537546</v>
      </c>
      <c r="AX21">
        <v>5470107</v>
      </c>
      <c r="AY21">
        <v>8588197</v>
      </c>
      <c r="AZ21">
        <v>4256686</v>
      </c>
      <c r="BA21">
        <v>2511561</v>
      </c>
      <c r="BB21">
        <v>16083572</v>
      </c>
    </row>
    <row r="22" spans="2:54">
      <c r="B22" t="s">
        <v>48</v>
      </c>
      <c r="AL22" s="2"/>
      <c r="AS22" s="3"/>
    </row>
    <row r="23" spans="2:54">
      <c r="B23" t="s">
        <v>67</v>
      </c>
      <c r="AL23" s="2"/>
      <c r="AS23" s="3"/>
    </row>
    <row r="24" spans="2:54">
      <c r="B24" t="s">
        <v>15</v>
      </c>
      <c r="G24">
        <v>5557</v>
      </c>
      <c r="H24">
        <v>29843</v>
      </c>
      <c r="I24">
        <v>9741</v>
      </c>
      <c r="J24">
        <v>42514</v>
      </c>
      <c r="O24">
        <v>12811.5</v>
      </c>
      <c r="P24">
        <v>46166.34</v>
      </c>
      <c r="S24">
        <v>193126.019</v>
      </c>
      <c r="V24">
        <v>156756.23199999999</v>
      </c>
      <c r="X24">
        <v>413912.83</v>
      </c>
      <c r="Y24">
        <v>88487.760999999999</v>
      </c>
      <c r="Z24">
        <v>13024</v>
      </c>
      <c r="AA24">
        <v>347022</v>
      </c>
      <c r="AB24">
        <v>716575</v>
      </c>
      <c r="AC24">
        <v>931971</v>
      </c>
      <c r="AD24">
        <v>1499653</v>
      </c>
      <c r="AE24">
        <v>1384896</v>
      </c>
      <c r="AF24">
        <v>1436773</v>
      </c>
      <c r="AG24">
        <v>1614685</v>
      </c>
      <c r="AH24">
        <v>2428114</v>
      </c>
      <c r="AI24">
        <v>13457071</v>
      </c>
      <c r="AJ24">
        <v>14945474</v>
      </c>
      <c r="AK24">
        <v>13013573</v>
      </c>
      <c r="AL24" s="2">
        <v>17700247</v>
      </c>
      <c r="AM24">
        <v>23811975</v>
      </c>
      <c r="AN24">
        <v>25345612</v>
      </c>
      <c r="AO24">
        <v>30763045</v>
      </c>
      <c r="AP24">
        <v>26425831</v>
      </c>
      <c r="AQ24">
        <v>16700392</v>
      </c>
      <c r="AR24">
        <v>4174255</v>
      </c>
      <c r="AS24" s="3">
        <v>7094404</v>
      </c>
      <c r="AT24">
        <v>16972058</v>
      </c>
      <c r="AU24">
        <v>135304</v>
      </c>
      <c r="AV24">
        <v>16331</v>
      </c>
      <c r="AW24">
        <v>140793</v>
      </c>
      <c r="AX24">
        <v>153937</v>
      </c>
      <c r="AY24">
        <v>5250464</v>
      </c>
      <c r="AZ24">
        <v>1035004</v>
      </c>
      <c r="BA24">
        <v>7266602</v>
      </c>
      <c r="BB24">
        <v>26197839</v>
      </c>
    </row>
    <row r="25" spans="2:54">
      <c r="B25" t="s">
        <v>143</v>
      </c>
      <c r="AL25" s="2"/>
      <c r="AS25" s="3"/>
    </row>
    <row r="26" spans="2:54">
      <c r="B26" t="s">
        <v>174</v>
      </c>
      <c r="AL26" s="2"/>
      <c r="AS26" s="3"/>
    </row>
    <row r="27" spans="2:54">
      <c r="B27" t="s">
        <v>20</v>
      </c>
      <c r="E27">
        <v>5545</v>
      </c>
      <c r="F27">
        <v>249</v>
      </c>
      <c r="AL27" s="2"/>
      <c r="AS27" s="3"/>
    </row>
    <row r="28" spans="2:54">
      <c r="B28" t="s">
        <v>8</v>
      </c>
      <c r="E28">
        <v>41784</v>
      </c>
      <c r="F28">
        <v>56753</v>
      </c>
      <c r="G28">
        <v>68201</v>
      </c>
      <c r="H28">
        <v>13748</v>
      </c>
      <c r="I28">
        <v>15377</v>
      </c>
      <c r="J28">
        <v>8453</v>
      </c>
      <c r="K28">
        <v>5419</v>
      </c>
      <c r="L28">
        <v>1036</v>
      </c>
      <c r="M28">
        <v>24243.75</v>
      </c>
      <c r="N28">
        <v>3280.32</v>
      </c>
      <c r="O28">
        <v>12924.566000000001</v>
      </c>
      <c r="P28">
        <v>15712.82</v>
      </c>
      <c r="Q28">
        <v>7794.6189999999997</v>
      </c>
      <c r="R28">
        <v>4918.241</v>
      </c>
      <c r="S28">
        <v>8188.5720000000001</v>
      </c>
      <c r="T28">
        <v>7606.03</v>
      </c>
      <c r="U28">
        <v>2941.4670000000001</v>
      </c>
      <c r="V28">
        <v>20122.511999999999</v>
      </c>
      <c r="W28">
        <v>10749</v>
      </c>
      <c r="X28">
        <v>17575.162</v>
      </c>
      <c r="Y28">
        <v>1888.6</v>
      </c>
      <c r="Z28">
        <v>6235</v>
      </c>
      <c r="AA28">
        <v>12981</v>
      </c>
      <c r="AB28">
        <v>10235</v>
      </c>
      <c r="AC28">
        <v>9143</v>
      </c>
      <c r="AD28">
        <v>10038</v>
      </c>
      <c r="AE28">
        <v>27691</v>
      </c>
      <c r="AF28">
        <v>94672</v>
      </c>
      <c r="AG28">
        <v>180570</v>
      </c>
      <c r="AH28">
        <v>300717</v>
      </c>
      <c r="AI28">
        <v>506924</v>
      </c>
      <c r="AJ28">
        <v>592877</v>
      </c>
      <c r="AK28">
        <v>631374</v>
      </c>
      <c r="AL28" s="2">
        <v>900</v>
      </c>
      <c r="AM28">
        <v>15492</v>
      </c>
      <c r="AN28">
        <v>12348</v>
      </c>
      <c r="AO28">
        <v>232419</v>
      </c>
      <c r="AP28">
        <v>187813</v>
      </c>
      <c r="AQ28">
        <v>248292</v>
      </c>
      <c r="AR28">
        <v>453192</v>
      </c>
      <c r="AS28" s="3">
        <v>6331064</v>
      </c>
      <c r="AT28">
        <v>10979672</v>
      </c>
      <c r="AU28">
        <v>14953781</v>
      </c>
      <c r="AV28">
        <v>6084443</v>
      </c>
      <c r="AW28">
        <v>17377070</v>
      </c>
      <c r="AX28">
        <v>20069429</v>
      </c>
      <c r="AY28">
        <v>44471614</v>
      </c>
      <c r="AZ28">
        <v>45671438</v>
      </c>
      <c r="BA28">
        <v>62209050</v>
      </c>
      <c r="BB28">
        <v>75581526</v>
      </c>
    </row>
    <row r="29" spans="2:54">
      <c r="B29" t="s">
        <v>7</v>
      </c>
      <c r="G29">
        <v>42</v>
      </c>
      <c r="H29">
        <v>139</v>
      </c>
      <c r="J29">
        <v>275</v>
      </c>
      <c r="K29">
        <v>45</v>
      </c>
      <c r="N29">
        <v>815</v>
      </c>
      <c r="O29">
        <v>55</v>
      </c>
      <c r="P29">
        <v>1453.4949999999999</v>
      </c>
      <c r="R29">
        <v>96.665999999999997</v>
      </c>
      <c r="T29">
        <v>63</v>
      </c>
      <c r="V29">
        <v>62.8</v>
      </c>
      <c r="Y29">
        <v>3126.86</v>
      </c>
      <c r="Z29">
        <v>37500</v>
      </c>
      <c r="AA29">
        <v>33931</v>
      </c>
      <c r="AB29">
        <v>16370</v>
      </c>
      <c r="AC29">
        <v>37257</v>
      </c>
      <c r="AD29">
        <v>42019</v>
      </c>
      <c r="AE29">
        <v>49339</v>
      </c>
      <c r="AF29">
        <v>51120</v>
      </c>
      <c r="AG29">
        <v>57623</v>
      </c>
      <c r="AH29">
        <v>50186</v>
      </c>
      <c r="AI29">
        <v>188999</v>
      </c>
      <c r="AJ29">
        <v>216989</v>
      </c>
      <c r="AK29">
        <v>121115</v>
      </c>
      <c r="AL29" s="2">
        <v>66392</v>
      </c>
      <c r="AM29">
        <v>36114</v>
      </c>
      <c r="AN29">
        <v>29881</v>
      </c>
      <c r="AO29">
        <v>66422</v>
      </c>
      <c r="AP29">
        <v>59364</v>
      </c>
      <c r="AQ29">
        <v>84553</v>
      </c>
      <c r="AR29">
        <v>344827</v>
      </c>
      <c r="AS29" s="3">
        <v>1026107</v>
      </c>
      <c r="AT29">
        <v>1468042</v>
      </c>
      <c r="AU29">
        <v>1330067</v>
      </c>
      <c r="AV29">
        <v>1818727</v>
      </c>
      <c r="AW29">
        <v>1118545</v>
      </c>
      <c r="AX29">
        <v>7196963</v>
      </c>
      <c r="AY29">
        <v>2381323</v>
      </c>
      <c r="AZ29">
        <v>2539827</v>
      </c>
      <c r="BA29">
        <v>1132948</v>
      </c>
      <c r="BB29">
        <v>5166986</v>
      </c>
    </row>
    <row r="30" spans="2:54">
      <c r="B30" t="s">
        <v>4</v>
      </c>
      <c r="F30">
        <v>320</v>
      </c>
      <c r="G30">
        <v>374</v>
      </c>
      <c r="H30">
        <v>1622</v>
      </c>
      <c r="I30">
        <v>5554</v>
      </c>
      <c r="J30">
        <v>2286</v>
      </c>
      <c r="K30">
        <v>1804</v>
      </c>
      <c r="L30">
        <v>12272</v>
      </c>
      <c r="P30">
        <v>1500</v>
      </c>
      <c r="Q30">
        <v>780</v>
      </c>
      <c r="R30">
        <v>37</v>
      </c>
      <c r="U30">
        <v>193.8</v>
      </c>
      <c r="V30">
        <v>1840.45</v>
      </c>
      <c r="W30">
        <v>746</v>
      </c>
      <c r="X30">
        <v>28</v>
      </c>
      <c r="Z30">
        <v>600</v>
      </c>
      <c r="AA30">
        <v>197135</v>
      </c>
      <c r="AB30">
        <v>335415</v>
      </c>
      <c r="AC30">
        <v>572</v>
      </c>
      <c r="AD30">
        <v>12002</v>
      </c>
      <c r="AE30">
        <v>12726</v>
      </c>
      <c r="AF30">
        <v>180553</v>
      </c>
      <c r="AG30">
        <v>32943</v>
      </c>
      <c r="AH30">
        <v>38063</v>
      </c>
      <c r="AI30">
        <v>183636</v>
      </c>
      <c r="AJ30">
        <v>58135</v>
      </c>
      <c r="AK30">
        <v>4549</v>
      </c>
      <c r="AL30" s="2">
        <v>19533</v>
      </c>
      <c r="AM30">
        <v>10</v>
      </c>
      <c r="AN30">
        <v>5661</v>
      </c>
      <c r="AO30">
        <v>592980</v>
      </c>
      <c r="AP30">
        <v>40114</v>
      </c>
      <c r="AQ30">
        <v>41738</v>
      </c>
      <c r="AR30">
        <v>81027</v>
      </c>
      <c r="AS30" s="3">
        <v>103932</v>
      </c>
      <c r="AT30">
        <v>97549</v>
      </c>
      <c r="AU30">
        <v>732450</v>
      </c>
      <c r="AV30">
        <v>4390706</v>
      </c>
      <c r="AW30">
        <v>3806529</v>
      </c>
      <c r="AX30">
        <v>3163335</v>
      </c>
      <c r="AY30">
        <v>5967292</v>
      </c>
      <c r="AZ30">
        <v>207490</v>
      </c>
      <c r="BA30">
        <v>104891</v>
      </c>
      <c r="BB30">
        <v>100192</v>
      </c>
    </row>
    <row r="31" spans="2:54">
      <c r="B31" t="s">
        <v>21</v>
      </c>
      <c r="AG31">
        <v>1781</v>
      </c>
      <c r="AH31">
        <v>5460</v>
      </c>
      <c r="AI31">
        <v>10770</v>
      </c>
      <c r="AJ31">
        <v>975</v>
      </c>
      <c r="AK31">
        <v>2809</v>
      </c>
      <c r="AL31" s="2">
        <v>6159</v>
      </c>
      <c r="AM31">
        <v>8756</v>
      </c>
      <c r="AN31">
        <v>10101</v>
      </c>
      <c r="AR31">
        <v>1225</v>
      </c>
      <c r="AS31" s="3">
        <v>1000</v>
      </c>
      <c r="AT31">
        <v>8417</v>
      </c>
      <c r="AU31">
        <v>17233</v>
      </c>
      <c r="AV31">
        <v>132387</v>
      </c>
      <c r="AW31">
        <v>35971</v>
      </c>
      <c r="AX31">
        <v>50531</v>
      </c>
      <c r="AY31">
        <v>945635</v>
      </c>
      <c r="AZ31">
        <v>172830</v>
      </c>
      <c r="BA31">
        <v>260579</v>
      </c>
      <c r="BB31">
        <v>18247</v>
      </c>
    </row>
    <row r="32" spans="2:54">
      <c r="B32" t="s">
        <v>175</v>
      </c>
      <c r="AJ32">
        <v>209</v>
      </c>
      <c r="AL32" s="2"/>
      <c r="AP32">
        <v>126498</v>
      </c>
      <c r="AQ32">
        <v>666138</v>
      </c>
      <c r="AR32">
        <v>65438</v>
      </c>
      <c r="AS32" s="3"/>
      <c r="AX32">
        <v>21000</v>
      </c>
      <c r="AY32">
        <v>233134</v>
      </c>
      <c r="AZ32">
        <v>2342820</v>
      </c>
      <c r="BA32">
        <v>569949</v>
      </c>
      <c r="BB32">
        <v>3501970</v>
      </c>
    </row>
    <row r="33" spans="2:54">
      <c r="B33" t="s">
        <v>11</v>
      </c>
      <c r="E33">
        <v>610520</v>
      </c>
      <c r="F33">
        <v>561795</v>
      </c>
      <c r="G33">
        <v>596086</v>
      </c>
      <c r="H33">
        <v>540994</v>
      </c>
      <c r="I33">
        <v>428054</v>
      </c>
      <c r="J33">
        <v>802848</v>
      </c>
      <c r="K33">
        <v>966987</v>
      </c>
      <c r="L33">
        <v>550212</v>
      </c>
      <c r="M33">
        <v>688522.03500000003</v>
      </c>
      <c r="N33">
        <v>851544.46299999999</v>
      </c>
      <c r="O33">
        <v>894981.076</v>
      </c>
      <c r="P33">
        <v>1250485.4169999999</v>
      </c>
      <c r="Q33">
        <v>1061221.1000000001</v>
      </c>
      <c r="R33">
        <v>1203114.787</v>
      </c>
      <c r="S33">
        <v>1283140.2290000001</v>
      </c>
      <c r="T33">
        <v>2893245.378</v>
      </c>
      <c r="U33">
        <v>1768880.8430000001</v>
      </c>
      <c r="V33">
        <v>2439879.6719999998</v>
      </c>
      <c r="W33">
        <v>2527140</v>
      </c>
      <c r="X33">
        <v>3231635.5589999999</v>
      </c>
      <c r="Y33">
        <v>3214415.2820000001</v>
      </c>
      <c r="Z33">
        <v>1938067</v>
      </c>
      <c r="AA33">
        <v>1691420</v>
      </c>
      <c r="AB33">
        <v>2098038</v>
      </c>
      <c r="AC33">
        <v>2337844</v>
      </c>
      <c r="AD33">
        <v>1702001</v>
      </c>
      <c r="AE33">
        <v>1850902</v>
      </c>
      <c r="AF33">
        <v>2408668</v>
      </c>
      <c r="AG33">
        <v>2690823</v>
      </c>
      <c r="AH33">
        <v>2597512</v>
      </c>
      <c r="AI33">
        <v>16882101</v>
      </c>
      <c r="AJ33">
        <v>13882930</v>
      </c>
      <c r="AK33">
        <v>12561004</v>
      </c>
      <c r="AL33" s="2">
        <v>16070167</v>
      </c>
      <c r="AM33">
        <v>15791932</v>
      </c>
      <c r="AN33">
        <v>16558825</v>
      </c>
      <c r="AO33">
        <v>17464363</v>
      </c>
      <c r="AP33">
        <v>22079173</v>
      </c>
      <c r="AQ33">
        <v>20679441</v>
      </c>
      <c r="AR33">
        <v>29994673</v>
      </c>
      <c r="AS33" s="3">
        <v>41135974</v>
      </c>
      <c r="AT33">
        <v>57233181</v>
      </c>
      <c r="AU33">
        <v>132721946</v>
      </c>
      <c r="AV33">
        <v>103019224</v>
      </c>
      <c r="AW33">
        <v>129400333</v>
      </c>
      <c r="AX33">
        <v>129800987</v>
      </c>
      <c r="AY33">
        <v>189728176</v>
      </c>
      <c r="AZ33">
        <v>196653269</v>
      </c>
      <c r="BA33">
        <v>200102889</v>
      </c>
      <c r="BB33">
        <v>363824191</v>
      </c>
    </row>
    <row r="34" spans="2:54">
      <c r="B34" t="s">
        <v>103</v>
      </c>
      <c r="N34">
        <v>36.079000000000001</v>
      </c>
      <c r="O34">
        <v>4.5999999999999996</v>
      </c>
      <c r="Q34">
        <v>37.5</v>
      </c>
      <c r="AE34">
        <v>795</v>
      </c>
      <c r="AG34">
        <v>2295</v>
      </c>
      <c r="AL34" s="2">
        <v>24423</v>
      </c>
      <c r="AM34">
        <v>86394</v>
      </c>
      <c r="AN34">
        <v>136</v>
      </c>
      <c r="AO34">
        <v>30</v>
      </c>
      <c r="AP34">
        <v>54368</v>
      </c>
      <c r="AQ34">
        <v>45268</v>
      </c>
      <c r="AR34">
        <v>501028</v>
      </c>
      <c r="AS34" s="3">
        <v>1478944</v>
      </c>
      <c r="AT34">
        <v>3850026</v>
      </c>
      <c r="AY34">
        <v>25111253</v>
      </c>
      <c r="AZ34">
        <v>3040043</v>
      </c>
      <c r="BA34">
        <v>47</v>
      </c>
      <c r="BB34">
        <v>87</v>
      </c>
    </row>
    <row r="35" spans="2:54">
      <c r="B35" t="s">
        <v>104</v>
      </c>
      <c r="AL35" s="2"/>
      <c r="AP35">
        <v>1080</v>
      </c>
      <c r="AS35" s="3"/>
    </row>
    <row r="36" spans="2:54">
      <c r="B36" t="s">
        <v>70</v>
      </c>
      <c r="T36">
        <v>8.5960000000000001</v>
      </c>
      <c r="AA36">
        <v>34318</v>
      </c>
      <c r="AG36">
        <v>18336</v>
      </c>
      <c r="AH36">
        <v>43401</v>
      </c>
      <c r="AI36">
        <v>1788305</v>
      </c>
      <c r="AJ36">
        <v>1001539</v>
      </c>
      <c r="AK36">
        <v>589842</v>
      </c>
      <c r="AL36" s="2">
        <v>620456</v>
      </c>
      <c r="AM36">
        <v>1343381</v>
      </c>
      <c r="AN36">
        <v>1366607</v>
      </c>
      <c r="AO36">
        <v>2119384</v>
      </c>
      <c r="AP36">
        <v>2109793</v>
      </c>
      <c r="AQ36">
        <v>1658852</v>
      </c>
      <c r="AR36">
        <v>1873846</v>
      </c>
      <c r="AS36" s="3">
        <v>685027</v>
      </c>
      <c r="AY36">
        <v>715510</v>
      </c>
      <c r="AZ36">
        <v>935396</v>
      </c>
      <c r="BA36">
        <v>4172154</v>
      </c>
      <c r="BB36">
        <v>5569305</v>
      </c>
    </row>
    <row r="37" spans="2:54">
      <c r="B37" t="s">
        <v>9</v>
      </c>
      <c r="E37">
        <v>44404</v>
      </c>
      <c r="F37">
        <v>68623</v>
      </c>
      <c r="G37">
        <v>44933</v>
      </c>
      <c r="H37">
        <v>40903</v>
      </c>
      <c r="I37">
        <v>44814</v>
      </c>
      <c r="J37">
        <v>42453</v>
      </c>
      <c r="K37">
        <v>32075</v>
      </c>
      <c r="L37">
        <v>25215</v>
      </c>
      <c r="M37">
        <v>73567.023000000001</v>
      </c>
      <c r="N37">
        <v>18634.419000000002</v>
      </c>
      <c r="O37">
        <v>14461.384</v>
      </c>
      <c r="P37">
        <v>51061.599000000002</v>
      </c>
      <c r="Q37">
        <v>29580.19</v>
      </c>
      <c r="R37">
        <v>49726.271999999997</v>
      </c>
      <c r="S37">
        <v>73258.573000000004</v>
      </c>
      <c r="T37">
        <v>60842.326000000001</v>
      </c>
      <c r="U37">
        <v>29131.272000000001</v>
      </c>
      <c r="V37">
        <v>70555.56</v>
      </c>
      <c r="W37">
        <v>66178</v>
      </c>
      <c r="X37">
        <v>53153.262999999999</v>
      </c>
      <c r="Y37">
        <v>83674.304999999993</v>
      </c>
      <c r="Z37">
        <v>64012</v>
      </c>
      <c r="AA37">
        <v>87211</v>
      </c>
      <c r="AB37">
        <v>92456</v>
      </c>
      <c r="AC37">
        <v>95571</v>
      </c>
      <c r="AD37">
        <v>94400</v>
      </c>
      <c r="AE37">
        <v>68527</v>
      </c>
      <c r="AF37">
        <v>51980</v>
      </c>
      <c r="AG37">
        <v>54031</v>
      </c>
      <c r="AH37">
        <v>69241</v>
      </c>
      <c r="AI37">
        <v>465972</v>
      </c>
      <c r="AJ37">
        <v>173727</v>
      </c>
      <c r="AK37">
        <v>92245</v>
      </c>
      <c r="AL37" s="2">
        <v>310624</v>
      </c>
      <c r="AM37">
        <v>2013135</v>
      </c>
      <c r="AN37">
        <v>322660</v>
      </c>
      <c r="AO37">
        <v>783842</v>
      </c>
      <c r="AP37">
        <v>590580</v>
      </c>
      <c r="AQ37">
        <v>484782</v>
      </c>
      <c r="AR37">
        <v>1144487</v>
      </c>
      <c r="AS37" s="3">
        <v>401668</v>
      </c>
      <c r="AT37">
        <v>1118573</v>
      </c>
      <c r="AU37">
        <v>3537712</v>
      </c>
      <c r="AV37">
        <v>3254662</v>
      </c>
      <c r="AW37">
        <v>14235630</v>
      </c>
      <c r="AX37">
        <v>7578090</v>
      </c>
      <c r="AY37">
        <v>9491955</v>
      </c>
      <c r="AZ37">
        <v>21807555</v>
      </c>
      <c r="BA37">
        <v>9143283</v>
      </c>
      <c r="BB37">
        <v>14701032</v>
      </c>
    </row>
    <row r="38" spans="2:54">
      <c r="B38" t="s">
        <v>23</v>
      </c>
      <c r="H38">
        <v>10</v>
      </c>
      <c r="J38">
        <v>24</v>
      </c>
      <c r="K38">
        <v>300</v>
      </c>
      <c r="L38">
        <v>110</v>
      </c>
      <c r="P38">
        <v>15.250999999999999</v>
      </c>
      <c r="Q38">
        <v>600</v>
      </c>
      <c r="S38">
        <v>159.267</v>
      </c>
      <c r="U38">
        <v>372.75</v>
      </c>
      <c r="V38">
        <v>51</v>
      </c>
      <c r="W38">
        <v>1500</v>
      </c>
      <c r="Y38">
        <v>3973.03</v>
      </c>
      <c r="AA38">
        <v>6507</v>
      </c>
      <c r="AB38">
        <v>5519</v>
      </c>
      <c r="AC38">
        <v>28518</v>
      </c>
      <c r="AD38">
        <v>34555</v>
      </c>
      <c r="AE38">
        <v>57623</v>
      </c>
      <c r="AF38">
        <v>81131</v>
      </c>
      <c r="AG38">
        <v>104235</v>
      </c>
      <c r="AH38">
        <v>119299</v>
      </c>
      <c r="AI38">
        <v>546983</v>
      </c>
      <c r="AJ38">
        <v>565833</v>
      </c>
      <c r="AK38">
        <v>706347</v>
      </c>
      <c r="AL38" s="2">
        <v>680739</v>
      </c>
      <c r="AM38">
        <v>875555</v>
      </c>
      <c r="AN38">
        <v>789207</v>
      </c>
      <c r="AO38">
        <v>646343</v>
      </c>
      <c r="AP38">
        <v>1448738</v>
      </c>
      <c r="AQ38">
        <v>1241557</v>
      </c>
      <c r="AR38">
        <v>1842400</v>
      </c>
      <c r="AS38" s="3">
        <v>1844518</v>
      </c>
      <c r="AT38">
        <v>3097488</v>
      </c>
      <c r="AU38">
        <v>2722176</v>
      </c>
      <c r="AV38">
        <v>2399325</v>
      </c>
      <c r="AW38">
        <v>2399500</v>
      </c>
      <c r="AX38">
        <v>2273949</v>
      </c>
      <c r="AY38">
        <v>2309031</v>
      </c>
      <c r="AZ38">
        <v>3300745</v>
      </c>
      <c r="BA38">
        <v>2465266</v>
      </c>
      <c r="BB38">
        <v>2054066</v>
      </c>
    </row>
    <row r="39" spans="2:54">
      <c r="B39" t="s">
        <v>146</v>
      </c>
      <c r="AL39" s="2"/>
      <c r="AS39" s="3"/>
      <c r="AW39">
        <v>5000</v>
      </c>
      <c r="AY39">
        <v>4481</v>
      </c>
      <c r="AZ39">
        <v>10</v>
      </c>
      <c r="BA39">
        <v>10</v>
      </c>
    </row>
    <row r="40" spans="2:54">
      <c r="B40" t="s">
        <v>71</v>
      </c>
      <c r="M40">
        <v>27531.294000000002</v>
      </c>
      <c r="N40">
        <v>44383.582000000002</v>
      </c>
      <c r="O40">
        <v>70941.182000000001</v>
      </c>
      <c r="P40">
        <v>61619.506999999998</v>
      </c>
      <c r="Q40">
        <v>3086.24</v>
      </c>
      <c r="R40">
        <v>19556.547999999999</v>
      </c>
      <c r="S40">
        <v>2438.9299999999998</v>
      </c>
      <c r="T40">
        <v>316831.94900000002</v>
      </c>
      <c r="U40">
        <v>8119.2129999999997</v>
      </c>
      <c r="V40">
        <v>1984.05</v>
      </c>
      <c r="W40">
        <v>5105</v>
      </c>
      <c r="X40">
        <v>16011.645</v>
      </c>
      <c r="Y40">
        <v>24719.15</v>
      </c>
      <c r="Z40">
        <v>2802</v>
      </c>
      <c r="AA40">
        <v>3031</v>
      </c>
      <c r="AB40">
        <v>14035</v>
      </c>
      <c r="AC40">
        <v>27004</v>
      </c>
      <c r="AD40">
        <v>467</v>
      </c>
      <c r="AE40">
        <v>7625</v>
      </c>
      <c r="AF40">
        <v>711</v>
      </c>
      <c r="AG40">
        <v>2038</v>
      </c>
      <c r="AH40">
        <v>45226</v>
      </c>
      <c r="AI40">
        <v>1884609</v>
      </c>
      <c r="AJ40">
        <v>220870</v>
      </c>
      <c r="AK40">
        <v>69603</v>
      </c>
      <c r="AL40" s="2">
        <v>87145</v>
      </c>
      <c r="AM40">
        <v>145377</v>
      </c>
      <c r="AN40">
        <v>309286</v>
      </c>
      <c r="AO40">
        <v>113337</v>
      </c>
      <c r="AQ40">
        <v>1</v>
      </c>
      <c r="AR40">
        <v>4567</v>
      </c>
      <c r="AS40" s="3">
        <v>9235</v>
      </c>
      <c r="AT40">
        <v>950</v>
      </c>
      <c r="AU40">
        <v>43318</v>
      </c>
      <c r="AV40">
        <v>77800</v>
      </c>
      <c r="AW40">
        <v>2247892</v>
      </c>
      <c r="AX40">
        <v>2635349</v>
      </c>
      <c r="AY40">
        <v>112999</v>
      </c>
      <c r="AZ40">
        <v>76356</v>
      </c>
      <c r="BA40">
        <v>32855</v>
      </c>
      <c r="BB40">
        <v>5802</v>
      </c>
    </row>
    <row r="41" spans="2:54">
      <c r="B41" t="s">
        <v>2</v>
      </c>
      <c r="E41">
        <v>954897</v>
      </c>
      <c r="F41">
        <v>577511</v>
      </c>
      <c r="G41">
        <v>705691</v>
      </c>
      <c r="H41">
        <v>492291</v>
      </c>
      <c r="I41">
        <v>380001</v>
      </c>
      <c r="J41">
        <v>530378</v>
      </c>
      <c r="K41">
        <v>640696</v>
      </c>
      <c r="L41">
        <v>1367106</v>
      </c>
      <c r="M41">
        <f>1275756.096+7873.664</f>
        <v>1283629.76</v>
      </c>
      <c r="N41">
        <f>1474626.588+20996.573</f>
        <v>1495623.1610000001</v>
      </c>
      <c r="O41">
        <v>2032577.4839999999</v>
      </c>
      <c r="P41">
        <v>2115630.8879999998</v>
      </c>
      <c r="Q41">
        <f>3056892.619+542958.424</f>
        <v>3599851.0430000001</v>
      </c>
      <c r="R41">
        <f>2460874.253+572384.966</f>
        <v>3033259.219</v>
      </c>
      <c r="S41">
        <f>2447410.006+599481.999</f>
        <v>3046892.0049999999</v>
      </c>
      <c r="T41">
        <f>6051042.247+339240.617</f>
        <v>6390282.8640000001</v>
      </c>
      <c r="U41">
        <f>10088457.248+315877.346</f>
        <v>10404334.594000001</v>
      </c>
      <c r="V41">
        <f>10669466.238+272941.424</f>
        <v>10942407.662</v>
      </c>
      <c r="W41">
        <v>9298971</v>
      </c>
      <c r="X41">
        <v>12499234.094000001</v>
      </c>
      <c r="Y41">
        <v>16265092.142000001</v>
      </c>
      <c r="Z41">
        <v>6538601</v>
      </c>
      <c r="AA41">
        <v>6582712</v>
      </c>
      <c r="AB41">
        <v>9518229</v>
      </c>
      <c r="AC41">
        <v>8398114</v>
      </c>
      <c r="AD41">
        <v>7571763</v>
      </c>
      <c r="AE41">
        <v>8382982</v>
      </c>
      <c r="AF41">
        <v>8612405</v>
      </c>
      <c r="AG41">
        <v>8973890</v>
      </c>
      <c r="AH41">
        <v>11157510</v>
      </c>
      <c r="AI41">
        <v>94815475</v>
      </c>
      <c r="AJ41">
        <v>71932838</v>
      </c>
      <c r="AK41">
        <v>30943680</v>
      </c>
      <c r="AL41" s="2">
        <v>40320278</v>
      </c>
      <c r="AM41">
        <v>43398857</v>
      </c>
      <c r="AN41">
        <v>64475640</v>
      </c>
      <c r="AO41">
        <v>64801808</v>
      </c>
      <c r="AP41">
        <v>81039206</v>
      </c>
      <c r="AQ41">
        <v>91705974</v>
      </c>
      <c r="AR41">
        <v>115863715</v>
      </c>
      <c r="AS41" s="3">
        <v>174067001</v>
      </c>
      <c r="AT41">
        <v>214227771</v>
      </c>
      <c r="AU41">
        <v>198682998</v>
      </c>
      <c r="AV41">
        <v>195583619</v>
      </c>
      <c r="AW41">
        <v>199580000</v>
      </c>
      <c r="AX41">
        <v>229014178</v>
      </c>
      <c r="AY41">
        <v>249699005</v>
      </c>
      <c r="AZ41">
        <v>293476805</v>
      </c>
      <c r="BA41">
        <v>260003918</v>
      </c>
      <c r="BB41">
        <v>607665053</v>
      </c>
    </row>
    <row r="42" spans="2:54">
      <c r="B42" t="s">
        <v>72</v>
      </c>
      <c r="AL42" s="2"/>
      <c r="AN42">
        <v>12677</v>
      </c>
      <c r="AS42" s="3"/>
      <c r="AZ42">
        <v>10</v>
      </c>
    </row>
    <row r="43" spans="2:54">
      <c r="B43" t="s">
        <v>24</v>
      </c>
      <c r="AK43">
        <v>2293</v>
      </c>
      <c r="AL43" s="2"/>
      <c r="AS43" s="3">
        <v>10</v>
      </c>
      <c r="AX43">
        <v>209950</v>
      </c>
      <c r="AY43">
        <v>6982060</v>
      </c>
      <c r="AZ43">
        <v>586</v>
      </c>
    </row>
    <row r="44" spans="2:54">
      <c r="B44" t="s">
        <v>73</v>
      </c>
      <c r="AD44">
        <v>1846</v>
      </c>
      <c r="AL44" s="2"/>
      <c r="AM44">
        <v>946108</v>
      </c>
      <c r="AN44">
        <v>2</v>
      </c>
      <c r="AO44">
        <v>2910</v>
      </c>
      <c r="AP44">
        <v>14956</v>
      </c>
      <c r="AQ44">
        <v>166195</v>
      </c>
      <c r="AR44">
        <v>171038</v>
      </c>
      <c r="AS44" s="3"/>
      <c r="AT44">
        <v>1982895</v>
      </c>
      <c r="BA44">
        <v>10</v>
      </c>
    </row>
    <row r="45" spans="2:54">
      <c r="B45" t="s">
        <v>74</v>
      </c>
      <c r="K45">
        <v>485069.42</v>
      </c>
      <c r="L45">
        <v>462757.96100000001</v>
      </c>
      <c r="M45">
        <v>298822.38</v>
      </c>
      <c r="N45">
        <v>539140.76500000001</v>
      </c>
      <c r="O45">
        <v>771720.06299999997</v>
      </c>
      <c r="P45">
        <v>405486.78399999999</v>
      </c>
      <c r="Q45">
        <v>561872.22100000002</v>
      </c>
      <c r="R45">
        <v>322323.76500000001</v>
      </c>
      <c r="S45">
        <v>152844.886</v>
      </c>
      <c r="T45">
        <v>81981.762000000002</v>
      </c>
      <c r="U45">
        <v>98849.32</v>
      </c>
      <c r="V45">
        <v>87461.66</v>
      </c>
      <c r="W45">
        <v>13746</v>
      </c>
      <c r="X45">
        <v>384499.27100000001</v>
      </c>
      <c r="Y45">
        <v>840035.48699999996</v>
      </c>
      <c r="Z45">
        <v>49006</v>
      </c>
      <c r="AA45">
        <v>194245</v>
      </c>
      <c r="AB45">
        <v>78536</v>
      </c>
      <c r="AC45">
        <v>153628</v>
      </c>
      <c r="AD45">
        <v>119942</v>
      </c>
      <c r="AE45">
        <v>277021</v>
      </c>
      <c r="AF45">
        <v>487653</v>
      </c>
      <c r="AG45">
        <v>269405</v>
      </c>
      <c r="AH45">
        <v>420668</v>
      </c>
      <c r="AI45">
        <v>4659348</v>
      </c>
      <c r="AJ45">
        <v>2733216</v>
      </c>
      <c r="AK45">
        <v>7857559</v>
      </c>
      <c r="AL45" s="2">
        <v>12579635</v>
      </c>
      <c r="AM45">
        <v>28829368</v>
      </c>
      <c r="AN45">
        <v>28015446</v>
      </c>
      <c r="AO45">
        <v>34509668</v>
      </c>
      <c r="AP45">
        <v>26634029</v>
      </c>
      <c r="AQ45">
        <v>21830184</v>
      </c>
      <c r="AR45">
        <v>21319263</v>
      </c>
      <c r="AS45" s="3">
        <v>9372173</v>
      </c>
      <c r="AW45">
        <v>5000</v>
      </c>
      <c r="AX45">
        <v>4174358</v>
      </c>
      <c r="AY45">
        <v>33250144</v>
      </c>
      <c r="AZ45">
        <v>33267881</v>
      </c>
      <c r="BA45">
        <v>16943708</v>
      </c>
      <c r="BB45">
        <v>40070735</v>
      </c>
    </row>
    <row r="46" spans="2:54">
      <c r="B46" t="s">
        <v>75</v>
      </c>
      <c r="AL46" s="2"/>
      <c r="AS46" s="3"/>
    </row>
    <row r="47" spans="2:54">
      <c r="B47" t="s">
        <v>76</v>
      </c>
      <c r="K47">
        <v>2383331.87</v>
      </c>
      <c r="L47">
        <v>2433913.14</v>
      </c>
      <c r="M47">
        <v>2338547.784</v>
      </c>
      <c r="N47">
        <v>2672540.142</v>
      </c>
      <c r="O47">
        <v>2517308.4470000002</v>
      </c>
      <c r="P47">
        <v>2488480.8450000002</v>
      </c>
      <c r="Q47">
        <v>3237564.0049999999</v>
      </c>
      <c r="R47">
        <v>2403109.8990000002</v>
      </c>
      <c r="S47">
        <v>3274097.7089999998</v>
      </c>
      <c r="T47">
        <v>3621624.2</v>
      </c>
      <c r="U47">
        <v>2961841.7420000001</v>
      </c>
      <c r="V47">
        <v>3792750.53</v>
      </c>
      <c r="W47">
        <v>6334473</v>
      </c>
      <c r="X47">
        <v>8441341.7479999997</v>
      </c>
      <c r="Y47">
        <v>12681632.800000001</v>
      </c>
      <c r="Z47">
        <v>5805497</v>
      </c>
      <c r="AA47">
        <v>6592071</v>
      </c>
      <c r="AB47">
        <v>7950023</v>
      </c>
      <c r="AC47">
        <v>9453795</v>
      </c>
      <c r="AD47">
        <v>7403059</v>
      </c>
      <c r="AE47">
        <v>6834554</v>
      </c>
      <c r="AF47">
        <v>8825274</v>
      </c>
      <c r="AG47">
        <v>7518741</v>
      </c>
      <c r="AH47">
        <v>6140547</v>
      </c>
      <c r="AI47">
        <v>44705956</v>
      </c>
      <c r="AJ47">
        <v>42376150</v>
      </c>
      <c r="AK47">
        <v>64377989</v>
      </c>
      <c r="AL47" s="2">
        <v>93138493</v>
      </c>
      <c r="AM47">
        <v>103232697</v>
      </c>
      <c r="AN47">
        <v>65732842</v>
      </c>
      <c r="AO47">
        <v>75829458</v>
      </c>
      <c r="AP47">
        <v>83195574</v>
      </c>
      <c r="AQ47">
        <v>68401299</v>
      </c>
      <c r="AR47">
        <v>74817232</v>
      </c>
      <c r="AS47" s="3">
        <v>49143850</v>
      </c>
      <c r="AT47">
        <v>11890548</v>
      </c>
      <c r="AU47">
        <v>28248491</v>
      </c>
      <c r="AV47">
        <v>42887692</v>
      </c>
      <c r="AW47">
        <v>19162418</v>
      </c>
      <c r="AX47">
        <v>41517282</v>
      </c>
      <c r="AY47">
        <v>82622602</v>
      </c>
      <c r="AZ47">
        <v>86300294</v>
      </c>
      <c r="BA47">
        <v>170566788</v>
      </c>
      <c r="BB47">
        <v>318022188</v>
      </c>
    </row>
    <row r="48" spans="2:54">
      <c r="B48" t="s">
        <v>49</v>
      </c>
      <c r="AL48" s="2"/>
      <c r="AS48" s="3"/>
    </row>
    <row r="49" spans="2:54">
      <c r="B49" t="s">
        <v>77</v>
      </c>
      <c r="AD49">
        <v>600</v>
      </c>
      <c r="AJ49">
        <v>1500</v>
      </c>
      <c r="AL49" s="2"/>
      <c r="AS49" s="3"/>
      <c r="AZ49">
        <v>302</v>
      </c>
      <c r="BA49">
        <v>793</v>
      </c>
      <c r="BB49">
        <v>12015070</v>
      </c>
    </row>
    <row r="50" spans="2:54">
      <c r="B50" t="s">
        <v>50</v>
      </c>
      <c r="AL50" s="2"/>
      <c r="AS50" s="3"/>
    </row>
    <row r="51" spans="2:54">
      <c r="B51" t="s">
        <v>51</v>
      </c>
      <c r="AL51" s="2"/>
      <c r="AS51" s="3"/>
    </row>
    <row r="52" spans="2:54">
      <c r="B52" t="s">
        <v>25</v>
      </c>
      <c r="G52">
        <v>34</v>
      </c>
      <c r="H52">
        <v>2438</v>
      </c>
      <c r="I52">
        <v>6876</v>
      </c>
      <c r="J52">
        <v>2960</v>
      </c>
      <c r="K52">
        <v>129</v>
      </c>
      <c r="L52">
        <v>2618</v>
      </c>
      <c r="M52">
        <v>492</v>
      </c>
      <c r="N52">
        <v>20</v>
      </c>
      <c r="Q52">
        <v>2100</v>
      </c>
      <c r="Y52">
        <v>10</v>
      </c>
      <c r="Z52">
        <v>6595</v>
      </c>
      <c r="AA52">
        <v>8225</v>
      </c>
      <c r="AB52">
        <v>8250</v>
      </c>
      <c r="AC52">
        <v>17060</v>
      </c>
      <c r="AD52">
        <v>19679</v>
      </c>
      <c r="AE52">
        <v>35410</v>
      </c>
      <c r="AF52">
        <v>65981</v>
      </c>
      <c r="AG52">
        <v>64782</v>
      </c>
      <c r="AH52">
        <v>79210</v>
      </c>
      <c r="AI52">
        <v>226684</v>
      </c>
      <c r="AJ52">
        <v>223027</v>
      </c>
      <c r="AK52">
        <v>329400</v>
      </c>
      <c r="AL52" s="2">
        <v>291006</v>
      </c>
      <c r="AM52">
        <v>439661</v>
      </c>
      <c r="AN52">
        <v>427665</v>
      </c>
      <c r="AO52">
        <v>149038</v>
      </c>
      <c r="AP52">
        <v>188176</v>
      </c>
      <c r="AQ52">
        <v>130318</v>
      </c>
      <c r="AR52">
        <v>164239</v>
      </c>
      <c r="AS52" s="3">
        <v>284556</v>
      </c>
      <c r="AT52">
        <v>963943</v>
      </c>
      <c r="AU52">
        <v>335520</v>
      </c>
      <c r="AV52">
        <v>19222</v>
      </c>
      <c r="AW52">
        <v>723158</v>
      </c>
      <c r="AX52">
        <v>1306844</v>
      </c>
      <c r="AY52">
        <v>1870029</v>
      </c>
      <c r="AZ52">
        <v>1903893</v>
      </c>
      <c r="BA52">
        <v>1761013</v>
      </c>
      <c r="BB52">
        <v>4490042</v>
      </c>
    </row>
    <row r="53" spans="2:54">
      <c r="B53" t="s">
        <v>52</v>
      </c>
      <c r="AL53" s="2"/>
      <c r="AS53" s="3"/>
    </row>
    <row r="54" spans="2:54">
      <c r="B54" t="s">
        <v>53</v>
      </c>
      <c r="AL54" s="2"/>
      <c r="AQ54">
        <v>500</v>
      </c>
      <c r="AS54" s="3"/>
      <c r="AT54">
        <v>314</v>
      </c>
      <c r="AU54">
        <v>325</v>
      </c>
      <c r="AX54">
        <v>13443</v>
      </c>
      <c r="BB54">
        <v>2263</v>
      </c>
    </row>
    <row r="55" spans="2:54">
      <c r="B55" t="s">
        <v>54</v>
      </c>
      <c r="AL55" s="2"/>
      <c r="AS55" s="3"/>
      <c r="AX55">
        <v>3588</v>
      </c>
      <c r="BA55">
        <v>5</v>
      </c>
      <c r="BB55">
        <v>20</v>
      </c>
    </row>
    <row r="56" spans="2:54">
      <c r="B56" t="s">
        <v>5</v>
      </c>
      <c r="I56">
        <v>15</v>
      </c>
      <c r="AE56">
        <v>681</v>
      </c>
      <c r="AF56">
        <v>210</v>
      </c>
      <c r="AG56">
        <v>339</v>
      </c>
      <c r="AL56" s="2"/>
      <c r="AS56" s="3"/>
      <c r="AU56">
        <v>9000</v>
      </c>
      <c r="AW56">
        <v>33225</v>
      </c>
      <c r="AX56">
        <v>17395</v>
      </c>
      <c r="AY56">
        <v>2135</v>
      </c>
      <c r="AZ56">
        <v>9761</v>
      </c>
      <c r="BA56">
        <v>16950</v>
      </c>
      <c r="BB56">
        <v>76055</v>
      </c>
    </row>
    <row r="57" spans="2:54">
      <c r="B57" t="s">
        <v>3</v>
      </c>
      <c r="AF57">
        <v>340</v>
      </c>
      <c r="AI57">
        <v>500</v>
      </c>
      <c r="AJ57">
        <v>50</v>
      </c>
      <c r="AL57" s="2"/>
      <c r="AS57" s="3"/>
      <c r="AW57">
        <v>465</v>
      </c>
      <c r="AX57">
        <v>490</v>
      </c>
      <c r="AY57">
        <v>378</v>
      </c>
      <c r="AZ57">
        <v>165</v>
      </c>
      <c r="BA57">
        <v>100</v>
      </c>
    </row>
    <row r="58" spans="2:54">
      <c r="B58" t="s">
        <v>78</v>
      </c>
      <c r="K58">
        <v>9797.7520000000004</v>
      </c>
      <c r="L58">
        <v>20871.353999999999</v>
      </c>
      <c r="M58">
        <v>6601.8649999999998</v>
      </c>
      <c r="N58">
        <v>14582.464</v>
      </c>
      <c r="O58">
        <v>603.48</v>
      </c>
      <c r="P58">
        <v>14639.616</v>
      </c>
      <c r="Q58">
        <v>2731.2840000000001</v>
      </c>
      <c r="R58">
        <v>2621.53</v>
      </c>
      <c r="S58">
        <v>21536.473999999998</v>
      </c>
      <c r="X58">
        <v>4767.7719999999999</v>
      </c>
      <c r="Y58">
        <v>28919.417000000001</v>
      </c>
      <c r="Z58">
        <v>37512</v>
      </c>
      <c r="AA58">
        <v>45287</v>
      </c>
      <c r="AB58">
        <v>222722</v>
      </c>
      <c r="AC58">
        <v>52918</v>
      </c>
      <c r="AD58">
        <v>58611</v>
      </c>
      <c r="AE58">
        <v>182097</v>
      </c>
      <c r="AF58">
        <v>398896</v>
      </c>
      <c r="AG58">
        <v>704471</v>
      </c>
      <c r="AH58">
        <v>1565939</v>
      </c>
      <c r="AI58">
        <v>6524743</v>
      </c>
      <c r="AJ58">
        <v>4696212</v>
      </c>
      <c r="AK58">
        <v>13036437</v>
      </c>
      <c r="AL58" s="2">
        <v>20548124</v>
      </c>
      <c r="AM58">
        <v>1539809</v>
      </c>
      <c r="AN58">
        <v>986426</v>
      </c>
      <c r="AO58">
        <v>2708323</v>
      </c>
      <c r="AP58">
        <v>4221236</v>
      </c>
      <c r="AQ58">
        <v>3722489</v>
      </c>
      <c r="AR58">
        <v>7512873</v>
      </c>
      <c r="AS58" s="3">
        <v>1164873</v>
      </c>
      <c r="AX58">
        <v>467475</v>
      </c>
      <c r="AY58">
        <v>11968544</v>
      </c>
      <c r="AZ58">
        <v>17160761</v>
      </c>
      <c r="BA58">
        <v>19238752</v>
      </c>
      <c r="BB58">
        <v>43590736</v>
      </c>
    </row>
    <row r="59" spans="2:54">
      <c r="B59" t="s">
        <v>106</v>
      </c>
      <c r="K59">
        <v>354.63200000000001</v>
      </c>
      <c r="L59">
        <v>1275.43</v>
      </c>
      <c r="M59">
        <v>25</v>
      </c>
      <c r="O59">
        <v>4.1360000000000001</v>
      </c>
      <c r="R59">
        <v>55.396000000000001</v>
      </c>
      <c r="V59">
        <v>51.51</v>
      </c>
      <c r="AA59">
        <v>122402</v>
      </c>
      <c r="AB59">
        <v>231</v>
      </c>
      <c r="AC59">
        <v>106</v>
      </c>
      <c r="AD59">
        <v>2174</v>
      </c>
      <c r="AE59">
        <v>193919</v>
      </c>
      <c r="AF59">
        <v>1446</v>
      </c>
      <c r="AG59">
        <v>160</v>
      </c>
      <c r="AH59">
        <v>479</v>
      </c>
      <c r="AI59">
        <v>120</v>
      </c>
      <c r="AL59" s="2">
        <v>17001</v>
      </c>
      <c r="AN59">
        <v>4358</v>
      </c>
      <c r="AO59">
        <v>262827</v>
      </c>
      <c r="AP59">
        <v>1512790</v>
      </c>
      <c r="AQ59">
        <v>154392</v>
      </c>
      <c r="AR59">
        <v>169107</v>
      </c>
      <c r="AS59" s="3"/>
      <c r="AZ59">
        <v>1074827</v>
      </c>
      <c r="BA59">
        <v>2</v>
      </c>
      <c r="BB59">
        <v>60</v>
      </c>
    </row>
    <row r="60" spans="2:54">
      <c r="B60" t="s">
        <v>26</v>
      </c>
      <c r="Q60">
        <v>60</v>
      </c>
      <c r="S60">
        <v>6.55</v>
      </c>
      <c r="Z60">
        <v>5492</v>
      </c>
      <c r="AA60">
        <v>9993</v>
      </c>
      <c r="AB60">
        <v>6872</v>
      </c>
      <c r="AC60">
        <v>3399</v>
      </c>
      <c r="AD60">
        <v>4661</v>
      </c>
      <c r="AE60">
        <v>9163</v>
      </c>
      <c r="AF60">
        <v>10495</v>
      </c>
      <c r="AG60">
        <v>9278</v>
      </c>
      <c r="AH60">
        <v>18193</v>
      </c>
      <c r="AI60">
        <v>82556</v>
      </c>
      <c r="AJ60">
        <v>45226</v>
      </c>
      <c r="AK60">
        <v>57623</v>
      </c>
      <c r="AL60" s="2">
        <v>92632</v>
      </c>
      <c r="AM60">
        <v>91891</v>
      </c>
      <c r="AN60">
        <v>156918</v>
      </c>
      <c r="AO60">
        <v>192325</v>
      </c>
      <c r="AP60">
        <v>119555</v>
      </c>
      <c r="AQ60">
        <v>120313</v>
      </c>
      <c r="AR60">
        <v>123776</v>
      </c>
      <c r="AS60" s="3">
        <v>104782</v>
      </c>
      <c r="AT60">
        <v>100141</v>
      </c>
      <c r="AU60">
        <v>36557</v>
      </c>
      <c r="AV60">
        <v>48383</v>
      </c>
      <c r="AW60">
        <v>32203</v>
      </c>
      <c r="AX60">
        <v>2032754</v>
      </c>
      <c r="AY60">
        <v>751803</v>
      </c>
      <c r="AZ60">
        <v>31561</v>
      </c>
      <c r="BA60">
        <v>36504</v>
      </c>
      <c r="BB60">
        <v>14019</v>
      </c>
    </row>
    <row r="61" spans="2:54">
      <c r="B61" t="s">
        <v>55</v>
      </c>
      <c r="AL61" s="2"/>
      <c r="AS61" s="3"/>
    </row>
    <row r="62" spans="2:54">
      <c r="B62" t="s">
        <v>79</v>
      </c>
      <c r="AL62" s="2"/>
      <c r="AR62">
        <v>12761</v>
      </c>
      <c r="AS62" s="3">
        <v>29185</v>
      </c>
      <c r="AZ62">
        <v>7473</v>
      </c>
      <c r="BA62">
        <v>6056</v>
      </c>
      <c r="BB62">
        <v>840</v>
      </c>
    </row>
    <row r="63" spans="2:54">
      <c r="B63" t="s">
        <v>107</v>
      </c>
      <c r="W63">
        <v>418</v>
      </c>
      <c r="AJ63">
        <v>2783</v>
      </c>
      <c r="AL63" s="2">
        <v>47628</v>
      </c>
      <c r="AM63">
        <v>1389775</v>
      </c>
      <c r="AN63">
        <v>3515932</v>
      </c>
      <c r="AO63">
        <v>1044201</v>
      </c>
      <c r="AP63">
        <v>94225</v>
      </c>
      <c r="AQ63">
        <v>45302</v>
      </c>
      <c r="AR63">
        <v>333743</v>
      </c>
      <c r="AS63" s="3">
        <v>313655</v>
      </c>
      <c r="AX63">
        <v>7045293</v>
      </c>
      <c r="AY63">
        <v>47473981</v>
      </c>
      <c r="AZ63">
        <v>6258503</v>
      </c>
      <c r="BA63">
        <v>17388335</v>
      </c>
      <c r="BB63">
        <v>89046790</v>
      </c>
    </row>
    <row r="64" spans="2:54">
      <c r="B64" t="s">
        <v>176</v>
      </c>
      <c r="AL64" s="2"/>
      <c r="AS64" s="3"/>
      <c r="BA64">
        <v>1372784</v>
      </c>
      <c r="BB64">
        <v>4391622</v>
      </c>
    </row>
    <row r="65" spans="2:54">
      <c r="B65" t="s">
        <v>166</v>
      </c>
      <c r="X65">
        <v>89807.323999999993</v>
      </c>
      <c r="Y65">
        <v>349464.99599999998</v>
      </c>
      <c r="Z65">
        <v>167128</v>
      </c>
      <c r="AA65">
        <v>114540</v>
      </c>
      <c r="AB65">
        <v>200795</v>
      </c>
      <c r="AC65">
        <v>161536</v>
      </c>
      <c r="AD65">
        <v>116832</v>
      </c>
      <c r="AE65">
        <v>133448</v>
      </c>
      <c r="AF65">
        <v>118152</v>
      </c>
      <c r="AG65">
        <v>106913</v>
      </c>
      <c r="AH65">
        <v>227776</v>
      </c>
      <c r="AL65" s="2"/>
      <c r="AS65" s="3"/>
    </row>
    <row r="66" spans="2:54">
      <c r="B66" t="s">
        <v>80</v>
      </c>
      <c r="AJ66">
        <v>200</v>
      </c>
      <c r="AL66" s="2">
        <v>738835</v>
      </c>
      <c r="AM66">
        <v>1019</v>
      </c>
      <c r="AN66">
        <v>564732</v>
      </c>
      <c r="AO66">
        <v>954993</v>
      </c>
      <c r="AP66">
        <v>1753117</v>
      </c>
      <c r="AQ66">
        <v>1598290</v>
      </c>
      <c r="AR66">
        <v>2873508</v>
      </c>
      <c r="AS66" s="3"/>
      <c r="AW66">
        <v>30</v>
      </c>
      <c r="AX66">
        <v>467</v>
      </c>
      <c r="AZ66">
        <v>30448869</v>
      </c>
      <c r="BA66">
        <v>178650</v>
      </c>
      <c r="BB66">
        <v>7820871</v>
      </c>
    </row>
    <row r="67" spans="2:54">
      <c r="B67" t="s">
        <v>81</v>
      </c>
      <c r="AL67" s="2"/>
      <c r="AS67" s="3"/>
      <c r="AW67">
        <v>600</v>
      </c>
      <c r="AX67">
        <v>1005</v>
      </c>
      <c r="AY67">
        <v>10541</v>
      </c>
    </row>
    <row r="68" spans="2:54">
      <c r="B68" t="s">
        <v>82</v>
      </c>
      <c r="K68">
        <v>9380.9079999999994</v>
      </c>
      <c r="L68">
        <v>5094.7920000000004</v>
      </c>
      <c r="M68">
        <v>5467.7129999999997</v>
      </c>
      <c r="N68">
        <v>851.81100000000004</v>
      </c>
      <c r="O68">
        <v>1128.5719999999999</v>
      </c>
      <c r="P68">
        <v>3430.402</v>
      </c>
      <c r="Q68">
        <v>2437.7939999999999</v>
      </c>
      <c r="R68">
        <v>1555.088</v>
      </c>
      <c r="S68">
        <v>10244.855</v>
      </c>
      <c r="T68">
        <v>19085.599999999999</v>
      </c>
      <c r="U68">
        <v>10348.99</v>
      </c>
      <c r="V68">
        <v>466.05599999999998</v>
      </c>
      <c r="W68">
        <v>587</v>
      </c>
      <c r="X68">
        <v>52504.701000000001</v>
      </c>
      <c r="Y68">
        <v>52257.243999999999</v>
      </c>
      <c r="Z68">
        <v>3368</v>
      </c>
      <c r="AA68">
        <v>6467</v>
      </c>
      <c r="AB68">
        <v>6710</v>
      </c>
      <c r="AC68">
        <v>23650</v>
      </c>
      <c r="AD68">
        <v>67683</v>
      </c>
      <c r="AE68">
        <v>28521</v>
      </c>
      <c r="AF68">
        <v>38854</v>
      </c>
      <c r="AG68">
        <v>59896</v>
      </c>
      <c r="AH68">
        <v>31207</v>
      </c>
      <c r="AI68">
        <v>363979</v>
      </c>
      <c r="AJ68">
        <v>566019</v>
      </c>
      <c r="AK68">
        <v>1106160</v>
      </c>
      <c r="AL68" s="2">
        <v>746472</v>
      </c>
      <c r="AM68">
        <v>1590319</v>
      </c>
      <c r="AN68">
        <v>1687201</v>
      </c>
      <c r="AO68">
        <v>2483797</v>
      </c>
      <c r="AP68">
        <v>2383461</v>
      </c>
      <c r="AQ68">
        <v>858357</v>
      </c>
      <c r="AR68">
        <v>2528263</v>
      </c>
      <c r="AS68" s="3">
        <v>3070799</v>
      </c>
      <c r="AX68">
        <v>115410</v>
      </c>
      <c r="AY68">
        <v>28189293</v>
      </c>
      <c r="AZ68">
        <v>12005089</v>
      </c>
      <c r="BA68">
        <v>12985904</v>
      </c>
      <c r="BB68">
        <v>21197549</v>
      </c>
    </row>
    <row r="69" spans="2:54">
      <c r="B69" t="s">
        <v>27</v>
      </c>
      <c r="S69">
        <v>145.91200000000001</v>
      </c>
      <c r="U69">
        <v>383956.67599999998</v>
      </c>
      <c r="V69">
        <v>212330.75</v>
      </c>
      <c r="AB69">
        <v>2460</v>
      </c>
      <c r="AC69">
        <v>59597</v>
      </c>
      <c r="AD69">
        <v>56308</v>
      </c>
      <c r="AE69">
        <v>72162</v>
      </c>
      <c r="AF69">
        <v>40516</v>
      </c>
      <c r="AG69">
        <v>32771</v>
      </c>
      <c r="AH69">
        <v>8494</v>
      </c>
      <c r="AI69">
        <v>23822</v>
      </c>
      <c r="AL69" s="2"/>
      <c r="AM69">
        <v>40</v>
      </c>
      <c r="AN69">
        <v>515</v>
      </c>
      <c r="AO69">
        <v>28</v>
      </c>
      <c r="AP69">
        <v>200</v>
      </c>
      <c r="AQ69">
        <v>206</v>
      </c>
      <c r="AR69">
        <v>602</v>
      </c>
      <c r="AS69" s="3"/>
      <c r="AT69">
        <v>65190</v>
      </c>
      <c r="AV69">
        <v>722</v>
      </c>
      <c r="AW69">
        <v>176</v>
      </c>
      <c r="AX69">
        <v>33323</v>
      </c>
      <c r="AY69">
        <v>10</v>
      </c>
      <c r="AZ69">
        <v>3652</v>
      </c>
      <c r="BA69">
        <v>4</v>
      </c>
      <c r="BB69">
        <v>1070</v>
      </c>
    </row>
    <row r="70" spans="2:54">
      <c r="B70" t="s">
        <v>110</v>
      </c>
      <c r="K70">
        <v>30665.131000000001</v>
      </c>
      <c r="L70">
        <v>20554.222000000002</v>
      </c>
      <c r="M70">
        <v>20084.182000000001</v>
      </c>
      <c r="N70">
        <v>86038.741999999998</v>
      </c>
      <c r="O70">
        <v>21.96</v>
      </c>
      <c r="P70">
        <v>435</v>
      </c>
      <c r="Q70">
        <v>43.314</v>
      </c>
      <c r="R70">
        <v>1374.5029999999999</v>
      </c>
      <c r="S70">
        <v>12.5</v>
      </c>
      <c r="T70">
        <v>9765.4930000000004</v>
      </c>
      <c r="U70">
        <v>13234.27</v>
      </c>
      <c r="V70">
        <v>15849.82</v>
      </c>
      <c r="W70">
        <v>69264</v>
      </c>
      <c r="X70">
        <v>91331.46</v>
      </c>
      <c r="Y70">
        <v>102530.849</v>
      </c>
      <c r="Z70">
        <v>115456</v>
      </c>
      <c r="AA70">
        <v>36308</v>
      </c>
      <c r="AB70">
        <v>17064</v>
      </c>
      <c r="AC70">
        <v>56434</v>
      </c>
      <c r="AD70">
        <v>60883</v>
      </c>
      <c r="AE70">
        <v>17533</v>
      </c>
      <c r="AF70">
        <v>22912</v>
      </c>
      <c r="AG70">
        <v>145860</v>
      </c>
      <c r="AH70">
        <v>9957</v>
      </c>
      <c r="AI70">
        <v>2733</v>
      </c>
      <c r="AJ70">
        <v>24469</v>
      </c>
      <c r="AK70">
        <v>37387</v>
      </c>
      <c r="AL70" s="2">
        <v>999190</v>
      </c>
      <c r="AM70">
        <v>5084536</v>
      </c>
      <c r="AN70">
        <v>8890230</v>
      </c>
      <c r="AO70">
        <v>14060244</v>
      </c>
      <c r="AP70">
        <v>3887083</v>
      </c>
      <c r="AQ70">
        <v>2034463</v>
      </c>
      <c r="AR70">
        <v>9110727</v>
      </c>
      <c r="AS70" s="3">
        <v>31613132</v>
      </c>
      <c r="AT70">
        <v>82239883</v>
      </c>
      <c r="AZ70">
        <v>3007</v>
      </c>
      <c r="BA70">
        <v>20265668</v>
      </c>
      <c r="BB70">
        <v>156566</v>
      </c>
    </row>
    <row r="71" spans="2:54">
      <c r="B71" t="s">
        <v>111</v>
      </c>
      <c r="AL71" s="2"/>
      <c r="AQ71">
        <v>204</v>
      </c>
      <c r="AS71" s="3"/>
    </row>
    <row r="72" spans="2:54">
      <c r="B72" t="s">
        <v>83</v>
      </c>
      <c r="AL72" s="2"/>
      <c r="AO72">
        <v>9385</v>
      </c>
      <c r="AS72" s="3"/>
    </row>
    <row r="73" spans="2:54">
      <c r="B73" t="s">
        <v>171</v>
      </c>
      <c r="AL73" s="2"/>
      <c r="AS73" s="3"/>
      <c r="AZ73">
        <v>2252911</v>
      </c>
      <c r="BA73">
        <v>152226</v>
      </c>
      <c r="BB73">
        <v>3621972</v>
      </c>
    </row>
    <row r="74" spans="2:54">
      <c r="B74" t="s">
        <v>84</v>
      </c>
      <c r="AL74" s="2"/>
      <c r="AS74" s="3"/>
    </row>
    <row r="75" spans="2:54">
      <c r="B75" t="s">
        <v>85</v>
      </c>
      <c r="AL75" s="2"/>
      <c r="AS75" s="3"/>
      <c r="BA75">
        <v>10</v>
      </c>
    </row>
    <row r="76" spans="2:54">
      <c r="B76" t="s">
        <v>113</v>
      </c>
      <c r="AL76" s="2"/>
      <c r="AS76" s="3"/>
      <c r="BA76">
        <v>4241716</v>
      </c>
      <c r="BB76">
        <v>12476139</v>
      </c>
    </row>
    <row r="77" spans="2:54">
      <c r="B77" t="s">
        <v>150</v>
      </c>
      <c r="AL77" s="2"/>
      <c r="AS77" s="3"/>
    </row>
    <row r="78" spans="2:54">
      <c r="B78" t="s">
        <v>114</v>
      </c>
      <c r="AL78" s="2"/>
      <c r="AR78">
        <v>170</v>
      </c>
      <c r="AS78" s="3"/>
      <c r="BB78">
        <v>15401</v>
      </c>
    </row>
    <row r="79" spans="2:54">
      <c r="B79" t="s">
        <v>86</v>
      </c>
      <c r="AL79" s="2"/>
      <c r="AS79" s="3"/>
      <c r="BB79">
        <v>10</v>
      </c>
    </row>
    <row r="80" spans="2:54">
      <c r="B80" t="s">
        <v>56</v>
      </c>
      <c r="AL80" s="2"/>
      <c r="AS80" s="3"/>
    </row>
    <row r="81" spans="2:54">
      <c r="B81" t="s">
        <v>28</v>
      </c>
      <c r="U81">
        <v>442.83300000000003</v>
      </c>
      <c r="V81">
        <v>215</v>
      </c>
      <c r="AL81" s="2"/>
      <c r="AS81" s="3"/>
    </row>
    <row r="82" spans="2:54">
      <c r="B82" t="s">
        <v>178</v>
      </c>
      <c r="AL82" s="2"/>
      <c r="AS82" s="3"/>
      <c r="AY82">
        <v>6573435</v>
      </c>
    </row>
    <row r="83" spans="2:54">
      <c r="B83" t="s">
        <v>177</v>
      </c>
      <c r="AL83" s="2"/>
      <c r="AQ83">
        <v>1100</v>
      </c>
      <c r="AR83">
        <v>2273513</v>
      </c>
      <c r="AS83" s="3">
        <v>2187861</v>
      </c>
    </row>
    <row r="84" spans="2:54">
      <c r="B84" t="s">
        <v>212</v>
      </c>
      <c r="AL84" s="2"/>
      <c r="AS84" s="3"/>
      <c r="BB84">
        <v>1971578</v>
      </c>
    </row>
    <row r="85" spans="2:54">
      <c r="B85" t="s">
        <v>6</v>
      </c>
      <c r="E85">
        <v>5</v>
      </c>
      <c r="F85">
        <v>3255</v>
      </c>
      <c r="G85">
        <v>258</v>
      </c>
      <c r="H85">
        <v>2102</v>
      </c>
      <c r="I85">
        <v>1117</v>
      </c>
      <c r="J85">
        <v>712</v>
      </c>
      <c r="K85">
        <v>1320</v>
      </c>
      <c r="L85">
        <v>39</v>
      </c>
      <c r="M85">
        <v>235.65</v>
      </c>
      <c r="N85">
        <v>2854.96</v>
      </c>
      <c r="O85">
        <v>874</v>
      </c>
      <c r="Q85">
        <v>240</v>
      </c>
      <c r="R85">
        <v>680</v>
      </c>
      <c r="S85">
        <v>54.576000000000001</v>
      </c>
      <c r="W85">
        <v>144598</v>
      </c>
      <c r="X85">
        <v>3845.422</v>
      </c>
      <c r="Y85">
        <v>5193.6450000000004</v>
      </c>
      <c r="Z85">
        <v>220</v>
      </c>
      <c r="AA85">
        <v>849</v>
      </c>
      <c r="AB85">
        <v>260</v>
      </c>
      <c r="AC85">
        <v>35541</v>
      </c>
      <c r="AE85">
        <v>377</v>
      </c>
      <c r="AH85">
        <v>2</v>
      </c>
      <c r="AJ85">
        <v>1270</v>
      </c>
      <c r="AK85" s="2"/>
      <c r="AL85" s="2">
        <v>5</v>
      </c>
      <c r="AM85">
        <v>1945</v>
      </c>
      <c r="AN85">
        <v>32235</v>
      </c>
      <c r="AO85">
        <v>4157</v>
      </c>
      <c r="AP85">
        <v>2315</v>
      </c>
      <c r="AQ85">
        <v>26</v>
      </c>
      <c r="AR85">
        <v>9516</v>
      </c>
      <c r="AS85" s="3">
        <v>106375</v>
      </c>
      <c r="AT85">
        <v>125060</v>
      </c>
      <c r="AU85">
        <v>1385641</v>
      </c>
      <c r="AV85">
        <v>1505615</v>
      </c>
      <c r="AW85">
        <v>18750600</v>
      </c>
      <c r="AX85">
        <v>34571188</v>
      </c>
      <c r="AY85">
        <v>897416</v>
      </c>
      <c r="AZ85">
        <v>1242499</v>
      </c>
      <c r="BA85">
        <v>522579</v>
      </c>
      <c r="BB85">
        <v>1138131</v>
      </c>
    </row>
    <row r="86" spans="2:54">
      <c r="B86" t="s">
        <v>115</v>
      </c>
      <c r="AL86" s="2"/>
      <c r="AP86">
        <v>200</v>
      </c>
      <c r="AS86" s="3"/>
      <c r="AW86">
        <v>1000</v>
      </c>
      <c r="BB86">
        <v>20</v>
      </c>
    </row>
    <row r="87" spans="2:54">
      <c r="B87" t="s">
        <v>87</v>
      </c>
      <c r="AL87" s="2"/>
      <c r="AS87" s="3"/>
    </row>
    <row r="88" spans="2:54">
      <c r="B88" t="s">
        <v>29</v>
      </c>
      <c r="I88">
        <v>42</v>
      </c>
      <c r="J88">
        <v>15</v>
      </c>
      <c r="M88">
        <v>10</v>
      </c>
      <c r="Y88">
        <v>3295.07</v>
      </c>
      <c r="Z88">
        <v>3909</v>
      </c>
      <c r="AA88">
        <v>10705</v>
      </c>
      <c r="AB88">
        <v>22407</v>
      </c>
      <c r="AC88">
        <v>40022</v>
      </c>
      <c r="AD88">
        <v>31523</v>
      </c>
      <c r="AE88">
        <v>35866</v>
      </c>
      <c r="AF88">
        <v>60472</v>
      </c>
      <c r="AG88">
        <v>65971</v>
      </c>
      <c r="AH88">
        <v>84900</v>
      </c>
      <c r="AI88">
        <v>443498</v>
      </c>
      <c r="AJ88">
        <v>493899</v>
      </c>
      <c r="AK88">
        <v>531470</v>
      </c>
      <c r="AL88" s="2">
        <v>626869</v>
      </c>
      <c r="AM88">
        <v>547715</v>
      </c>
      <c r="AN88">
        <v>401220</v>
      </c>
      <c r="AO88">
        <v>522633</v>
      </c>
      <c r="AP88">
        <v>562939</v>
      </c>
      <c r="AQ88">
        <v>534228</v>
      </c>
      <c r="AR88">
        <v>826228</v>
      </c>
      <c r="AS88" s="3">
        <v>706919</v>
      </c>
      <c r="AT88">
        <v>872545</v>
      </c>
      <c r="AU88">
        <v>995152</v>
      </c>
      <c r="AV88">
        <v>1189332</v>
      </c>
      <c r="AW88">
        <v>263876</v>
      </c>
      <c r="AX88">
        <v>1185509</v>
      </c>
      <c r="AY88">
        <v>900525</v>
      </c>
      <c r="AZ88">
        <v>2525092</v>
      </c>
      <c r="BA88">
        <v>1559086</v>
      </c>
      <c r="BB88">
        <v>7951067</v>
      </c>
    </row>
    <row r="89" spans="2:54">
      <c r="B89" t="s">
        <v>156</v>
      </c>
      <c r="AL89" s="2"/>
      <c r="AS89" s="3"/>
      <c r="BB89">
        <v>10</v>
      </c>
    </row>
    <row r="90" spans="2:54">
      <c r="B90" t="s">
        <v>88</v>
      </c>
      <c r="T90">
        <v>60982</v>
      </c>
      <c r="U90">
        <v>44210.5</v>
      </c>
      <c r="V90">
        <v>11729.272000000001</v>
      </c>
      <c r="X90">
        <v>36754.199999999997</v>
      </c>
      <c r="Y90">
        <v>49086.271000000001</v>
      </c>
      <c r="Z90">
        <v>4</v>
      </c>
      <c r="AA90">
        <v>62095</v>
      </c>
      <c r="AB90">
        <v>39242</v>
      </c>
      <c r="AC90">
        <v>60857</v>
      </c>
      <c r="AD90">
        <v>90760</v>
      </c>
      <c r="AE90">
        <v>42057</v>
      </c>
      <c r="AF90">
        <v>92046</v>
      </c>
      <c r="AG90">
        <v>139692</v>
      </c>
      <c r="AH90">
        <v>119035</v>
      </c>
      <c r="AI90">
        <v>1278568</v>
      </c>
      <c r="AJ90">
        <v>1366407</v>
      </c>
      <c r="AK90">
        <v>1433680</v>
      </c>
      <c r="AL90" s="2">
        <v>1374973</v>
      </c>
      <c r="AM90">
        <v>1705882</v>
      </c>
      <c r="AN90">
        <v>965625</v>
      </c>
      <c r="AO90">
        <v>454598</v>
      </c>
      <c r="AP90">
        <v>469809</v>
      </c>
      <c r="AQ90">
        <v>1096466</v>
      </c>
      <c r="AR90">
        <v>182228</v>
      </c>
      <c r="AS90" s="3">
        <v>250618</v>
      </c>
      <c r="AX90">
        <v>838996</v>
      </c>
      <c r="AY90">
        <v>947428</v>
      </c>
      <c r="AZ90">
        <v>1986025</v>
      </c>
      <c r="BA90">
        <v>1536399</v>
      </c>
      <c r="BB90">
        <v>4271976</v>
      </c>
    </row>
    <row r="91" spans="2:54">
      <c r="B91" t="s">
        <v>179</v>
      </c>
      <c r="AC91">
        <v>175655</v>
      </c>
      <c r="AE91">
        <v>91593</v>
      </c>
      <c r="AF91">
        <v>65109</v>
      </c>
      <c r="AH91">
        <v>118782</v>
      </c>
      <c r="AI91">
        <v>635403</v>
      </c>
      <c r="AL91" s="2"/>
      <c r="AO91">
        <v>36</v>
      </c>
      <c r="AR91">
        <v>1098224</v>
      </c>
      <c r="AS91" s="3"/>
      <c r="AU91">
        <v>26034262</v>
      </c>
      <c r="AV91">
        <v>8818183</v>
      </c>
      <c r="AW91">
        <v>3117586</v>
      </c>
      <c r="AX91">
        <v>7211400</v>
      </c>
      <c r="AY91">
        <v>14174925</v>
      </c>
      <c r="AZ91">
        <v>1686299</v>
      </c>
      <c r="BA91">
        <v>15</v>
      </c>
    </row>
    <row r="92" spans="2:54">
      <c r="B92" t="s">
        <v>116</v>
      </c>
      <c r="AL92" s="2"/>
      <c r="AQ92">
        <v>150</v>
      </c>
      <c r="AS92" s="3"/>
      <c r="AY92">
        <v>7</v>
      </c>
      <c r="AZ92">
        <v>519</v>
      </c>
      <c r="BA92">
        <v>31</v>
      </c>
      <c r="BB92">
        <v>58859</v>
      </c>
    </row>
    <row r="93" spans="2:54">
      <c r="B93" t="s">
        <v>30</v>
      </c>
      <c r="H93">
        <v>144</v>
      </c>
      <c r="I93">
        <v>4165</v>
      </c>
      <c r="J93">
        <v>5516</v>
      </c>
      <c r="K93">
        <v>16381</v>
      </c>
      <c r="L93">
        <v>5034</v>
      </c>
      <c r="M93">
        <v>10624.686</v>
      </c>
      <c r="N93">
        <v>19576.592000000001</v>
      </c>
      <c r="O93">
        <v>27411.868999999999</v>
      </c>
      <c r="P93">
        <v>22125.221000000001</v>
      </c>
      <c r="Q93">
        <v>24071.846000000001</v>
      </c>
      <c r="R93">
        <v>11472.325000000001</v>
      </c>
      <c r="S93">
        <v>9418.3739999999998</v>
      </c>
      <c r="T93">
        <v>120800.015</v>
      </c>
      <c r="U93">
        <v>1254.374</v>
      </c>
      <c r="V93">
        <v>2531.3049999999998</v>
      </c>
      <c r="W93">
        <v>71607</v>
      </c>
      <c r="X93">
        <v>121968.478</v>
      </c>
      <c r="Y93">
        <v>89086.864000000001</v>
      </c>
      <c r="Z93">
        <v>81367</v>
      </c>
      <c r="AA93">
        <v>97726</v>
      </c>
      <c r="AB93">
        <v>91065</v>
      </c>
      <c r="AC93">
        <v>132426</v>
      </c>
      <c r="AD93">
        <v>121305</v>
      </c>
      <c r="AE93">
        <v>89781</v>
      </c>
      <c r="AF93">
        <v>197781</v>
      </c>
      <c r="AG93">
        <v>99981</v>
      </c>
      <c r="AH93">
        <v>87774</v>
      </c>
      <c r="AI93">
        <v>303359</v>
      </c>
      <c r="AJ93">
        <v>317989</v>
      </c>
      <c r="AK93">
        <v>257151</v>
      </c>
      <c r="AL93" s="2">
        <v>1297528</v>
      </c>
      <c r="AM93">
        <v>733518</v>
      </c>
      <c r="AN93">
        <v>274839</v>
      </c>
      <c r="AO93">
        <v>351390</v>
      </c>
      <c r="AP93">
        <v>619618</v>
      </c>
      <c r="AQ93">
        <v>298214</v>
      </c>
      <c r="AR93">
        <v>477636</v>
      </c>
      <c r="AS93" s="3">
        <v>230194</v>
      </c>
      <c r="AT93">
        <v>207805</v>
      </c>
      <c r="AU93">
        <v>1132118</v>
      </c>
      <c r="AV93">
        <v>2432110</v>
      </c>
      <c r="AW93">
        <v>3072615</v>
      </c>
      <c r="AX93">
        <v>4989515</v>
      </c>
      <c r="AY93">
        <v>832208</v>
      </c>
      <c r="AZ93">
        <v>1519589</v>
      </c>
      <c r="BA93">
        <v>361746</v>
      </c>
      <c r="BB93">
        <v>264474</v>
      </c>
    </row>
    <row r="94" spans="2:54">
      <c r="B94" t="s">
        <v>14</v>
      </c>
      <c r="F94">
        <v>300</v>
      </c>
      <c r="T94">
        <v>90</v>
      </c>
      <c r="X94">
        <v>6905.8209999999999</v>
      </c>
      <c r="AL94" s="2"/>
      <c r="AO94">
        <v>26310</v>
      </c>
      <c r="AP94">
        <v>80</v>
      </c>
      <c r="AS94" s="3"/>
      <c r="AU94">
        <v>11608</v>
      </c>
      <c r="AV94">
        <v>626808</v>
      </c>
      <c r="AW94">
        <v>1667311</v>
      </c>
      <c r="AX94">
        <v>106052</v>
      </c>
      <c r="AY94">
        <v>51267</v>
      </c>
      <c r="AZ94">
        <v>14387</v>
      </c>
      <c r="BA94">
        <v>2065</v>
      </c>
      <c r="BB94">
        <v>774896</v>
      </c>
    </row>
    <row r="95" spans="2:54">
      <c r="B95" t="s">
        <v>117</v>
      </c>
      <c r="AL95" s="2"/>
      <c r="AS95" s="3"/>
    </row>
    <row r="96" spans="2:54">
      <c r="B96" t="s">
        <v>89</v>
      </c>
      <c r="AL96" s="2">
        <v>39077</v>
      </c>
      <c r="AM96">
        <v>932</v>
      </c>
      <c r="AN96">
        <v>119982</v>
      </c>
      <c r="AO96">
        <v>152862</v>
      </c>
      <c r="AP96">
        <v>8299</v>
      </c>
      <c r="AQ96">
        <v>165039</v>
      </c>
      <c r="AR96">
        <v>41041</v>
      </c>
      <c r="AS96" s="3"/>
      <c r="AY96">
        <v>700</v>
      </c>
      <c r="AZ96">
        <v>1350505</v>
      </c>
      <c r="BA96">
        <v>8178372</v>
      </c>
    </row>
    <row r="97" spans="2:54">
      <c r="B97" t="s">
        <v>90</v>
      </c>
      <c r="R97">
        <v>119.33</v>
      </c>
      <c r="S97">
        <v>474.58199999999999</v>
      </c>
      <c r="T97">
        <v>6662.5159999999996</v>
      </c>
      <c r="X97">
        <v>260</v>
      </c>
      <c r="Y97">
        <v>6000</v>
      </c>
      <c r="Z97">
        <v>1121</v>
      </c>
      <c r="AA97">
        <v>6784</v>
      </c>
      <c r="AB97">
        <v>141765</v>
      </c>
      <c r="AC97">
        <v>5555</v>
      </c>
      <c r="AD97">
        <v>1290</v>
      </c>
      <c r="AE97">
        <v>2100</v>
      </c>
      <c r="AF97">
        <v>4453</v>
      </c>
      <c r="AG97">
        <v>2951</v>
      </c>
      <c r="AH97">
        <v>3586</v>
      </c>
      <c r="AI97">
        <v>52287</v>
      </c>
      <c r="AJ97">
        <v>743682</v>
      </c>
      <c r="AK97">
        <v>7612</v>
      </c>
      <c r="AL97" s="2">
        <v>30511</v>
      </c>
      <c r="AM97">
        <v>5440</v>
      </c>
      <c r="AN97">
        <v>51304</v>
      </c>
      <c r="AO97">
        <v>400</v>
      </c>
      <c r="AP97">
        <v>2898</v>
      </c>
      <c r="AQ97">
        <v>5199</v>
      </c>
      <c r="AS97" s="3">
        <v>373568</v>
      </c>
      <c r="AU97">
        <v>1</v>
      </c>
      <c r="AV97">
        <v>38671</v>
      </c>
      <c r="AW97">
        <v>16602</v>
      </c>
      <c r="AX97">
        <v>96792</v>
      </c>
      <c r="AY97">
        <v>1235</v>
      </c>
      <c r="AZ97">
        <v>15643210</v>
      </c>
      <c r="BA97">
        <v>441693</v>
      </c>
      <c r="BB97">
        <v>5492</v>
      </c>
    </row>
    <row r="98" spans="2:54">
      <c r="B98" t="s">
        <v>31</v>
      </c>
      <c r="T98">
        <v>88</v>
      </c>
      <c r="V98">
        <v>494</v>
      </c>
      <c r="AF98">
        <v>255117</v>
      </c>
      <c r="AG98">
        <v>40</v>
      </c>
      <c r="AJ98">
        <v>2405</v>
      </c>
      <c r="AL98" s="2"/>
      <c r="AM98">
        <v>860</v>
      </c>
      <c r="AN98">
        <v>100</v>
      </c>
      <c r="AO98">
        <v>60</v>
      </c>
      <c r="AP98">
        <v>112</v>
      </c>
      <c r="AS98" s="3"/>
      <c r="AT98">
        <v>4073</v>
      </c>
      <c r="AU98">
        <v>1</v>
      </c>
      <c r="AV98">
        <v>6842</v>
      </c>
      <c r="AW98">
        <v>46139</v>
      </c>
      <c r="AX98">
        <v>129662</v>
      </c>
      <c r="AY98">
        <v>18682</v>
      </c>
      <c r="AZ98">
        <v>469</v>
      </c>
      <c r="BA98">
        <v>21008</v>
      </c>
      <c r="BB98">
        <v>20866</v>
      </c>
    </row>
    <row r="99" spans="2:54">
      <c r="B99" t="s">
        <v>91</v>
      </c>
      <c r="AK99">
        <v>650</v>
      </c>
      <c r="AL99" s="2"/>
      <c r="AS99" s="3"/>
      <c r="AZ99">
        <v>10</v>
      </c>
      <c r="BA99">
        <v>395</v>
      </c>
      <c r="BB99">
        <v>2228</v>
      </c>
    </row>
    <row r="100" spans="2:54">
      <c r="B100" t="s">
        <v>32</v>
      </c>
      <c r="N100">
        <v>70367.127999999997</v>
      </c>
      <c r="P100">
        <v>480</v>
      </c>
      <c r="AL100" s="2"/>
      <c r="AS100" s="3"/>
    </row>
    <row r="101" spans="2:54">
      <c r="B101" t="s">
        <v>34</v>
      </c>
      <c r="H101">
        <v>645</v>
      </c>
      <c r="I101">
        <v>163</v>
      </c>
      <c r="J101">
        <v>1325</v>
      </c>
      <c r="K101">
        <v>1525</v>
      </c>
      <c r="L101">
        <v>1484</v>
      </c>
      <c r="M101">
        <v>2490</v>
      </c>
      <c r="O101">
        <v>2000</v>
      </c>
      <c r="P101">
        <v>6855</v>
      </c>
      <c r="R101">
        <v>1742.5</v>
      </c>
      <c r="S101">
        <v>114.19199999999999</v>
      </c>
      <c r="T101">
        <v>129</v>
      </c>
      <c r="U101">
        <v>200</v>
      </c>
      <c r="V101">
        <v>197.8</v>
      </c>
      <c r="AL101" s="2"/>
      <c r="AS101" s="3"/>
    </row>
    <row r="102" spans="2:54">
      <c r="B102" t="s">
        <v>33</v>
      </c>
      <c r="F102">
        <v>80</v>
      </c>
      <c r="H102">
        <v>5</v>
      </c>
      <c r="R102">
        <v>5</v>
      </c>
      <c r="AE102">
        <v>252</v>
      </c>
      <c r="AG102">
        <v>1191</v>
      </c>
      <c r="AH102">
        <v>1152</v>
      </c>
      <c r="AI102">
        <v>271</v>
      </c>
      <c r="AK102">
        <v>500</v>
      </c>
      <c r="AL102" s="2"/>
      <c r="AO102">
        <v>500</v>
      </c>
      <c r="AQ102">
        <v>55</v>
      </c>
      <c r="AR102">
        <v>300</v>
      </c>
      <c r="AS102" s="3">
        <v>4222</v>
      </c>
      <c r="AT102">
        <v>1351</v>
      </c>
      <c r="AU102">
        <v>3660</v>
      </c>
      <c r="AV102">
        <v>34083</v>
      </c>
      <c r="AW102">
        <v>27097</v>
      </c>
      <c r="AX102">
        <v>54976</v>
      </c>
      <c r="AY102">
        <v>22062</v>
      </c>
      <c r="AZ102">
        <v>79163</v>
      </c>
      <c r="BA102">
        <v>25618</v>
      </c>
      <c r="BB102">
        <v>49594</v>
      </c>
    </row>
    <row r="103" spans="2:54">
      <c r="B103" t="s">
        <v>119</v>
      </c>
      <c r="AL103" s="2"/>
      <c r="AS103" s="3">
        <v>32</v>
      </c>
      <c r="AZ103">
        <v>4527527</v>
      </c>
      <c r="BB103">
        <v>921673</v>
      </c>
    </row>
    <row r="104" spans="2:54">
      <c r="B104" t="s">
        <v>159</v>
      </c>
      <c r="AL104" s="2"/>
      <c r="AS104" s="3"/>
    </row>
    <row r="105" spans="2:54">
      <c r="B105" t="s">
        <v>120</v>
      </c>
      <c r="AL105" s="2"/>
      <c r="AS105" s="3"/>
      <c r="AY105">
        <v>205</v>
      </c>
      <c r="BA105">
        <v>355897</v>
      </c>
      <c r="BB105">
        <v>1325935</v>
      </c>
    </row>
    <row r="106" spans="2:54">
      <c r="B106" t="s">
        <v>94</v>
      </c>
      <c r="R106">
        <v>100</v>
      </c>
      <c r="T106">
        <v>184.91</v>
      </c>
      <c r="X106">
        <v>22.79</v>
      </c>
      <c r="Z106">
        <v>248</v>
      </c>
      <c r="AB106">
        <v>5</v>
      </c>
      <c r="AC106">
        <v>33</v>
      </c>
      <c r="AD106">
        <v>50</v>
      </c>
      <c r="AE106">
        <v>65</v>
      </c>
      <c r="AF106">
        <v>86693</v>
      </c>
      <c r="AG106">
        <v>144944</v>
      </c>
      <c r="AH106">
        <v>88040</v>
      </c>
      <c r="AI106">
        <v>353088</v>
      </c>
      <c r="AJ106">
        <v>231488</v>
      </c>
      <c r="AK106">
        <v>665351</v>
      </c>
      <c r="AL106" s="2">
        <v>210744</v>
      </c>
      <c r="AM106">
        <v>1206140</v>
      </c>
      <c r="AN106">
        <v>41839</v>
      </c>
      <c r="AO106">
        <v>33499</v>
      </c>
      <c r="AP106">
        <v>611410</v>
      </c>
      <c r="AQ106">
        <v>1901772</v>
      </c>
      <c r="AR106">
        <v>3394062</v>
      </c>
      <c r="AS106" s="3">
        <v>639344</v>
      </c>
      <c r="AT106">
        <v>162654</v>
      </c>
      <c r="AU106">
        <v>1166105</v>
      </c>
      <c r="AV106">
        <v>1001773</v>
      </c>
      <c r="AW106">
        <v>735958</v>
      </c>
      <c r="AX106">
        <v>3201879</v>
      </c>
      <c r="AY106">
        <v>5048752</v>
      </c>
      <c r="AZ106">
        <v>5046171</v>
      </c>
      <c r="BA106">
        <v>3788241</v>
      </c>
      <c r="BB106">
        <v>1713128</v>
      </c>
    </row>
    <row r="107" spans="2:54">
      <c r="B107" t="s">
        <v>95</v>
      </c>
      <c r="P107">
        <v>30</v>
      </c>
      <c r="AA107">
        <v>15</v>
      </c>
      <c r="AL107" s="2">
        <v>1085</v>
      </c>
      <c r="AM107">
        <v>3696</v>
      </c>
      <c r="AP107">
        <v>516331</v>
      </c>
      <c r="AQ107">
        <v>4085</v>
      </c>
      <c r="AR107">
        <v>813105</v>
      </c>
      <c r="AS107" s="3">
        <v>384269</v>
      </c>
      <c r="AT107">
        <v>425682</v>
      </c>
      <c r="AU107">
        <v>65207</v>
      </c>
      <c r="AV107">
        <v>133540</v>
      </c>
      <c r="AW107">
        <v>461734</v>
      </c>
      <c r="AX107">
        <v>19082846</v>
      </c>
      <c r="AY107">
        <v>31364733</v>
      </c>
      <c r="AZ107">
        <v>22643049</v>
      </c>
      <c r="BA107">
        <v>17174463</v>
      </c>
      <c r="BB107">
        <v>27436809</v>
      </c>
    </row>
    <row r="108" spans="2:54">
      <c r="B108" t="s">
        <v>162</v>
      </c>
      <c r="AL108" s="2"/>
      <c r="AS108" s="3"/>
    </row>
    <row r="109" spans="2:54">
      <c r="B109" t="s">
        <v>181</v>
      </c>
      <c r="AL109" s="2"/>
      <c r="AS109" s="3"/>
    </row>
    <row r="110" spans="2:54">
      <c r="B110" t="s">
        <v>122</v>
      </c>
      <c r="AL110" s="2"/>
      <c r="AS110" s="3"/>
    </row>
    <row r="111" spans="2:54">
      <c r="B111" t="s">
        <v>139</v>
      </c>
      <c r="AL111" s="2"/>
      <c r="AS111" s="3"/>
    </row>
    <row r="112" spans="2:54">
      <c r="B112" t="s">
        <v>35</v>
      </c>
      <c r="G112">
        <v>9579</v>
      </c>
      <c r="H112">
        <v>9692</v>
      </c>
      <c r="I112">
        <v>9866</v>
      </c>
      <c r="J112">
        <v>18326</v>
      </c>
      <c r="K112">
        <v>16122</v>
      </c>
      <c r="L112">
        <v>13127</v>
      </c>
      <c r="M112">
        <v>12166.246999999999</v>
      </c>
      <c r="N112">
        <v>14526.692999999999</v>
      </c>
      <c r="O112">
        <v>19078.133000000002</v>
      </c>
      <c r="P112">
        <v>15698.85</v>
      </c>
      <c r="Q112">
        <v>12088.01</v>
      </c>
      <c r="R112">
        <v>12552.912</v>
      </c>
      <c r="S112">
        <v>17863.242999999999</v>
      </c>
      <c r="T112">
        <v>8014.4260000000004</v>
      </c>
      <c r="U112">
        <v>32586.696</v>
      </c>
      <c r="V112">
        <v>81125.849000000002</v>
      </c>
      <c r="W112">
        <v>143818</v>
      </c>
      <c r="X112">
        <v>76046.505000000005</v>
      </c>
      <c r="Y112">
        <v>33219.241999999998</v>
      </c>
      <c r="Z112">
        <v>6038</v>
      </c>
      <c r="AA112">
        <v>6208</v>
      </c>
      <c r="AB112">
        <v>4707</v>
      </c>
      <c r="AC112">
        <v>1632</v>
      </c>
      <c r="AD112">
        <v>13792</v>
      </c>
      <c r="AE112">
        <v>58423</v>
      </c>
      <c r="AF112">
        <v>52722</v>
      </c>
      <c r="AG112">
        <v>50144</v>
      </c>
      <c r="AH112">
        <v>44497</v>
      </c>
      <c r="AL112" s="2"/>
      <c r="AS112" s="3"/>
    </row>
    <row r="113" spans="2:54">
      <c r="B113" t="s">
        <v>188</v>
      </c>
      <c r="AL113" s="2"/>
      <c r="AS113" s="3"/>
      <c r="AT113">
        <v>25065</v>
      </c>
      <c r="BA113">
        <v>6</v>
      </c>
    </row>
    <row r="114" spans="2:54">
      <c r="B114" t="s">
        <v>57</v>
      </c>
      <c r="AL114" s="2"/>
      <c r="AS114" s="3"/>
    </row>
    <row r="115" spans="2:54">
      <c r="B115" t="s">
        <v>206</v>
      </c>
      <c r="AL115" s="2"/>
      <c r="AS115" s="3"/>
      <c r="AZ115">
        <v>387</v>
      </c>
      <c r="BA115">
        <v>3321</v>
      </c>
      <c r="BB115">
        <v>26037</v>
      </c>
    </row>
    <row r="116" spans="2:54">
      <c r="B116" t="s">
        <v>36</v>
      </c>
      <c r="R116">
        <v>140</v>
      </c>
      <c r="S116">
        <v>40.75</v>
      </c>
      <c r="T116">
        <v>71.667000000000002</v>
      </c>
      <c r="AD116">
        <v>2050</v>
      </c>
      <c r="AL116" s="2"/>
      <c r="AQ116">
        <v>112</v>
      </c>
      <c r="AS116" s="3"/>
      <c r="AT116">
        <v>1</v>
      </c>
      <c r="AU116">
        <v>235</v>
      </c>
      <c r="AV116">
        <v>134232</v>
      </c>
      <c r="AW116">
        <v>3608</v>
      </c>
      <c r="AX116">
        <v>73323</v>
      </c>
      <c r="AY116">
        <v>24946</v>
      </c>
      <c r="AZ116">
        <v>10769</v>
      </c>
      <c r="BB116">
        <v>7517</v>
      </c>
    </row>
    <row r="117" spans="2:54">
      <c r="B117" t="s">
        <v>182</v>
      </c>
      <c r="AL117" s="2"/>
      <c r="AS117" s="3"/>
    </row>
    <row r="118" spans="2:54">
      <c r="B118" t="s">
        <v>183</v>
      </c>
      <c r="AL118" s="2"/>
      <c r="AS118" s="3"/>
      <c r="BA118">
        <v>296495</v>
      </c>
    </row>
    <row r="119" spans="2:54">
      <c r="B119" t="s">
        <v>184</v>
      </c>
      <c r="AL119" s="2"/>
      <c r="AS119" s="3">
        <v>3566366</v>
      </c>
      <c r="AT119">
        <v>907747</v>
      </c>
      <c r="AU119">
        <v>2020510</v>
      </c>
    </row>
    <row r="120" spans="2:54">
      <c r="B120" t="s">
        <v>185</v>
      </c>
      <c r="AL120" s="2"/>
      <c r="AS120" s="3"/>
    </row>
    <row r="121" spans="2:54">
      <c r="B121" t="s">
        <v>186</v>
      </c>
      <c r="AL121" s="2"/>
      <c r="AS121" s="3"/>
      <c r="AZ121">
        <v>3412823</v>
      </c>
      <c r="BA121">
        <v>20512378</v>
      </c>
      <c r="BB121">
        <v>852967</v>
      </c>
    </row>
    <row r="122" spans="2:54">
      <c r="B122" t="s">
        <v>37</v>
      </c>
      <c r="E122">
        <v>23</v>
      </c>
      <c r="G122">
        <v>425</v>
      </c>
      <c r="H122">
        <v>1663</v>
      </c>
      <c r="I122">
        <v>20</v>
      </c>
      <c r="K122">
        <v>174</v>
      </c>
      <c r="L122">
        <v>1032</v>
      </c>
      <c r="M122">
        <v>21152</v>
      </c>
      <c r="N122">
        <v>869</v>
      </c>
      <c r="O122">
        <v>4191.7</v>
      </c>
      <c r="P122">
        <v>24670</v>
      </c>
      <c r="Q122">
        <v>23481.178</v>
      </c>
      <c r="R122">
        <v>3851.5</v>
      </c>
      <c r="S122">
        <v>3275.25</v>
      </c>
      <c r="T122">
        <v>15</v>
      </c>
      <c r="U122">
        <v>112.5</v>
      </c>
      <c r="W122">
        <v>69134</v>
      </c>
      <c r="X122">
        <v>2361.0540000000001</v>
      </c>
      <c r="AB122">
        <v>298</v>
      </c>
      <c r="AF122">
        <v>3836</v>
      </c>
      <c r="AG122">
        <v>165</v>
      </c>
      <c r="AH122">
        <v>67775</v>
      </c>
      <c r="AI122">
        <v>493879</v>
      </c>
      <c r="AJ122">
        <v>178840</v>
      </c>
      <c r="AK122">
        <v>248525</v>
      </c>
      <c r="AL122" s="2">
        <v>2866967</v>
      </c>
      <c r="AM122">
        <v>4157332</v>
      </c>
      <c r="AN122">
        <v>4306641</v>
      </c>
      <c r="AO122">
        <v>2941608</v>
      </c>
      <c r="AP122">
        <v>1819812</v>
      </c>
      <c r="AQ122">
        <v>7252886</v>
      </c>
      <c r="AR122">
        <v>8653425</v>
      </c>
      <c r="AS122" s="3">
        <v>9894190</v>
      </c>
      <c r="AT122">
        <v>13973339</v>
      </c>
      <c r="AU122">
        <v>14273895</v>
      </c>
      <c r="AV122">
        <v>14497762</v>
      </c>
      <c r="AW122">
        <v>15880672</v>
      </c>
      <c r="AX122">
        <v>26206489</v>
      </c>
      <c r="AY122">
        <v>58463135</v>
      </c>
      <c r="AZ122">
        <v>64350728</v>
      </c>
      <c r="BA122">
        <v>44593560</v>
      </c>
      <c r="BB122">
        <v>39920609</v>
      </c>
    </row>
    <row r="123" spans="2:54">
      <c r="B123" t="s">
        <v>38</v>
      </c>
      <c r="F123">
        <v>80</v>
      </c>
      <c r="J123">
        <v>1800</v>
      </c>
      <c r="M123">
        <v>70</v>
      </c>
      <c r="Q123">
        <v>888.83</v>
      </c>
      <c r="R123">
        <v>200</v>
      </c>
      <c r="S123">
        <v>295.74</v>
      </c>
      <c r="Y123">
        <v>7203.6450000000004</v>
      </c>
      <c r="AC123">
        <v>246</v>
      </c>
      <c r="AD123">
        <v>77</v>
      </c>
      <c r="AE123">
        <v>1700</v>
      </c>
      <c r="AF123">
        <v>395</v>
      </c>
      <c r="AH123">
        <v>261</v>
      </c>
      <c r="AI123">
        <v>1060</v>
      </c>
      <c r="AJ123">
        <v>2150</v>
      </c>
      <c r="AK123">
        <v>4905</v>
      </c>
      <c r="AL123" s="2">
        <v>877211</v>
      </c>
      <c r="AM123">
        <v>4199</v>
      </c>
      <c r="AN123">
        <v>1000</v>
      </c>
      <c r="AO123">
        <v>5766</v>
      </c>
      <c r="AP123">
        <v>59307</v>
      </c>
      <c r="AQ123">
        <v>7880</v>
      </c>
      <c r="AR123">
        <v>277528</v>
      </c>
      <c r="AS123" s="3">
        <v>1458514</v>
      </c>
      <c r="AT123">
        <v>1450255</v>
      </c>
      <c r="AU123">
        <v>673920</v>
      </c>
      <c r="AV123">
        <v>569855</v>
      </c>
      <c r="AW123">
        <v>2958681</v>
      </c>
      <c r="AX123">
        <v>13711813</v>
      </c>
      <c r="AY123">
        <v>7779326</v>
      </c>
      <c r="AZ123">
        <v>16789130</v>
      </c>
      <c r="BA123">
        <v>1906541</v>
      </c>
      <c r="BB123">
        <v>36182859</v>
      </c>
    </row>
    <row r="124" spans="2:54">
      <c r="B124" t="s">
        <v>180</v>
      </c>
      <c r="AK124">
        <v>1140</v>
      </c>
      <c r="AL124" s="2">
        <v>3020</v>
      </c>
      <c r="AS124" s="3"/>
      <c r="AY124">
        <v>1221</v>
      </c>
      <c r="BA124">
        <v>59963</v>
      </c>
      <c r="BB124">
        <v>10</v>
      </c>
    </row>
    <row r="125" spans="2:54">
      <c r="B125" t="s">
        <v>135</v>
      </c>
      <c r="AL125" s="2"/>
      <c r="AS125" s="3"/>
    </row>
    <row r="126" spans="2:54">
      <c r="B126" t="s">
        <v>39</v>
      </c>
      <c r="AJ126">
        <v>11003</v>
      </c>
      <c r="AK126">
        <v>103479</v>
      </c>
      <c r="AL126" s="2">
        <v>117631</v>
      </c>
      <c r="AM126">
        <v>135902</v>
      </c>
      <c r="AN126">
        <v>399461</v>
      </c>
      <c r="AO126">
        <v>639069</v>
      </c>
      <c r="AP126">
        <v>112842</v>
      </c>
      <c r="AQ126">
        <v>653183</v>
      </c>
      <c r="AR126">
        <v>1367356</v>
      </c>
      <c r="AS126" s="3">
        <v>8617869</v>
      </c>
      <c r="AT126">
        <v>3957114</v>
      </c>
      <c r="AU126">
        <v>4519352</v>
      </c>
      <c r="AV126">
        <v>6625178</v>
      </c>
      <c r="AW126">
        <v>2374093</v>
      </c>
      <c r="AX126">
        <v>3706366</v>
      </c>
      <c r="AY126">
        <v>1769167</v>
      </c>
      <c r="AZ126">
        <v>3481661</v>
      </c>
      <c r="BA126">
        <v>322958</v>
      </c>
      <c r="BB126">
        <v>374549</v>
      </c>
    </row>
    <row r="127" spans="2:54">
      <c r="B127" t="s">
        <v>140</v>
      </c>
      <c r="AL127" s="2"/>
      <c r="AM127">
        <v>1153662</v>
      </c>
      <c r="AN127">
        <v>2653231</v>
      </c>
      <c r="AO127">
        <v>4728820</v>
      </c>
      <c r="AP127">
        <v>4493904</v>
      </c>
      <c r="AQ127">
        <v>1986387</v>
      </c>
      <c r="AR127">
        <v>2866580</v>
      </c>
      <c r="AS127" s="3">
        <v>149886</v>
      </c>
      <c r="AT127">
        <v>62797</v>
      </c>
      <c r="AU127">
        <v>83066</v>
      </c>
      <c r="AV127">
        <v>160609</v>
      </c>
      <c r="AW127">
        <v>36866</v>
      </c>
      <c r="AX127">
        <v>3250</v>
      </c>
      <c r="AZ127">
        <v>1094</v>
      </c>
    </row>
    <row r="128" spans="2:54">
      <c r="B128" t="s">
        <v>58</v>
      </c>
      <c r="W128">
        <v>86451</v>
      </c>
      <c r="X128">
        <v>53709.052000000003</v>
      </c>
      <c r="Y128">
        <v>139707.777</v>
      </c>
      <c r="Z128">
        <v>149668</v>
      </c>
      <c r="AA128">
        <v>147774</v>
      </c>
      <c r="AB128">
        <v>60867</v>
      </c>
      <c r="AC128">
        <v>53119</v>
      </c>
      <c r="AD128">
        <v>51173</v>
      </c>
      <c r="AE128">
        <v>53757</v>
      </c>
      <c r="AF128">
        <v>83364</v>
      </c>
      <c r="AG128">
        <v>91575</v>
      </c>
      <c r="AH128">
        <v>105969</v>
      </c>
      <c r="AI128">
        <v>387800</v>
      </c>
      <c r="AJ128">
        <v>491020</v>
      </c>
      <c r="AK128">
        <v>540887</v>
      </c>
      <c r="AL128" s="2">
        <v>1064723</v>
      </c>
      <c r="AM128">
        <v>1644273</v>
      </c>
      <c r="AN128">
        <v>1361059</v>
      </c>
      <c r="AO128">
        <v>1231582</v>
      </c>
      <c r="AP128">
        <v>1114942</v>
      </c>
      <c r="AQ128">
        <v>1045795</v>
      </c>
      <c r="AR128">
        <v>1452339</v>
      </c>
      <c r="AS128" s="3">
        <v>1125877</v>
      </c>
      <c r="AT128">
        <v>1984453</v>
      </c>
      <c r="AU128">
        <v>2766096</v>
      </c>
      <c r="AV128">
        <v>3712667</v>
      </c>
      <c r="AW128">
        <v>43548107</v>
      </c>
      <c r="AX128">
        <v>32956063</v>
      </c>
      <c r="AY128">
        <v>3411160</v>
      </c>
      <c r="AZ128">
        <v>4343376</v>
      </c>
      <c r="BA128">
        <v>7506256</v>
      </c>
      <c r="BB128">
        <v>8385864</v>
      </c>
    </row>
    <row r="129" spans="2:54">
      <c r="B129" t="s">
        <v>141</v>
      </c>
      <c r="U129">
        <v>27753.93</v>
      </c>
      <c r="V129">
        <v>39843.091999999997</v>
      </c>
      <c r="AA129">
        <v>44</v>
      </c>
      <c r="AF129">
        <v>880</v>
      </c>
      <c r="AG129">
        <v>14948</v>
      </c>
      <c r="AH129">
        <v>30834</v>
      </c>
      <c r="AI129">
        <v>28781</v>
      </c>
      <c r="AJ129">
        <v>69453</v>
      </c>
      <c r="AK129">
        <v>1561</v>
      </c>
      <c r="AL129" s="2">
        <v>29535</v>
      </c>
      <c r="AM129">
        <v>40005</v>
      </c>
      <c r="AN129">
        <v>16800</v>
      </c>
      <c r="AO129">
        <v>4308</v>
      </c>
      <c r="AP129">
        <v>4965</v>
      </c>
      <c r="AQ129">
        <v>12111</v>
      </c>
      <c r="AR129">
        <v>22765</v>
      </c>
      <c r="AS129" s="3">
        <v>101253</v>
      </c>
      <c r="AT129">
        <v>5099302</v>
      </c>
      <c r="AU129">
        <v>640614</v>
      </c>
      <c r="AW129">
        <v>83090</v>
      </c>
      <c r="AX129">
        <v>102246</v>
      </c>
      <c r="AY129">
        <v>170667</v>
      </c>
      <c r="AZ129">
        <v>398834</v>
      </c>
      <c r="BA129">
        <v>673079</v>
      </c>
      <c r="BB129">
        <v>2218620</v>
      </c>
    </row>
    <row r="131" spans="2:54">
      <c r="B131" t="s">
        <v>40</v>
      </c>
      <c r="M131">
        <f t="shared" ref="M131:U131" si="0">SUM(M4:M130)</f>
        <v>5478941.4540000008</v>
      </c>
      <c r="N131">
        <f t="shared" si="0"/>
        <v>6451946.1599999983</v>
      </c>
      <c r="O131">
        <f t="shared" si="0"/>
        <v>7073996.1110000005</v>
      </c>
      <c r="P131">
        <f t="shared" si="0"/>
        <v>7422009.9780000001</v>
      </c>
      <c r="Q131">
        <f t="shared" si="0"/>
        <v>9438581.0259999987</v>
      </c>
      <c r="R131">
        <f t="shared" si="0"/>
        <v>8131602.9819999989</v>
      </c>
      <c r="S131">
        <f t="shared" si="0"/>
        <v>8663602.8550000023</v>
      </c>
      <c r="T131">
        <f t="shared" si="0"/>
        <v>14120132.154000001</v>
      </c>
      <c r="U131">
        <f t="shared" si="0"/>
        <v>16392264.387000002</v>
      </c>
      <c r="V131">
        <f t="shared" ref="V131:AI131" si="1">SUM(V4:V130)</f>
        <v>18643133.312000003</v>
      </c>
      <c r="W131">
        <f t="shared" si="1"/>
        <v>19972595</v>
      </c>
      <c r="X131">
        <f t="shared" si="1"/>
        <v>26899422.478000004</v>
      </c>
      <c r="Y131">
        <f t="shared" si="1"/>
        <v>35304155.623000011</v>
      </c>
      <c r="Z131">
        <f t="shared" si="1"/>
        <v>16660488</v>
      </c>
      <c r="AA131">
        <f t="shared" si="1"/>
        <v>18692870</v>
      </c>
      <c r="AB131">
        <f t="shared" si="1"/>
        <v>23950987</v>
      </c>
      <c r="AC131">
        <f t="shared" si="1"/>
        <v>25114377</v>
      </c>
      <c r="AD131">
        <f t="shared" si="1"/>
        <v>21750691</v>
      </c>
      <c r="AE131">
        <f t="shared" si="1"/>
        <v>23975784</v>
      </c>
      <c r="AF131">
        <f t="shared" si="1"/>
        <v>31197725</v>
      </c>
      <c r="AG131">
        <f t="shared" si="1"/>
        <v>31518776</v>
      </c>
      <c r="AH131">
        <f t="shared" si="1"/>
        <v>33508146</v>
      </c>
      <c r="AI131">
        <f t="shared" si="1"/>
        <v>241133250</v>
      </c>
      <c r="AJ131">
        <f t="shared" ref="AJ131:AL131" si="2">SUM(AJ4:AJ130)</f>
        <v>197417166</v>
      </c>
      <c r="AK131">
        <f t="shared" si="2"/>
        <v>178529111</v>
      </c>
      <c r="AL131">
        <f t="shared" si="2"/>
        <v>256969344</v>
      </c>
      <c r="AM131">
        <f>SUM(AM4:AM130)</f>
        <v>305093677</v>
      </c>
      <c r="AN131">
        <f>SUM(AN4:AN130)</f>
        <v>308923449</v>
      </c>
      <c r="AO131">
        <f>SUM(AO4:AO130)</f>
        <v>335812411</v>
      </c>
      <c r="AP131">
        <f>SUM(AP4:AP130)</f>
        <v>365440446</v>
      </c>
      <c r="AQ131">
        <f t="shared" ref="AQ131:AU131" si="3">SUM(AQ4:AQ130)</f>
        <v>342128640</v>
      </c>
      <c r="AR131">
        <f t="shared" si="3"/>
        <v>381421389</v>
      </c>
      <c r="AS131" s="1">
        <f t="shared" si="3"/>
        <v>405813523</v>
      </c>
      <c r="AT131" s="1">
        <f t="shared" si="3"/>
        <v>494095283</v>
      </c>
      <c r="AU131" s="1">
        <f t="shared" si="3"/>
        <v>494962150</v>
      </c>
      <c r="AV131" s="1">
        <f t="shared" ref="AV131:BB131" si="4">SUM(AV4:AV130)</f>
        <v>460317689</v>
      </c>
      <c r="AW131" s="1">
        <f t="shared" si="4"/>
        <v>547335952</v>
      </c>
      <c r="AX131" s="1">
        <f t="shared" si="4"/>
        <v>674530261</v>
      </c>
      <c r="AY131" s="1">
        <f t="shared" si="4"/>
        <v>983583386</v>
      </c>
      <c r="AZ131" s="1">
        <f t="shared" si="4"/>
        <v>1002943010</v>
      </c>
      <c r="BA131" s="1">
        <f t="shared" si="4"/>
        <v>1055832787</v>
      </c>
      <c r="BB131" s="1">
        <f t="shared" si="4"/>
        <v>2107518091</v>
      </c>
    </row>
    <row r="133" spans="2:54">
      <c r="V133">
        <f>18643415-V131</f>
        <v>281.68799999728799</v>
      </c>
      <c r="W133">
        <f>19972595-W131</f>
        <v>0</v>
      </c>
      <c r="X133">
        <f>26899422.478-X131</f>
        <v>0</v>
      </c>
      <c r="Y133">
        <f>35304155.623-Y131</f>
        <v>0</v>
      </c>
      <c r="Z133">
        <f>16660484-Z131</f>
        <v>-4</v>
      </c>
      <c r="AA133">
        <f>18692870-AA131</f>
        <v>0</v>
      </c>
      <c r="AB133">
        <f>23950987-AB131</f>
        <v>0</v>
      </c>
      <c r="AC133">
        <f>25114377-AC131</f>
        <v>0</v>
      </c>
      <c r="AD133">
        <f>21750691-AD131</f>
        <v>0</v>
      </c>
      <c r="AE133">
        <f>23975784-AE131</f>
        <v>0</v>
      </c>
      <c r="AF133">
        <f>31197725-AF131</f>
        <v>0</v>
      </c>
      <c r="AG133">
        <f>31518776-AG131</f>
        <v>0</v>
      </c>
      <c r="AH133">
        <f>33508146-AH131</f>
        <v>0</v>
      </c>
      <c r="AI133">
        <f>241133250-AI131</f>
        <v>0</v>
      </c>
      <c r="AJ133">
        <f>197417166-AJ131</f>
        <v>0</v>
      </c>
      <c r="AK133">
        <f>178529111-AK131</f>
        <v>0</v>
      </c>
      <c r="AL133">
        <f>256969344-AL131</f>
        <v>0</v>
      </c>
      <c r="AM133">
        <f>305093677-AM131</f>
        <v>0</v>
      </c>
      <c r="AN133">
        <f>308923449-AN131</f>
        <v>0</v>
      </c>
      <c r="AO133">
        <f>335812411-AO131</f>
        <v>0</v>
      </c>
      <c r="AP133">
        <f>365440446-AP131</f>
        <v>0</v>
      </c>
      <c r="AQ133">
        <f>342128640-AQ131</f>
        <v>0</v>
      </c>
      <c r="AR133">
        <f>381421389-AR131</f>
        <v>0</v>
      </c>
      <c r="AS133" s="1">
        <f>405813523-AS131</f>
        <v>0</v>
      </c>
      <c r="AT133">
        <f>494095283-AT131</f>
        <v>0</v>
      </c>
      <c r="AU133">
        <f>494962150-AU131</f>
        <v>0</v>
      </c>
      <c r="AV133">
        <f>460317689-AV131</f>
        <v>0</v>
      </c>
      <c r="AW133">
        <f>547335952-AW131</f>
        <v>0</v>
      </c>
      <c r="AX133">
        <f>674530261-AX131</f>
        <v>0</v>
      </c>
      <c r="AY133">
        <f>983583386-AY131</f>
        <v>0</v>
      </c>
      <c r="AZ133">
        <f>1002943010-AZ131</f>
        <v>0</v>
      </c>
      <c r="BA133">
        <f>1055832787-BA131</f>
        <v>0</v>
      </c>
      <c r="BB133">
        <f>2107518091-BB131</f>
        <v>0</v>
      </c>
    </row>
    <row r="135" spans="2:54">
      <c r="X135" t="s">
        <v>189</v>
      </c>
      <c r="Y135" t="s">
        <v>189</v>
      </c>
      <c r="Z135" t="s">
        <v>189</v>
      </c>
      <c r="AA135" t="s">
        <v>189</v>
      </c>
      <c r="AB135" t="s">
        <v>189</v>
      </c>
      <c r="AF135" t="s">
        <v>189</v>
      </c>
      <c r="AG135" t="s">
        <v>189</v>
      </c>
      <c r="AI135" t="s">
        <v>167</v>
      </c>
      <c r="AJ135" t="s">
        <v>167</v>
      </c>
      <c r="AK135" t="s">
        <v>167</v>
      </c>
      <c r="AM135" t="s">
        <v>167</v>
      </c>
      <c r="AN135" t="s">
        <v>167</v>
      </c>
      <c r="AO135" t="s">
        <v>167</v>
      </c>
      <c r="AP135" t="s">
        <v>167</v>
      </c>
      <c r="AQ135" t="s">
        <v>167</v>
      </c>
      <c r="AR135" t="s">
        <v>167</v>
      </c>
      <c r="AS135" t="s">
        <v>167</v>
      </c>
      <c r="AT135" t="s">
        <v>167</v>
      </c>
      <c r="AU135" t="s">
        <v>167</v>
      </c>
      <c r="AV135" t="s">
        <v>167</v>
      </c>
    </row>
  </sheetData>
  <sortState ref="B2:AS52">
    <sortCondition ref="B2:B52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81"/>
  <sheetViews>
    <sheetView zoomScale="70" zoomScaleNormal="70" workbookViewId="0">
      <pane xSplit="3" ySplit="1" topLeftCell="I2" activePane="bottomRight" state="frozen"/>
      <selection activeCell="E69" sqref="E69"/>
      <selection pane="topRight" activeCell="E69" sqref="E69"/>
      <selection pane="bottomLeft" activeCell="E69" sqref="E69"/>
      <selection pane="bottomRight" activeCell="M7" sqref="M7"/>
    </sheetView>
  </sheetViews>
  <sheetFormatPr defaultRowHeight="15"/>
  <cols>
    <col min="11" max="11" width="10.28515625" customWidth="1"/>
    <col min="20" max="20" width="9.140625" customWidth="1"/>
    <col min="24" max="24" width="16.28515625" customWidth="1"/>
    <col min="25" max="25" width="11.85546875" customWidth="1"/>
    <col min="35" max="35" width="10.28515625" bestFit="1" customWidth="1"/>
    <col min="36" max="38" width="10.28515625" style="1" bestFit="1" customWidth="1"/>
    <col min="39" max="41" width="10.28515625" bestFit="1" customWidth="1"/>
    <col min="42" max="42" width="10.28515625" style="1" bestFit="1" customWidth="1"/>
    <col min="43" max="43" width="10.28515625" bestFit="1" customWidth="1"/>
    <col min="44" max="49" width="11.28515625" bestFit="1" customWidth="1"/>
    <col min="50" max="50" width="11.140625" customWidth="1"/>
    <col min="51" max="51" width="12" style="1" bestFit="1" customWidth="1"/>
    <col min="52" max="52" width="12.28515625" style="1" bestFit="1" customWidth="1"/>
    <col min="53" max="53" width="13.42578125" customWidth="1"/>
    <col min="54" max="54" width="13.140625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 s="1">
        <v>1931</v>
      </c>
      <c r="AK1" s="1">
        <v>1932</v>
      </c>
      <c r="AL1" s="1">
        <v>1933</v>
      </c>
      <c r="AM1">
        <v>1934</v>
      </c>
      <c r="AN1">
        <v>1935</v>
      </c>
      <c r="AO1">
        <v>1936</v>
      </c>
      <c r="AP1" s="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 s="1">
        <v>1946</v>
      </c>
      <c r="AZ1" s="1">
        <v>1947</v>
      </c>
      <c r="BA1">
        <v>1948</v>
      </c>
      <c r="BB1">
        <v>1949</v>
      </c>
    </row>
    <row r="2" spans="1:54">
      <c r="X2">
        <v>1</v>
      </c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 s="1">
        <v>1</v>
      </c>
      <c r="AK2" s="1">
        <v>1</v>
      </c>
      <c r="AL2" s="1">
        <v>1</v>
      </c>
      <c r="AM2">
        <v>1</v>
      </c>
      <c r="AN2">
        <v>1</v>
      </c>
      <c r="AO2">
        <v>1</v>
      </c>
      <c r="AP2" s="1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 s="1">
        <v>1</v>
      </c>
      <c r="AZ2" s="1">
        <v>1</v>
      </c>
      <c r="BA2">
        <v>1</v>
      </c>
      <c r="BB2">
        <v>1</v>
      </c>
    </row>
    <row r="3" spans="1:54">
      <c r="C3">
        <v>1</v>
      </c>
      <c r="D3">
        <v>1</v>
      </c>
      <c r="Y3" t="s">
        <v>190</v>
      </c>
      <c r="Z3" t="s">
        <v>190</v>
      </c>
      <c r="AA3" t="s">
        <v>190</v>
      </c>
      <c r="AB3" t="s">
        <v>190</v>
      </c>
      <c r="AC3" t="s">
        <v>190</v>
      </c>
      <c r="AD3" t="s">
        <v>190</v>
      </c>
      <c r="AE3" t="s">
        <v>190</v>
      </c>
      <c r="AF3" t="s">
        <v>190</v>
      </c>
      <c r="AG3" t="s">
        <v>190</v>
      </c>
      <c r="AH3" t="s">
        <v>190</v>
      </c>
      <c r="AI3" t="s">
        <v>59</v>
      </c>
      <c r="AJ3" s="1" t="s">
        <v>59</v>
      </c>
      <c r="AK3" s="1" t="s">
        <v>59</v>
      </c>
      <c r="AL3" s="1" t="s">
        <v>59</v>
      </c>
      <c r="AM3" t="s">
        <v>59</v>
      </c>
      <c r="AN3" t="s">
        <v>59</v>
      </c>
      <c r="AO3" t="s">
        <v>59</v>
      </c>
      <c r="AP3" s="1" t="s">
        <v>59</v>
      </c>
      <c r="AQ3" t="s">
        <v>59</v>
      </c>
      <c r="AR3" t="s">
        <v>59</v>
      </c>
      <c r="AS3" t="s">
        <v>59</v>
      </c>
      <c r="AT3" t="s">
        <v>59</v>
      </c>
      <c r="AU3" t="s">
        <v>59</v>
      </c>
      <c r="AV3" t="s">
        <v>59</v>
      </c>
      <c r="AW3" t="s">
        <v>59</v>
      </c>
      <c r="AX3" t="s">
        <v>59</v>
      </c>
      <c r="AY3" s="1" t="s">
        <v>59</v>
      </c>
      <c r="AZ3" s="1" t="s">
        <v>59</v>
      </c>
      <c r="BA3" s="1" t="s">
        <v>59</v>
      </c>
      <c r="BB3" s="1" t="s">
        <v>59</v>
      </c>
    </row>
    <row r="4" spans="1:54">
      <c r="A4" t="s">
        <v>10</v>
      </c>
      <c r="B4" t="s">
        <v>60</v>
      </c>
      <c r="AA4" s="1"/>
      <c r="AC4" s="1"/>
      <c r="AE4" s="1"/>
      <c r="AI4" s="2"/>
      <c r="AJ4" s="3">
        <v>1879</v>
      </c>
      <c r="AK4" s="3"/>
      <c r="AL4" s="3"/>
      <c r="AM4" s="2"/>
      <c r="AN4" s="2"/>
      <c r="AO4" s="2"/>
      <c r="AP4" s="3"/>
      <c r="AQ4" s="2"/>
      <c r="AR4" s="2"/>
      <c r="AS4" s="2"/>
      <c r="AY4" s="3"/>
    </row>
    <row r="5" spans="1:54">
      <c r="A5" t="s">
        <v>10</v>
      </c>
      <c r="B5" t="s">
        <v>61</v>
      </c>
      <c r="AA5" s="1"/>
      <c r="AC5" s="1"/>
      <c r="AE5" s="1"/>
      <c r="AI5" s="2"/>
      <c r="AJ5" s="3"/>
      <c r="AK5" s="3">
        <v>304</v>
      </c>
      <c r="AL5" s="3">
        <v>3358</v>
      </c>
      <c r="AM5" s="2"/>
      <c r="AN5" s="2">
        <v>18</v>
      </c>
      <c r="AO5" s="2"/>
      <c r="AP5" s="3"/>
      <c r="AQ5" s="2"/>
      <c r="AR5" s="2"/>
      <c r="AS5" s="2"/>
      <c r="AY5" s="3"/>
      <c r="AZ5" s="3"/>
    </row>
    <row r="6" spans="1:54">
      <c r="A6" t="s">
        <v>10</v>
      </c>
      <c r="B6" t="s">
        <v>17</v>
      </c>
      <c r="D6" t="s">
        <v>18</v>
      </c>
      <c r="F6">
        <v>13</v>
      </c>
      <c r="H6">
        <v>12</v>
      </c>
      <c r="I6">
        <v>2633</v>
      </c>
      <c r="J6">
        <v>56</v>
      </c>
      <c r="K6">
        <v>565</v>
      </c>
      <c r="L6">
        <v>25133</v>
      </c>
      <c r="M6">
        <v>1457.82</v>
      </c>
      <c r="N6">
        <v>249.792</v>
      </c>
      <c r="O6">
        <v>11282.333000000001</v>
      </c>
      <c r="P6">
        <v>8767.5519999999997</v>
      </c>
      <c r="Q6">
        <v>7006.8639999999996</v>
      </c>
      <c r="R6">
        <v>2729.4830000000002</v>
      </c>
      <c r="S6">
        <v>1935.107</v>
      </c>
      <c r="T6">
        <v>21719.599999999999</v>
      </c>
      <c r="U6">
        <v>40.893000000000001</v>
      </c>
      <c r="V6">
        <v>54068.896999999997</v>
      </c>
      <c r="W6">
        <v>43646</v>
      </c>
      <c r="X6">
        <v>70421.857999999993</v>
      </c>
      <c r="Y6">
        <v>456920.68599999999</v>
      </c>
      <c r="Z6">
        <v>24330</v>
      </c>
      <c r="AA6">
        <v>414990</v>
      </c>
      <c r="AB6">
        <v>527490</v>
      </c>
      <c r="AC6">
        <v>319474</v>
      </c>
      <c r="AD6">
        <v>147740</v>
      </c>
      <c r="AE6">
        <v>89895</v>
      </c>
      <c r="AF6">
        <v>299844</v>
      </c>
      <c r="AG6">
        <v>217097</v>
      </c>
      <c r="AH6">
        <v>624490</v>
      </c>
      <c r="AI6" s="2">
        <v>3618912</v>
      </c>
      <c r="AJ6" s="3">
        <v>4767357</v>
      </c>
      <c r="AK6" s="3">
        <v>4058217</v>
      </c>
      <c r="AL6" s="3">
        <v>6238078</v>
      </c>
      <c r="AM6" s="2">
        <v>7920301</v>
      </c>
      <c r="AN6" s="2">
        <v>13781063</v>
      </c>
      <c r="AO6" s="2">
        <v>17202937</v>
      </c>
      <c r="AP6" s="3">
        <v>19092769</v>
      </c>
      <c r="AQ6" s="2">
        <v>15900644</v>
      </c>
      <c r="AR6" s="2">
        <v>13852070</v>
      </c>
      <c r="AS6" s="2">
        <v>24809659</v>
      </c>
      <c r="AT6" s="2">
        <v>27556195</v>
      </c>
      <c r="AU6" s="2">
        <v>42261763</v>
      </c>
      <c r="AV6" s="2">
        <v>62678728</v>
      </c>
      <c r="AW6" s="2">
        <v>93153229</v>
      </c>
      <c r="AX6">
        <v>75582670</v>
      </c>
      <c r="AY6" s="3">
        <v>114274295</v>
      </c>
      <c r="AZ6" s="3">
        <v>146510103</v>
      </c>
      <c r="BA6">
        <v>192178278</v>
      </c>
      <c r="BB6" s="3">
        <v>127724969</v>
      </c>
    </row>
    <row r="7" spans="1:54">
      <c r="B7" t="s">
        <v>194</v>
      </c>
      <c r="C7" s="5" t="s">
        <v>195</v>
      </c>
      <c r="H7">
        <v>2317</v>
      </c>
      <c r="I7">
        <v>2182</v>
      </c>
      <c r="J7">
        <v>1069</v>
      </c>
      <c r="K7">
        <v>1353</v>
      </c>
      <c r="L7">
        <v>3346</v>
      </c>
      <c r="M7">
        <v>1707.1690000000001</v>
      </c>
      <c r="N7">
        <v>598.80799999999999</v>
      </c>
      <c r="O7">
        <v>751.35599999999999</v>
      </c>
      <c r="P7">
        <v>1357.2529999999999</v>
      </c>
      <c r="Q7">
        <v>1440.48</v>
      </c>
      <c r="R7">
        <v>1285.279</v>
      </c>
      <c r="S7">
        <v>1170.229</v>
      </c>
      <c r="T7">
        <v>1901.4929999999999</v>
      </c>
      <c r="U7">
        <v>2794.2469999999998</v>
      </c>
      <c r="V7">
        <v>8499.1679999999997</v>
      </c>
      <c r="W7">
        <v>15299</v>
      </c>
      <c r="X7">
        <v>8601.3719999999994</v>
      </c>
      <c r="Y7">
        <v>13617.358</v>
      </c>
      <c r="Z7">
        <v>6656</v>
      </c>
      <c r="AA7">
        <v>4695</v>
      </c>
      <c r="AB7">
        <v>4476</v>
      </c>
      <c r="AC7">
        <v>10802</v>
      </c>
      <c r="AD7">
        <v>34577</v>
      </c>
      <c r="AE7">
        <v>11516</v>
      </c>
      <c r="AF7">
        <v>13998</v>
      </c>
      <c r="AG7">
        <v>2361</v>
      </c>
      <c r="AH7">
        <v>1137</v>
      </c>
      <c r="AI7" s="2"/>
      <c r="AJ7" s="3"/>
      <c r="AK7" s="3"/>
      <c r="AL7" s="3"/>
      <c r="AM7" s="2"/>
      <c r="AN7" s="2"/>
      <c r="AO7" s="2"/>
      <c r="AP7" s="3"/>
      <c r="AQ7" s="2"/>
      <c r="AR7" s="2"/>
      <c r="AS7" s="2"/>
      <c r="AY7" s="3"/>
      <c r="AZ7" s="3"/>
    </row>
    <row r="8" spans="1:54">
      <c r="B8" t="s">
        <v>46</v>
      </c>
      <c r="AI8" s="2"/>
      <c r="AJ8" s="3">
        <v>1501</v>
      </c>
      <c r="AK8" s="3"/>
      <c r="AL8" s="3">
        <v>396</v>
      </c>
      <c r="AM8" s="2">
        <v>45</v>
      </c>
      <c r="AN8" s="2">
        <v>225612</v>
      </c>
      <c r="AO8" s="2">
        <v>17</v>
      </c>
      <c r="AP8" s="3"/>
      <c r="AQ8" s="2"/>
      <c r="AR8" s="2"/>
      <c r="AS8" s="2"/>
      <c r="AT8">
        <v>1390714</v>
      </c>
      <c r="AU8">
        <v>1587850</v>
      </c>
      <c r="AX8">
        <v>1123320</v>
      </c>
      <c r="AY8" s="3">
        <v>1871133</v>
      </c>
      <c r="AZ8" s="3">
        <v>10902900</v>
      </c>
      <c r="BA8">
        <v>287</v>
      </c>
    </row>
    <row r="9" spans="1:54">
      <c r="B9" t="s">
        <v>170</v>
      </c>
      <c r="AI9" s="2"/>
      <c r="AJ9" s="3"/>
      <c r="AK9" s="3"/>
      <c r="AL9" s="3"/>
      <c r="AM9" s="2"/>
      <c r="AN9" s="2"/>
      <c r="AO9" s="2"/>
      <c r="AP9" s="3"/>
      <c r="AQ9" s="2"/>
      <c r="AR9" s="2"/>
      <c r="AS9" s="2"/>
      <c r="AV9">
        <v>8</v>
      </c>
      <c r="AX9">
        <v>3173</v>
      </c>
      <c r="AY9" s="3">
        <v>309</v>
      </c>
      <c r="AZ9" s="3">
        <v>30</v>
      </c>
    </row>
    <row r="10" spans="1:54">
      <c r="B10" t="s">
        <v>16</v>
      </c>
      <c r="H10">
        <v>5</v>
      </c>
      <c r="P10">
        <v>428.75200000000001</v>
      </c>
      <c r="Q10">
        <v>26.64</v>
      </c>
      <c r="AI10" s="2"/>
      <c r="AJ10" s="3"/>
      <c r="AK10" s="3"/>
      <c r="AL10" s="3"/>
      <c r="AM10" s="2"/>
      <c r="AN10" s="2"/>
      <c r="AO10" s="2"/>
      <c r="AP10" s="3">
        <v>1</v>
      </c>
      <c r="AQ10" s="2"/>
      <c r="AR10" s="2"/>
      <c r="AS10" s="2"/>
      <c r="AY10" s="3"/>
      <c r="AZ10" s="3"/>
    </row>
    <row r="11" spans="1:54">
      <c r="B11" t="s">
        <v>47</v>
      </c>
      <c r="AI11" s="2"/>
      <c r="AJ11" s="3"/>
      <c r="AK11" s="3"/>
      <c r="AL11" s="3"/>
      <c r="AM11" s="2">
        <v>49</v>
      </c>
      <c r="AN11" s="2">
        <v>20</v>
      </c>
      <c r="AO11" s="2">
        <v>49</v>
      </c>
      <c r="AP11" s="3">
        <v>174</v>
      </c>
      <c r="AQ11" s="2">
        <v>1221</v>
      </c>
      <c r="AR11" s="2">
        <v>44</v>
      </c>
      <c r="AS11" s="2"/>
      <c r="AT11" s="2">
        <v>144</v>
      </c>
      <c r="AV11" s="2">
        <v>48</v>
      </c>
      <c r="AW11" s="2">
        <v>795</v>
      </c>
      <c r="AY11" s="3">
        <v>12</v>
      </c>
      <c r="AZ11" s="3">
        <v>295</v>
      </c>
      <c r="BA11">
        <v>60</v>
      </c>
    </row>
    <row r="12" spans="1:54">
      <c r="B12" t="s">
        <v>13</v>
      </c>
      <c r="E12">
        <v>9836</v>
      </c>
      <c r="F12">
        <v>92</v>
      </c>
      <c r="H12">
        <v>12679</v>
      </c>
      <c r="I12">
        <v>14761</v>
      </c>
      <c r="J12">
        <v>15481</v>
      </c>
      <c r="K12">
        <v>12643</v>
      </c>
      <c r="L12">
        <v>1240</v>
      </c>
      <c r="M12">
        <v>3212.2449999999999</v>
      </c>
      <c r="N12">
        <v>1361.777</v>
      </c>
      <c r="O12">
        <v>248.33</v>
      </c>
      <c r="P12">
        <v>954.35900000000004</v>
      </c>
      <c r="Q12">
        <v>792.23400000000004</v>
      </c>
      <c r="R12">
        <v>273.45</v>
      </c>
      <c r="S12">
        <v>3449.8330000000001</v>
      </c>
      <c r="T12">
        <v>879.79399999999998</v>
      </c>
      <c r="U12">
        <v>3085.5349999999999</v>
      </c>
      <c r="V12">
        <v>1981.3320000000001</v>
      </c>
      <c r="W12">
        <v>7191</v>
      </c>
      <c r="X12">
        <v>5805.5420000000004</v>
      </c>
      <c r="Y12">
        <v>20800.912</v>
      </c>
      <c r="Z12">
        <v>10726</v>
      </c>
      <c r="AA12">
        <v>6890</v>
      </c>
      <c r="AB12">
        <v>6392</v>
      </c>
      <c r="AC12">
        <v>2806</v>
      </c>
      <c r="AD12">
        <v>4666</v>
      </c>
      <c r="AE12">
        <v>2785</v>
      </c>
      <c r="AF12">
        <v>4793</v>
      </c>
      <c r="AG12">
        <v>7439</v>
      </c>
      <c r="AH12">
        <v>10110</v>
      </c>
      <c r="AI12" s="2">
        <v>52974</v>
      </c>
      <c r="AJ12" s="3">
        <v>50498</v>
      </c>
      <c r="AK12" s="3">
        <v>53557</v>
      </c>
      <c r="AL12" s="3">
        <v>22625</v>
      </c>
      <c r="AM12" s="2">
        <v>48164</v>
      </c>
      <c r="AN12" s="2">
        <v>52672</v>
      </c>
      <c r="AO12" s="2">
        <v>36382</v>
      </c>
      <c r="AP12" s="3">
        <v>32475</v>
      </c>
      <c r="AQ12" s="2">
        <v>30753</v>
      </c>
      <c r="AR12" s="2">
        <v>17958</v>
      </c>
      <c r="AS12" s="2">
        <v>50272</v>
      </c>
      <c r="AT12" s="2">
        <v>52347</v>
      </c>
      <c r="AU12" s="2">
        <v>111911</v>
      </c>
      <c r="AV12" s="2">
        <v>461924</v>
      </c>
      <c r="AW12" s="2">
        <v>899827</v>
      </c>
      <c r="AX12">
        <v>1261994</v>
      </c>
      <c r="AY12" s="3">
        <v>1710146</v>
      </c>
      <c r="AZ12" s="3">
        <v>3802295</v>
      </c>
      <c r="BA12">
        <v>1022969</v>
      </c>
      <c r="BB12" s="3">
        <v>377126</v>
      </c>
    </row>
    <row r="13" spans="1:54">
      <c r="B13" t="s">
        <v>12</v>
      </c>
      <c r="E13">
        <v>8</v>
      </c>
      <c r="I13">
        <v>23868</v>
      </c>
      <c r="J13">
        <v>22920</v>
      </c>
      <c r="K13">
        <v>13458</v>
      </c>
      <c r="L13">
        <v>16544</v>
      </c>
      <c r="M13">
        <v>10107.544</v>
      </c>
      <c r="N13">
        <v>17202.346000000001</v>
      </c>
      <c r="O13">
        <v>7335.1109999999999</v>
      </c>
      <c r="P13">
        <v>8905.3469999999998</v>
      </c>
      <c r="Q13">
        <v>3042.404</v>
      </c>
      <c r="R13">
        <v>4086.3110000000001</v>
      </c>
      <c r="S13">
        <v>1617.6969999999999</v>
      </c>
      <c r="T13">
        <v>4844.3779999999997</v>
      </c>
      <c r="U13">
        <v>15930.998</v>
      </c>
      <c r="V13">
        <v>28927.602999999999</v>
      </c>
      <c r="W13">
        <v>27938</v>
      </c>
      <c r="X13">
        <v>19781.556</v>
      </c>
      <c r="Y13">
        <v>15577.374</v>
      </c>
      <c r="Z13">
        <v>21078</v>
      </c>
      <c r="AA13">
        <v>34693</v>
      </c>
      <c r="AB13">
        <v>56640</v>
      </c>
      <c r="AC13">
        <v>37784</v>
      </c>
      <c r="AD13">
        <v>19593</v>
      </c>
      <c r="AE13">
        <v>12671</v>
      </c>
      <c r="AF13">
        <v>5990</v>
      </c>
      <c r="AG13">
        <v>5550</v>
      </c>
      <c r="AH13">
        <v>5954</v>
      </c>
      <c r="AI13" s="2">
        <v>34940</v>
      </c>
      <c r="AJ13" s="3">
        <v>84637</v>
      </c>
      <c r="AK13" s="3">
        <v>63612</v>
      </c>
      <c r="AL13" s="3">
        <v>126999</v>
      </c>
      <c r="AM13" s="2">
        <v>113764</v>
      </c>
      <c r="AN13" s="2">
        <v>298247</v>
      </c>
      <c r="AO13" s="2">
        <v>407446</v>
      </c>
      <c r="AP13" s="3">
        <v>403013</v>
      </c>
      <c r="AQ13" s="2">
        <v>266263</v>
      </c>
      <c r="AR13" s="2">
        <v>626304</v>
      </c>
      <c r="AS13" s="2">
        <v>2018243</v>
      </c>
      <c r="AT13" s="2">
        <v>3808359</v>
      </c>
      <c r="AU13" s="2">
        <v>13063050</v>
      </c>
      <c r="AV13" s="2">
        <v>35654864</v>
      </c>
      <c r="AW13" s="2">
        <v>19762389</v>
      </c>
      <c r="AX13">
        <v>16634882</v>
      </c>
      <c r="AY13" s="3">
        <v>12307839</v>
      </c>
      <c r="AZ13" s="3">
        <v>9354015</v>
      </c>
      <c r="BA13">
        <v>7690409</v>
      </c>
      <c r="BB13" s="3">
        <v>5546767</v>
      </c>
    </row>
    <row r="14" spans="1:54">
      <c r="B14" t="s">
        <v>62</v>
      </c>
      <c r="AI14" s="2"/>
      <c r="AJ14" s="3"/>
      <c r="AK14" s="3">
        <v>2019</v>
      </c>
      <c r="AL14" s="3"/>
      <c r="AM14" s="2"/>
      <c r="AN14" s="2"/>
      <c r="AO14" s="2"/>
      <c r="AP14" s="3"/>
      <c r="AQ14" s="2"/>
      <c r="AR14" s="2"/>
      <c r="AS14" s="2"/>
      <c r="AY14" s="3"/>
      <c r="AZ14" s="3"/>
    </row>
    <row r="15" spans="1:54">
      <c r="B15" t="s">
        <v>15</v>
      </c>
      <c r="C15" s="5" t="s">
        <v>196</v>
      </c>
      <c r="H15">
        <v>5505</v>
      </c>
      <c r="I15">
        <v>12393</v>
      </c>
      <c r="J15">
        <v>13669</v>
      </c>
      <c r="K15">
        <v>8549</v>
      </c>
      <c r="L15">
        <v>8769</v>
      </c>
      <c r="M15">
        <v>5769</v>
      </c>
      <c r="N15">
        <v>800</v>
      </c>
      <c r="O15">
        <v>3400</v>
      </c>
      <c r="T15">
        <v>108.58799999999999</v>
      </c>
      <c r="U15">
        <v>1734.52</v>
      </c>
      <c r="V15">
        <v>1633.96</v>
      </c>
      <c r="W15">
        <v>64790</v>
      </c>
      <c r="Y15">
        <v>35849.24</v>
      </c>
      <c r="Z15">
        <v>2321</v>
      </c>
      <c r="AA15">
        <v>474</v>
      </c>
      <c r="AB15">
        <v>116026</v>
      </c>
      <c r="AC15">
        <v>130480</v>
      </c>
      <c r="AD15">
        <v>84370</v>
      </c>
      <c r="AE15">
        <v>210262</v>
      </c>
      <c r="AF15">
        <v>147953</v>
      </c>
      <c r="AG15">
        <v>80027</v>
      </c>
      <c r="AH15">
        <v>102564</v>
      </c>
      <c r="AI15" s="2">
        <v>3057208</v>
      </c>
      <c r="AJ15" s="3">
        <v>2899098</v>
      </c>
      <c r="AK15" s="3">
        <v>3014196</v>
      </c>
      <c r="AL15" s="3">
        <v>3549851</v>
      </c>
      <c r="AM15" s="2">
        <v>4766449</v>
      </c>
      <c r="AN15" s="2">
        <v>3704995</v>
      </c>
      <c r="AO15" s="2">
        <v>4768151</v>
      </c>
      <c r="AP15" s="3">
        <v>5318995</v>
      </c>
      <c r="AQ15" s="2">
        <v>4914590</v>
      </c>
      <c r="AR15" s="2">
        <v>6847415</v>
      </c>
      <c r="AS15" s="2">
        <v>10512871</v>
      </c>
      <c r="AT15" s="2">
        <v>14568732</v>
      </c>
      <c r="AU15" s="2">
        <v>9032654</v>
      </c>
      <c r="AV15" s="2">
        <v>6300123</v>
      </c>
      <c r="AW15" s="2">
        <v>8907452</v>
      </c>
      <c r="AX15">
        <v>26318096</v>
      </c>
      <c r="AY15" s="3">
        <v>18882701</v>
      </c>
      <c r="AZ15" s="3">
        <v>25462114</v>
      </c>
      <c r="BA15">
        <v>20725574</v>
      </c>
      <c r="BB15" s="3">
        <v>105913836</v>
      </c>
    </row>
    <row r="16" spans="1:54" hidden="1">
      <c r="B16" t="s">
        <v>22</v>
      </c>
      <c r="E16">
        <v>8770</v>
      </c>
      <c r="F16">
        <v>85</v>
      </c>
      <c r="AI16" s="2"/>
      <c r="AJ16" s="3"/>
      <c r="AK16" s="3"/>
      <c r="AL16" s="3"/>
      <c r="AM16" s="2"/>
      <c r="AN16" s="2"/>
      <c r="AO16" s="2"/>
      <c r="AP16" s="3"/>
      <c r="AQ16" s="2"/>
      <c r="AR16" s="2"/>
      <c r="AS16" s="2"/>
      <c r="AY16" s="3"/>
      <c r="AZ16" s="3"/>
    </row>
    <row r="17" spans="2:54">
      <c r="B17" t="s">
        <v>8</v>
      </c>
      <c r="C17" s="5" t="s">
        <v>197</v>
      </c>
      <c r="E17">
        <v>4366</v>
      </c>
      <c r="F17">
        <v>2632</v>
      </c>
      <c r="H17">
        <v>1529</v>
      </c>
      <c r="I17">
        <v>765</v>
      </c>
      <c r="J17">
        <v>1640</v>
      </c>
      <c r="K17">
        <v>1950</v>
      </c>
      <c r="L17">
        <v>2229</v>
      </c>
      <c r="M17">
        <v>624.34500000000003</v>
      </c>
      <c r="N17">
        <v>39.558</v>
      </c>
      <c r="O17">
        <v>1263.6949999999999</v>
      </c>
      <c r="P17">
        <v>1680.19</v>
      </c>
      <c r="Q17">
        <v>2384.8850000000002</v>
      </c>
      <c r="R17">
        <v>9295.991</v>
      </c>
      <c r="S17">
        <v>1320.325</v>
      </c>
      <c r="T17">
        <v>651.26</v>
      </c>
      <c r="U17">
        <v>5793.1490000000003</v>
      </c>
      <c r="V17">
        <v>2718.58</v>
      </c>
      <c r="W17">
        <v>6585</v>
      </c>
      <c r="X17">
        <v>3277.895</v>
      </c>
      <c r="Y17">
        <v>32138.474999999999</v>
      </c>
      <c r="Z17">
        <v>32732</v>
      </c>
      <c r="AA17">
        <v>8985</v>
      </c>
      <c r="AB17">
        <v>36779</v>
      </c>
      <c r="AC17">
        <v>59501</v>
      </c>
      <c r="AD17">
        <v>40864</v>
      </c>
      <c r="AE17">
        <v>19698</v>
      </c>
      <c r="AF17">
        <v>712</v>
      </c>
      <c r="AG17">
        <v>803</v>
      </c>
      <c r="AH17">
        <v>12600</v>
      </c>
      <c r="AI17" s="2">
        <v>72318</v>
      </c>
      <c r="AJ17" s="3">
        <v>58599</v>
      </c>
      <c r="AK17" s="3">
        <v>32494</v>
      </c>
      <c r="AL17" s="3">
        <v>59748</v>
      </c>
      <c r="AM17" s="2">
        <v>101064</v>
      </c>
      <c r="AN17" s="2">
        <v>27798</v>
      </c>
      <c r="AO17" s="2">
        <v>7318</v>
      </c>
      <c r="AP17" s="3">
        <v>12144</v>
      </c>
      <c r="AQ17" s="2">
        <v>5656</v>
      </c>
      <c r="AR17" s="2">
        <v>9368</v>
      </c>
      <c r="AS17" s="2">
        <v>12498</v>
      </c>
      <c r="AT17" s="2">
        <v>59598</v>
      </c>
      <c r="AU17" s="2">
        <v>41519</v>
      </c>
      <c r="AV17" s="2">
        <v>176127</v>
      </c>
      <c r="AW17" s="2">
        <v>330930</v>
      </c>
      <c r="AX17">
        <v>284295</v>
      </c>
      <c r="AY17" s="3">
        <v>407196</v>
      </c>
      <c r="AZ17" s="3">
        <v>425832</v>
      </c>
      <c r="BA17">
        <v>156631</v>
      </c>
      <c r="BB17" s="3">
        <v>197896</v>
      </c>
    </row>
    <row r="18" spans="2:54">
      <c r="B18" t="s">
        <v>7</v>
      </c>
      <c r="C18" s="5" t="s">
        <v>198</v>
      </c>
      <c r="F18">
        <v>266</v>
      </c>
      <c r="H18">
        <v>706</v>
      </c>
      <c r="J18">
        <v>8214</v>
      </c>
      <c r="K18">
        <v>737</v>
      </c>
      <c r="L18">
        <v>437</v>
      </c>
      <c r="M18">
        <v>438</v>
      </c>
      <c r="N18">
        <v>168.16800000000001</v>
      </c>
      <c r="O18">
        <v>84.06</v>
      </c>
      <c r="P18">
        <v>936</v>
      </c>
      <c r="Q18">
        <v>4584.8</v>
      </c>
      <c r="R18">
        <v>6793</v>
      </c>
      <c r="S18">
        <v>4431.8760000000002</v>
      </c>
      <c r="V18">
        <v>6763.2049999999999</v>
      </c>
      <c r="W18">
        <v>4582</v>
      </c>
      <c r="X18">
        <v>13559.713</v>
      </c>
      <c r="Y18">
        <v>58005.88</v>
      </c>
      <c r="Z18">
        <v>19848</v>
      </c>
      <c r="AA18">
        <v>9189</v>
      </c>
      <c r="AB18">
        <v>2542</v>
      </c>
      <c r="AC18">
        <v>11222</v>
      </c>
      <c r="AD18">
        <v>23603</v>
      </c>
      <c r="AE18">
        <v>28774</v>
      </c>
      <c r="AF18">
        <v>22218</v>
      </c>
      <c r="AG18">
        <v>23413</v>
      </c>
      <c r="AH18">
        <v>29548</v>
      </c>
      <c r="AI18" s="2">
        <v>284964</v>
      </c>
      <c r="AJ18" s="3">
        <v>131103</v>
      </c>
      <c r="AK18" s="3">
        <v>42384</v>
      </c>
      <c r="AL18" s="3">
        <v>64342</v>
      </c>
      <c r="AM18" s="2">
        <v>111139</v>
      </c>
      <c r="AN18" s="2">
        <v>80541</v>
      </c>
      <c r="AO18" s="2">
        <v>94201</v>
      </c>
      <c r="AP18" s="3">
        <v>89284</v>
      </c>
      <c r="AQ18" s="2">
        <v>261493</v>
      </c>
      <c r="AR18" s="2">
        <v>233520</v>
      </c>
      <c r="AS18" s="2">
        <v>375177</v>
      </c>
      <c r="AT18" s="2">
        <v>371716</v>
      </c>
      <c r="AU18" s="2">
        <v>124136</v>
      </c>
      <c r="AV18" s="2">
        <v>311978</v>
      </c>
      <c r="AW18" s="2">
        <v>286137</v>
      </c>
      <c r="AX18">
        <v>160799</v>
      </c>
      <c r="AY18" s="3">
        <v>228458</v>
      </c>
      <c r="AZ18" s="3">
        <v>696387</v>
      </c>
      <c r="BA18">
        <v>171123</v>
      </c>
      <c r="BB18" s="3">
        <v>110533</v>
      </c>
    </row>
    <row r="19" spans="2:54">
      <c r="B19" t="s">
        <v>4</v>
      </c>
      <c r="F19">
        <v>192</v>
      </c>
      <c r="H19">
        <v>6290</v>
      </c>
      <c r="I19">
        <v>5077</v>
      </c>
      <c r="J19">
        <v>5996</v>
      </c>
      <c r="K19">
        <v>7622</v>
      </c>
      <c r="L19">
        <v>5233</v>
      </c>
      <c r="M19">
        <v>6468.7520000000004</v>
      </c>
      <c r="N19">
        <v>2740.1170000000002</v>
      </c>
      <c r="O19">
        <v>7416.9430000000002</v>
      </c>
      <c r="P19">
        <v>16038.911</v>
      </c>
      <c r="Q19">
        <v>23248</v>
      </c>
      <c r="R19">
        <v>32713.798999999999</v>
      </c>
      <c r="S19">
        <v>36154.877999999997</v>
      </c>
      <c r="T19">
        <v>15103.446</v>
      </c>
      <c r="U19">
        <v>19846.16</v>
      </c>
      <c r="V19">
        <v>44832.6</v>
      </c>
      <c r="W19">
        <v>29923</v>
      </c>
      <c r="X19">
        <v>26840.05</v>
      </c>
      <c r="Y19">
        <v>59170.421999999999</v>
      </c>
      <c r="Z19">
        <v>37027</v>
      </c>
      <c r="AA19">
        <v>2393</v>
      </c>
      <c r="AB19">
        <v>8257</v>
      </c>
      <c r="AC19">
        <v>24209</v>
      </c>
      <c r="AD19">
        <v>5824</v>
      </c>
      <c r="AE19">
        <v>29856</v>
      </c>
      <c r="AF19">
        <v>8534</v>
      </c>
      <c r="AG19">
        <v>39772</v>
      </c>
      <c r="AH19">
        <v>21974</v>
      </c>
      <c r="AI19" s="2">
        <v>72107</v>
      </c>
      <c r="AJ19" s="3">
        <v>137767</v>
      </c>
      <c r="AK19" s="3">
        <v>156175</v>
      </c>
      <c r="AL19" s="3">
        <v>230814</v>
      </c>
      <c r="AM19" s="2">
        <v>209825</v>
      </c>
      <c r="AN19" s="2">
        <v>185432</v>
      </c>
      <c r="AO19" s="2">
        <v>205483</v>
      </c>
      <c r="AP19" s="3">
        <v>298191</v>
      </c>
      <c r="AQ19" s="2">
        <v>421704</v>
      </c>
      <c r="AR19" s="2">
        <v>680661</v>
      </c>
      <c r="AS19" s="2">
        <v>724095</v>
      </c>
      <c r="AT19" s="2">
        <v>613991</v>
      </c>
      <c r="AU19" s="2">
        <v>917044</v>
      </c>
      <c r="AV19" s="2">
        <v>774820</v>
      </c>
      <c r="AW19" s="2">
        <v>1933877</v>
      </c>
      <c r="AX19">
        <v>2248400</v>
      </c>
      <c r="AY19" s="3">
        <v>3472733</v>
      </c>
      <c r="AZ19" s="3">
        <v>2142671</v>
      </c>
      <c r="BA19">
        <v>1674916</v>
      </c>
      <c r="BB19" s="3">
        <v>2130222</v>
      </c>
    </row>
    <row r="20" spans="2:54">
      <c r="B20" t="s">
        <v>21</v>
      </c>
      <c r="AI20" s="2">
        <v>150</v>
      </c>
      <c r="AJ20" s="3">
        <v>89</v>
      </c>
      <c r="AK20" s="3">
        <v>752</v>
      </c>
      <c r="AL20" s="3">
        <v>142</v>
      </c>
      <c r="AM20" s="2">
        <v>50</v>
      </c>
      <c r="AN20" s="2">
        <v>491</v>
      </c>
      <c r="AO20" s="2"/>
      <c r="AP20" s="3">
        <v>83</v>
      </c>
      <c r="AQ20" s="2">
        <v>12</v>
      </c>
      <c r="AR20" s="2"/>
      <c r="AS20" s="2">
        <v>3846</v>
      </c>
      <c r="AT20" s="2">
        <v>55</v>
      </c>
      <c r="AU20" s="2">
        <v>6</v>
      </c>
      <c r="AY20" s="3">
        <v>179</v>
      </c>
      <c r="AZ20" s="3">
        <v>2383</v>
      </c>
      <c r="BA20">
        <v>86</v>
      </c>
      <c r="BB20" s="3">
        <v>578</v>
      </c>
    </row>
    <row r="21" spans="2:54">
      <c r="B21" t="s">
        <v>11</v>
      </c>
      <c r="E21">
        <v>91414</v>
      </c>
      <c r="F21">
        <v>64945</v>
      </c>
      <c r="G21">
        <v>179641</v>
      </c>
      <c r="H21">
        <v>220112</v>
      </c>
      <c r="I21">
        <v>223456</v>
      </c>
      <c r="J21">
        <v>247529</v>
      </c>
      <c r="K21">
        <v>259683</v>
      </c>
      <c r="L21">
        <v>242733</v>
      </c>
      <c r="M21">
        <v>290876.95500000002</v>
      </c>
      <c r="N21">
        <v>182201.65900000001</v>
      </c>
      <c r="O21">
        <v>152188.905</v>
      </c>
      <c r="P21">
        <v>76767.69</v>
      </c>
      <c r="Q21">
        <v>195706.95499999999</v>
      </c>
      <c r="R21">
        <v>213076.927</v>
      </c>
      <c r="S21">
        <v>89617.66</v>
      </c>
      <c r="T21">
        <v>94389.762000000002</v>
      </c>
      <c r="U21">
        <v>298768.16899999999</v>
      </c>
      <c r="V21">
        <v>357256.17099999997</v>
      </c>
      <c r="W21">
        <v>716710</v>
      </c>
      <c r="X21">
        <v>682630.54500000004</v>
      </c>
      <c r="Y21">
        <v>1039876.72</v>
      </c>
      <c r="Z21">
        <v>1028147</v>
      </c>
      <c r="AA21">
        <v>407606</v>
      </c>
      <c r="AB21">
        <v>391167</v>
      </c>
      <c r="AC21">
        <v>987367</v>
      </c>
      <c r="AD21">
        <v>549539</v>
      </c>
      <c r="AE21">
        <v>410652</v>
      </c>
      <c r="AF21">
        <v>196943</v>
      </c>
      <c r="AG21">
        <v>276093</v>
      </c>
      <c r="AH21">
        <v>147128</v>
      </c>
      <c r="AI21" s="2">
        <v>2870143</v>
      </c>
      <c r="AJ21" s="3">
        <v>1537705</v>
      </c>
      <c r="AK21" s="3">
        <v>1900193</v>
      </c>
      <c r="AL21" s="3">
        <v>3876634</v>
      </c>
      <c r="AM21" s="2">
        <v>7766030</v>
      </c>
      <c r="AN21" s="2">
        <v>4618415</v>
      </c>
      <c r="AO21" s="2">
        <v>4917916</v>
      </c>
      <c r="AP21" s="3">
        <v>4869029</v>
      </c>
      <c r="AQ21" s="2">
        <v>5224698</v>
      </c>
      <c r="AR21" s="2">
        <v>5421885</v>
      </c>
      <c r="AS21" s="2">
        <v>6148518</v>
      </c>
      <c r="AT21" s="2">
        <v>16025048</v>
      </c>
      <c r="AU21" s="2">
        <v>17076794</v>
      </c>
      <c r="AV21" s="2">
        <v>23594552</v>
      </c>
      <c r="AW21" s="2">
        <v>27240946</v>
      </c>
      <c r="AX21">
        <v>31945635</v>
      </c>
      <c r="AY21" s="3">
        <v>41834943</v>
      </c>
      <c r="AZ21" s="3">
        <v>39072312</v>
      </c>
      <c r="BA21">
        <v>34798826</v>
      </c>
      <c r="BB21" s="3">
        <v>42949728</v>
      </c>
    </row>
    <row r="22" spans="2:54">
      <c r="B22" t="s">
        <v>9</v>
      </c>
      <c r="E22">
        <v>5560</v>
      </c>
      <c r="F22">
        <v>5954</v>
      </c>
      <c r="G22">
        <v>3362</v>
      </c>
      <c r="H22">
        <v>15675</v>
      </c>
      <c r="I22">
        <v>102250</v>
      </c>
      <c r="J22">
        <v>70348</v>
      </c>
      <c r="K22">
        <v>75278</v>
      </c>
      <c r="L22">
        <v>66630</v>
      </c>
      <c r="M22">
        <v>39779.866000000002</v>
      </c>
      <c r="N22">
        <v>33982.571000000004</v>
      </c>
      <c r="O22">
        <v>207174.42300000001</v>
      </c>
      <c r="P22">
        <v>12755.652</v>
      </c>
      <c r="Q22">
        <v>19791.64</v>
      </c>
      <c r="R22">
        <v>17590.716</v>
      </c>
      <c r="S22">
        <v>11504.228999999999</v>
      </c>
      <c r="T22">
        <v>7865.0029999999997</v>
      </c>
      <c r="U22">
        <v>36400.858999999997</v>
      </c>
      <c r="V22">
        <v>63493.720999999998</v>
      </c>
      <c r="W22">
        <v>88433</v>
      </c>
      <c r="X22">
        <v>71874.887000000002</v>
      </c>
      <c r="Y22">
        <v>126238.242</v>
      </c>
      <c r="Z22">
        <v>224609</v>
      </c>
      <c r="AA22">
        <v>126807</v>
      </c>
      <c r="AB22">
        <v>131960</v>
      </c>
      <c r="AC22">
        <v>94820</v>
      </c>
      <c r="AD22">
        <v>54231</v>
      </c>
      <c r="AE22">
        <v>55729</v>
      </c>
      <c r="AF22">
        <v>74884</v>
      </c>
      <c r="AG22">
        <v>112478</v>
      </c>
      <c r="AH22">
        <v>78481</v>
      </c>
      <c r="AI22" s="2">
        <v>542189</v>
      </c>
      <c r="AJ22" s="3">
        <v>322630</v>
      </c>
      <c r="AK22" s="3">
        <v>293567</v>
      </c>
      <c r="AL22" s="3">
        <v>412558</v>
      </c>
      <c r="AM22" s="2">
        <v>551244</v>
      </c>
      <c r="AN22" s="2">
        <v>3231870</v>
      </c>
      <c r="AO22" s="2">
        <v>1884314</v>
      </c>
      <c r="AP22" s="3">
        <v>1007506</v>
      </c>
      <c r="AQ22" s="2">
        <v>4206247</v>
      </c>
      <c r="AR22" s="2">
        <v>1906675</v>
      </c>
      <c r="AS22" s="2">
        <v>2372998</v>
      </c>
      <c r="AT22" s="2">
        <v>822432</v>
      </c>
      <c r="AU22" s="2">
        <v>7193329</v>
      </c>
      <c r="AV22" s="2">
        <v>5098775</v>
      </c>
      <c r="AW22" s="2">
        <v>16048216</v>
      </c>
      <c r="AX22">
        <v>10157454</v>
      </c>
      <c r="AY22" s="3">
        <v>3571846</v>
      </c>
      <c r="AZ22" s="3">
        <v>3892635</v>
      </c>
      <c r="BA22">
        <v>15974121</v>
      </c>
      <c r="BB22" s="3">
        <v>6107538</v>
      </c>
    </row>
    <row r="23" spans="2:54">
      <c r="B23" t="s">
        <v>23</v>
      </c>
      <c r="F23">
        <v>8757</v>
      </c>
      <c r="H23">
        <v>7142</v>
      </c>
      <c r="I23">
        <v>6058</v>
      </c>
      <c r="J23">
        <v>4315</v>
      </c>
      <c r="K23">
        <v>4393</v>
      </c>
      <c r="L23">
        <v>6095</v>
      </c>
      <c r="M23">
        <v>8369.7649999999994</v>
      </c>
      <c r="N23">
        <v>4914.7839999999997</v>
      </c>
      <c r="O23">
        <v>5317.95</v>
      </c>
      <c r="P23">
        <v>9003.4860000000008</v>
      </c>
      <c r="Q23">
        <v>5085.2060000000001</v>
      </c>
      <c r="R23">
        <v>4268.7</v>
      </c>
      <c r="S23">
        <v>4014.9</v>
      </c>
      <c r="U23">
        <v>2769.6</v>
      </c>
      <c r="V23">
        <v>29691.84</v>
      </c>
      <c r="W23">
        <v>56693</v>
      </c>
      <c r="X23">
        <v>26926.833999999999</v>
      </c>
      <c r="Z23">
        <v>23159</v>
      </c>
      <c r="AA23">
        <v>11583</v>
      </c>
      <c r="AB23">
        <v>23452</v>
      </c>
      <c r="AC23">
        <v>16047</v>
      </c>
      <c r="AD23">
        <v>7698</v>
      </c>
      <c r="AE23">
        <v>12709</v>
      </c>
      <c r="AF23">
        <v>15262</v>
      </c>
      <c r="AG23">
        <v>17715</v>
      </c>
      <c r="AH23">
        <v>7865</v>
      </c>
      <c r="AI23" s="2">
        <v>64943</v>
      </c>
      <c r="AJ23" s="3">
        <v>68604</v>
      </c>
      <c r="AK23" s="3">
        <v>45169</v>
      </c>
      <c r="AL23" s="3">
        <v>54267</v>
      </c>
      <c r="AM23" s="2">
        <v>69372</v>
      </c>
      <c r="AN23" s="2">
        <v>34637</v>
      </c>
      <c r="AO23" s="2">
        <v>78591</v>
      </c>
      <c r="AP23" s="3">
        <v>58605</v>
      </c>
      <c r="AQ23" s="2">
        <v>73598</v>
      </c>
      <c r="AR23" s="2">
        <v>80565</v>
      </c>
      <c r="AS23" s="2">
        <v>181380</v>
      </c>
      <c r="AT23" s="2">
        <v>384723</v>
      </c>
      <c r="AU23" s="2">
        <v>156718</v>
      </c>
      <c r="AV23" s="2">
        <v>193466</v>
      </c>
      <c r="AW23" s="2">
        <v>198717</v>
      </c>
      <c r="AX23">
        <v>235528</v>
      </c>
      <c r="AY23" s="3">
        <v>146799</v>
      </c>
      <c r="AZ23" s="3">
        <v>24940</v>
      </c>
      <c r="BA23">
        <v>56522</v>
      </c>
      <c r="BB23" s="3">
        <v>685262</v>
      </c>
    </row>
    <row r="24" spans="2:54">
      <c r="B24" t="s">
        <v>2</v>
      </c>
      <c r="E24">
        <v>297437</v>
      </c>
      <c r="F24">
        <v>446618</v>
      </c>
      <c r="G24">
        <v>591564</v>
      </c>
      <c r="H24">
        <v>576902</v>
      </c>
      <c r="I24">
        <v>759149</v>
      </c>
      <c r="J24">
        <v>725413</v>
      </c>
      <c r="K24">
        <v>1025976</v>
      </c>
      <c r="L24">
        <v>1184668</v>
      </c>
      <c r="M24">
        <f>1101973.214+311222.749</f>
        <v>1413195.963</v>
      </c>
      <c r="N24">
        <f>659548.834+186578.899</f>
        <v>846127.73300000001</v>
      </c>
      <c r="O24">
        <f>779422.07+143255.63</f>
        <v>922677.7</v>
      </c>
      <c r="P24">
        <f>1165602.436+83340.489</f>
        <v>1248942.925</v>
      </c>
      <c r="Q24">
        <f>954199.676+240689.784</f>
        <v>1194889.46</v>
      </c>
      <c r="R24">
        <f>1311529.81+443721.893</f>
        <v>1755251.703</v>
      </c>
      <c r="S24">
        <f>1159350.681+411372.825</f>
        <v>1570723.5060000001</v>
      </c>
      <c r="T24">
        <f>1065248.868+423015.147</f>
        <v>1488264.0150000001</v>
      </c>
      <c r="U24">
        <f>4213441.308+903141.337</f>
        <v>5116582.6450000005</v>
      </c>
      <c r="V24">
        <f>7855538.057+937172.272</f>
        <v>8792710.3289999999</v>
      </c>
      <c r="W24">
        <v>5268668</v>
      </c>
      <c r="X24">
        <v>7549655.3799999999</v>
      </c>
      <c r="Y24">
        <v>10168937.512</v>
      </c>
      <c r="Z24">
        <v>8246514</v>
      </c>
      <c r="AA24">
        <v>4212971</v>
      </c>
      <c r="AB24">
        <v>5726988</v>
      </c>
      <c r="AC24">
        <v>7047041</v>
      </c>
      <c r="AD24">
        <v>7063248</v>
      </c>
      <c r="AE24">
        <v>8807113</v>
      </c>
      <c r="AF24">
        <v>7901399</v>
      </c>
      <c r="AG24">
        <v>7055598</v>
      </c>
      <c r="AH24">
        <v>7941554</v>
      </c>
      <c r="AI24" s="2">
        <v>52236198</v>
      </c>
      <c r="AJ24" s="3">
        <v>41486431</v>
      </c>
      <c r="AK24" s="3">
        <v>21917557</v>
      </c>
      <c r="AL24" s="3">
        <v>29079757</v>
      </c>
      <c r="AM24" s="2">
        <v>46060625</v>
      </c>
      <c r="AN24" s="2">
        <v>59582470</v>
      </c>
      <c r="AO24" s="2">
        <v>63901121</v>
      </c>
      <c r="AP24" s="3">
        <v>83397470</v>
      </c>
      <c r="AQ24" s="2">
        <v>89227426</v>
      </c>
      <c r="AR24" s="2">
        <v>105067360</v>
      </c>
      <c r="AS24" s="2">
        <v>169312114</v>
      </c>
      <c r="AT24" s="2">
        <v>223748471</v>
      </c>
      <c r="AU24" s="2">
        <v>189263355</v>
      </c>
      <c r="AV24" s="2">
        <v>253558456</v>
      </c>
      <c r="AW24" s="2">
        <v>277226243</v>
      </c>
      <c r="AX24">
        <v>310055954</v>
      </c>
      <c r="AY24" s="3">
        <v>450513037</v>
      </c>
      <c r="AZ24" s="3">
        <v>636449660</v>
      </c>
      <c r="BA24">
        <v>590655957</v>
      </c>
      <c r="BB24" s="3">
        <v>1697247680</v>
      </c>
    </row>
    <row r="25" spans="2:54">
      <c r="B25" t="s">
        <v>49</v>
      </c>
      <c r="AI25" s="2"/>
      <c r="AJ25" s="3"/>
      <c r="AK25" s="3"/>
      <c r="AL25" s="3"/>
      <c r="AM25" s="2"/>
      <c r="AN25" s="2"/>
      <c r="AO25" s="2">
        <v>32</v>
      </c>
      <c r="AP25" s="3"/>
      <c r="AQ25" s="2"/>
      <c r="AR25" s="2"/>
      <c r="AS25" s="2"/>
      <c r="AT25" s="2">
        <v>295</v>
      </c>
      <c r="AX25">
        <v>687</v>
      </c>
      <c r="AY25" s="3"/>
      <c r="AZ25" s="3">
        <v>811</v>
      </c>
      <c r="BA25">
        <v>4476</v>
      </c>
      <c r="BB25">
        <v>2212</v>
      </c>
    </row>
    <row r="26" spans="2:54">
      <c r="B26" t="s">
        <v>50</v>
      </c>
      <c r="AI26" s="2"/>
      <c r="AJ26" s="3"/>
      <c r="AK26" s="3">
        <v>43</v>
      </c>
      <c r="AL26" s="3">
        <v>15</v>
      </c>
      <c r="AM26" s="2"/>
      <c r="AN26" s="2">
        <v>554</v>
      </c>
      <c r="AO26" s="2"/>
      <c r="AP26" s="3"/>
      <c r="AQ26" s="2"/>
      <c r="AR26" s="2"/>
      <c r="AS26" s="2"/>
      <c r="AT26" s="2">
        <v>6444</v>
      </c>
      <c r="AW26" s="2">
        <v>5538</v>
      </c>
      <c r="AY26" s="3"/>
      <c r="AZ26" s="3"/>
    </row>
    <row r="27" spans="2:54">
      <c r="B27" t="s">
        <v>51</v>
      </c>
      <c r="AI27" s="2"/>
      <c r="AJ27" s="3"/>
      <c r="AK27" s="3"/>
      <c r="AL27" s="3">
        <v>36</v>
      </c>
      <c r="AM27" s="2"/>
      <c r="AN27" s="2"/>
      <c r="AO27" s="2"/>
      <c r="AP27" s="3"/>
      <c r="AQ27" s="2">
        <v>1</v>
      </c>
      <c r="AR27" s="2"/>
      <c r="AS27" s="2"/>
      <c r="AY27" s="3"/>
      <c r="AZ27" s="3"/>
    </row>
    <row r="28" spans="2:54">
      <c r="B28" t="s">
        <v>199</v>
      </c>
      <c r="C28" s="5" t="s">
        <v>198</v>
      </c>
      <c r="H28">
        <v>439</v>
      </c>
      <c r="K28">
        <v>314</v>
      </c>
      <c r="L28">
        <v>10</v>
      </c>
      <c r="V28">
        <v>2798.73</v>
      </c>
      <c r="Y28">
        <v>11.16</v>
      </c>
      <c r="AD28">
        <v>72</v>
      </c>
      <c r="AE28">
        <v>31</v>
      </c>
      <c r="AF28">
        <v>62</v>
      </c>
      <c r="AG28">
        <v>1076</v>
      </c>
      <c r="AH28">
        <v>665</v>
      </c>
      <c r="AI28" s="2">
        <v>12225</v>
      </c>
      <c r="AJ28" s="3">
        <v>21787</v>
      </c>
      <c r="AK28" s="3">
        <v>269</v>
      </c>
      <c r="AL28" s="3">
        <v>401</v>
      </c>
      <c r="AM28" s="2">
        <v>2153</v>
      </c>
      <c r="AN28" s="2">
        <v>2524</v>
      </c>
      <c r="AO28" s="2">
        <v>13474</v>
      </c>
      <c r="AP28" s="3">
        <v>21208</v>
      </c>
      <c r="AQ28" s="2">
        <v>2490</v>
      </c>
      <c r="AR28" s="2">
        <v>22787</v>
      </c>
      <c r="AS28" s="2">
        <v>39412</v>
      </c>
      <c r="AT28" s="2">
        <v>20803</v>
      </c>
      <c r="AU28" s="2">
        <v>40905</v>
      </c>
      <c r="AV28" s="2">
        <v>16357</v>
      </c>
      <c r="AW28" s="2">
        <v>34020</v>
      </c>
      <c r="AX28">
        <v>22309</v>
      </c>
      <c r="AY28" s="3">
        <v>1629</v>
      </c>
      <c r="AZ28" s="3">
        <v>10812</v>
      </c>
      <c r="BA28">
        <v>51020</v>
      </c>
      <c r="BB28" s="3">
        <v>28535</v>
      </c>
    </row>
    <row r="29" spans="2:54">
      <c r="B29" t="s">
        <v>63</v>
      </c>
      <c r="AI29" s="2"/>
      <c r="AJ29" s="3">
        <v>2283</v>
      </c>
      <c r="AK29" s="3"/>
      <c r="AL29" s="3"/>
      <c r="AM29" s="2"/>
      <c r="AN29" s="2"/>
      <c r="AO29" s="2"/>
      <c r="AP29" s="3"/>
      <c r="AQ29" s="2"/>
      <c r="AR29" s="2"/>
      <c r="AS29" s="2"/>
      <c r="AY29" s="3"/>
      <c r="AZ29" s="3">
        <v>36</v>
      </c>
    </row>
    <row r="30" spans="2:54">
      <c r="B30" t="s">
        <v>64</v>
      </c>
      <c r="AI30" s="2"/>
      <c r="AJ30" s="3">
        <v>517</v>
      </c>
      <c r="AK30" s="3">
        <v>7</v>
      </c>
      <c r="AL30" s="3"/>
      <c r="AM30" s="2"/>
      <c r="AN30" s="2"/>
      <c r="AO30" s="2"/>
      <c r="AP30" s="3"/>
      <c r="AQ30" s="2"/>
      <c r="AR30" s="2"/>
      <c r="AS30" s="2">
        <v>1596</v>
      </c>
      <c r="AY30" s="3"/>
      <c r="AZ30" s="3"/>
      <c r="BA30">
        <v>43</v>
      </c>
    </row>
    <row r="31" spans="2:54">
      <c r="B31" t="s">
        <v>65</v>
      </c>
      <c r="AI31" s="2"/>
      <c r="AJ31" s="3"/>
      <c r="AK31" s="3">
        <v>642</v>
      </c>
      <c r="AL31" s="3"/>
      <c r="AM31" s="2">
        <v>930</v>
      </c>
      <c r="AN31" s="2"/>
      <c r="AO31" s="2"/>
      <c r="AP31" s="3"/>
      <c r="AQ31" s="2"/>
      <c r="AR31" s="2"/>
      <c r="AS31" s="2"/>
      <c r="AU31">
        <v>376</v>
      </c>
      <c r="AX31">
        <v>37</v>
      </c>
      <c r="AY31" s="3"/>
      <c r="AZ31" s="3"/>
      <c r="BA31">
        <v>6349</v>
      </c>
    </row>
    <row r="32" spans="2:54">
      <c r="B32" t="s">
        <v>5</v>
      </c>
      <c r="AI32" s="2"/>
      <c r="AJ32" s="3">
        <v>349</v>
      </c>
      <c r="AK32" s="3"/>
      <c r="AL32" s="3">
        <v>3</v>
      </c>
      <c r="AM32" s="2">
        <v>1390</v>
      </c>
      <c r="AN32" s="2"/>
      <c r="AO32" s="2"/>
      <c r="AP32" s="3">
        <v>8</v>
      </c>
      <c r="AQ32" s="2">
        <v>2474</v>
      </c>
      <c r="AR32" s="2">
        <v>14</v>
      </c>
      <c r="AS32" s="2">
        <v>1014</v>
      </c>
      <c r="AV32" s="2">
        <v>12</v>
      </c>
      <c r="AW32" s="2">
        <v>48</v>
      </c>
      <c r="AX32">
        <v>1192</v>
      </c>
      <c r="AY32" s="3">
        <v>112556</v>
      </c>
      <c r="AZ32" s="3">
        <v>7864</v>
      </c>
      <c r="BA32">
        <v>251</v>
      </c>
      <c r="BB32" s="3">
        <v>963</v>
      </c>
    </row>
    <row r="33" spans="2:54">
      <c r="B33" t="s">
        <v>200</v>
      </c>
      <c r="C33" s="5" t="s">
        <v>198</v>
      </c>
      <c r="S33">
        <v>229.5</v>
      </c>
      <c r="W33">
        <v>1594</v>
      </c>
      <c r="X33">
        <v>210.24</v>
      </c>
      <c r="AG33">
        <v>1400</v>
      </c>
      <c r="AH33">
        <v>1035</v>
      </c>
      <c r="AI33" s="2">
        <v>506</v>
      </c>
      <c r="AJ33" s="3">
        <v>373</v>
      </c>
      <c r="AK33" s="3"/>
      <c r="AL33" s="3">
        <v>1494</v>
      </c>
      <c r="AM33" s="2">
        <v>18550</v>
      </c>
      <c r="AN33" s="2">
        <v>1779</v>
      </c>
      <c r="AO33" s="2">
        <v>6698</v>
      </c>
      <c r="AP33" s="3">
        <v>6524</v>
      </c>
      <c r="AQ33" s="2">
        <v>33630</v>
      </c>
      <c r="AR33" s="2">
        <v>18</v>
      </c>
      <c r="AS33" s="2">
        <v>98750</v>
      </c>
      <c r="AT33" s="2">
        <v>47785</v>
      </c>
      <c r="AU33" s="2">
        <v>43982</v>
      </c>
      <c r="AV33" s="2">
        <v>25483</v>
      </c>
      <c r="AW33" s="2">
        <v>125</v>
      </c>
      <c r="AX33">
        <v>128</v>
      </c>
      <c r="AY33" s="3">
        <v>6054</v>
      </c>
      <c r="AZ33" s="3">
        <v>49</v>
      </c>
      <c r="BA33">
        <v>6</v>
      </c>
      <c r="BB33" s="3">
        <v>8574</v>
      </c>
    </row>
    <row r="34" spans="2:54">
      <c r="B34" t="s">
        <v>55</v>
      </c>
      <c r="AI34" s="2"/>
      <c r="AJ34" s="3">
        <v>923</v>
      </c>
      <c r="AK34" s="3">
        <f>2598+428</f>
        <v>3026</v>
      </c>
      <c r="AL34" s="3">
        <v>1685</v>
      </c>
      <c r="AM34" s="2"/>
      <c r="AN34" s="2"/>
      <c r="AO34" s="2"/>
      <c r="AP34" s="3"/>
      <c r="AQ34" s="2"/>
      <c r="AR34" s="2"/>
      <c r="AS34" s="2">
        <v>105</v>
      </c>
      <c r="AY34" s="3"/>
      <c r="AZ34" s="3"/>
    </row>
    <row r="35" spans="2:54">
      <c r="B35" t="s">
        <v>166</v>
      </c>
      <c r="X35">
        <v>25011.598000000002</v>
      </c>
      <c r="Y35">
        <v>35789.796000000002</v>
      </c>
      <c r="Z35">
        <v>65303</v>
      </c>
      <c r="AA35">
        <v>12967</v>
      </c>
      <c r="AB35">
        <v>26536</v>
      </c>
      <c r="AC35">
        <v>18258</v>
      </c>
      <c r="AD35">
        <v>7265</v>
      </c>
      <c r="AE35">
        <v>13054</v>
      </c>
      <c r="AF35">
        <v>50161</v>
      </c>
      <c r="AG35">
        <v>35873</v>
      </c>
      <c r="AH35">
        <v>24452</v>
      </c>
      <c r="AI35" s="2"/>
      <c r="AJ35" s="3"/>
      <c r="AK35" s="3"/>
      <c r="AL35" s="3"/>
      <c r="AM35" s="2"/>
      <c r="AN35" s="2"/>
      <c r="AO35" s="2"/>
      <c r="AP35" s="3"/>
      <c r="AQ35" s="2"/>
      <c r="AR35" s="2"/>
      <c r="AS35" s="2"/>
      <c r="AY35" s="3"/>
      <c r="AZ35" s="3"/>
    </row>
    <row r="36" spans="2:54">
      <c r="B36" t="s">
        <v>27</v>
      </c>
      <c r="O36">
        <v>174.65</v>
      </c>
      <c r="P36">
        <v>228.9</v>
      </c>
      <c r="Q36">
        <v>234.5</v>
      </c>
      <c r="S36">
        <v>272.64999999999998</v>
      </c>
      <c r="T36">
        <v>953.78899999999999</v>
      </c>
      <c r="U36">
        <v>607.72500000000002</v>
      </c>
      <c r="W36">
        <v>203</v>
      </c>
      <c r="AC36">
        <v>60</v>
      </c>
      <c r="AD36">
        <v>381</v>
      </c>
      <c r="AE36">
        <v>154</v>
      </c>
      <c r="AF36">
        <v>160</v>
      </c>
      <c r="AG36">
        <v>489</v>
      </c>
      <c r="AH36">
        <v>379</v>
      </c>
      <c r="AI36" s="2">
        <v>1349</v>
      </c>
      <c r="AJ36" s="3">
        <v>5204</v>
      </c>
      <c r="AK36" s="3">
        <v>3548</v>
      </c>
      <c r="AL36" s="3">
        <v>3017</v>
      </c>
      <c r="AM36" s="2">
        <v>9037</v>
      </c>
      <c r="AN36" s="2">
        <v>4682</v>
      </c>
      <c r="AO36" s="2">
        <v>6219</v>
      </c>
      <c r="AP36" s="3">
        <v>30301</v>
      </c>
      <c r="AQ36" s="2">
        <v>20083</v>
      </c>
      <c r="AR36" s="2">
        <v>5063</v>
      </c>
      <c r="AS36" s="2">
        <v>22973</v>
      </c>
      <c r="AT36" s="2">
        <v>24585</v>
      </c>
      <c r="AU36" s="2">
        <v>11254</v>
      </c>
      <c r="AV36" s="2">
        <v>20258</v>
      </c>
      <c r="AW36" s="2">
        <v>7446</v>
      </c>
      <c r="AX36">
        <v>29272</v>
      </c>
      <c r="AY36" s="3">
        <v>45821</v>
      </c>
      <c r="AZ36" s="3">
        <v>20915</v>
      </c>
      <c r="BA36">
        <v>23001</v>
      </c>
      <c r="BB36" s="3">
        <v>64314</v>
      </c>
    </row>
    <row r="37" spans="2:54">
      <c r="B37" t="s">
        <v>56</v>
      </c>
      <c r="AI37" s="2"/>
      <c r="AJ37" s="3"/>
      <c r="AK37" s="3">
        <v>97</v>
      </c>
      <c r="AL37" s="3">
        <v>418</v>
      </c>
      <c r="AM37" s="2"/>
      <c r="AN37" s="2"/>
      <c r="AO37" s="2"/>
      <c r="AP37" s="3"/>
      <c r="AQ37" s="2"/>
      <c r="AR37" s="2"/>
      <c r="AS37" s="2"/>
      <c r="AY37" s="3"/>
      <c r="AZ37" s="3"/>
    </row>
    <row r="38" spans="2:54">
      <c r="B38" t="s">
        <v>28</v>
      </c>
      <c r="U38">
        <v>42</v>
      </c>
      <c r="AI38" s="2"/>
      <c r="AJ38" s="3">
        <v>232</v>
      </c>
      <c r="AK38" s="3"/>
      <c r="AL38" s="3"/>
      <c r="AM38" s="2"/>
      <c r="AN38" s="2">
        <v>493</v>
      </c>
      <c r="AO38" s="2">
        <v>580</v>
      </c>
      <c r="AP38" s="3"/>
      <c r="AQ38" s="2">
        <v>6</v>
      </c>
      <c r="AR38" s="2"/>
      <c r="AS38" s="2"/>
      <c r="AW38">
        <v>5195</v>
      </c>
      <c r="AY38" s="3"/>
      <c r="AZ38" s="3"/>
    </row>
    <row r="39" spans="2:54">
      <c r="B39" t="s">
        <v>6</v>
      </c>
      <c r="E39">
        <v>2058</v>
      </c>
      <c r="F39">
        <v>566</v>
      </c>
      <c r="H39">
        <v>1801</v>
      </c>
      <c r="I39">
        <v>1710</v>
      </c>
      <c r="J39">
        <v>537</v>
      </c>
      <c r="K39">
        <v>3589</v>
      </c>
      <c r="L39">
        <v>3129</v>
      </c>
      <c r="M39">
        <v>6482.5680000000002</v>
      </c>
      <c r="N39">
        <v>2122.9560000000001</v>
      </c>
      <c r="O39">
        <v>9106.5400000000009</v>
      </c>
      <c r="P39">
        <v>8198.2309999999998</v>
      </c>
      <c r="Q39">
        <v>9268.17</v>
      </c>
      <c r="R39">
        <v>3554.9250000000002</v>
      </c>
      <c r="U39">
        <v>121.81</v>
      </c>
      <c r="V39">
        <v>18557.097000000002</v>
      </c>
      <c r="W39">
        <v>10</v>
      </c>
      <c r="X39">
        <v>3485.5650000000001</v>
      </c>
      <c r="Y39">
        <v>6632.21</v>
      </c>
      <c r="Z39">
        <v>91148</v>
      </c>
      <c r="AA39">
        <v>3147</v>
      </c>
      <c r="AB39">
        <v>31</v>
      </c>
      <c r="AC39">
        <v>177</v>
      </c>
      <c r="AD39">
        <v>59</v>
      </c>
      <c r="AE39">
        <v>243</v>
      </c>
      <c r="AF39">
        <v>931</v>
      </c>
      <c r="AG39">
        <v>3287</v>
      </c>
      <c r="AH39">
        <v>8299</v>
      </c>
      <c r="AI39" s="2">
        <v>1627</v>
      </c>
      <c r="AJ39" s="3">
        <v>21458</v>
      </c>
      <c r="AK39" s="3">
        <v>3837</v>
      </c>
      <c r="AL39" s="3">
        <v>11058</v>
      </c>
      <c r="AM39" s="2">
        <v>21110</v>
      </c>
      <c r="AN39" s="2">
        <v>19471</v>
      </c>
      <c r="AO39" s="2">
        <v>48614</v>
      </c>
      <c r="AP39" s="3">
        <v>68196</v>
      </c>
      <c r="AQ39" s="2">
        <v>111022</v>
      </c>
      <c r="AR39" s="2">
        <v>196489</v>
      </c>
      <c r="AS39" s="2">
        <v>572227</v>
      </c>
      <c r="AT39" s="2">
        <v>1205207</v>
      </c>
      <c r="AU39" s="2">
        <v>2555230</v>
      </c>
      <c r="AV39" s="2">
        <v>4553971</v>
      </c>
      <c r="AW39" s="2">
        <v>2676679</v>
      </c>
      <c r="AX39">
        <v>8180627</v>
      </c>
      <c r="AY39" s="3">
        <v>16477284</v>
      </c>
      <c r="AZ39" s="3">
        <v>9992870</v>
      </c>
      <c r="BA39">
        <v>2041847</v>
      </c>
      <c r="BB39" s="3">
        <v>8851153</v>
      </c>
    </row>
    <row r="40" spans="2:54">
      <c r="B40" t="s">
        <v>201</v>
      </c>
      <c r="C40" s="5" t="s">
        <v>198</v>
      </c>
      <c r="F40">
        <v>2493</v>
      </c>
      <c r="H40">
        <v>296</v>
      </c>
      <c r="I40">
        <v>1855</v>
      </c>
      <c r="J40">
        <v>46</v>
      </c>
      <c r="Q40">
        <v>51</v>
      </c>
      <c r="S40">
        <v>256.2</v>
      </c>
      <c r="AA40">
        <v>3839</v>
      </c>
      <c r="AF40">
        <v>3106</v>
      </c>
      <c r="AG40">
        <v>857</v>
      </c>
      <c r="AH40">
        <v>1618</v>
      </c>
      <c r="AI40" s="2">
        <v>28211</v>
      </c>
      <c r="AJ40" s="3">
        <v>432</v>
      </c>
      <c r="AK40" s="3"/>
      <c r="AL40" s="3">
        <v>35486</v>
      </c>
      <c r="AM40" s="2">
        <v>32755</v>
      </c>
      <c r="AN40" s="2">
        <v>46576</v>
      </c>
      <c r="AO40" s="2">
        <v>49660</v>
      </c>
      <c r="AP40" s="3">
        <v>63999</v>
      </c>
      <c r="AQ40" s="2">
        <v>422092</v>
      </c>
      <c r="AR40" s="2">
        <v>1104978</v>
      </c>
      <c r="AS40" s="2">
        <v>520951</v>
      </c>
      <c r="AT40" s="2">
        <v>1293055</v>
      </c>
      <c r="AU40" s="2">
        <v>514213</v>
      </c>
      <c r="AV40" s="2">
        <v>1314657</v>
      </c>
      <c r="AW40" s="2">
        <v>1173979</v>
      </c>
      <c r="AX40">
        <v>1541133</v>
      </c>
      <c r="AY40" s="3">
        <v>1535230</v>
      </c>
      <c r="AZ40" s="3">
        <v>920717</v>
      </c>
      <c r="BA40">
        <v>5997323</v>
      </c>
      <c r="BB40" s="3">
        <v>8241567</v>
      </c>
    </row>
    <row r="41" spans="2:54">
      <c r="B41" t="s">
        <v>202</v>
      </c>
      <c r="C41" s="5" t="s">
        <v>203</v>
      </c>
      <c r="H41">
        <v>816</v>
      </c>
      <c r="I41">
        <v>1160</v>
      </c>
      <c r="J41">
        <v>30710</v>
      </c>
      <c r="K41">
        <v>1504</v>
      </c>
      <c r="L41">
        <v>819</v>
      </c>
      <c r="M41">
        <v>2422.3420000000001</v>
      </c>
      <c r="N41">
        <v>3331.3069999999998</v>
      </c>
      <c r="O41">
        <v>1967.1320000000001</v>
      </c>
      <c r="P41">
        <v>2358.5729999999999</v>
      </c>
      <c r="Q41">
        <v>1494.7929999999999</v>
      </c>
      <c r="R41">
        <v>1525.1410000000001</v>
      </c>
      <c r="S41">
        <v>5318.48</v>
      </c>
      <c r="T41">
        <v>2499.4560000000001</v>
      </c>
      <c r="U41">
        <v>8873.5239999999994</v>
      </c>
      <c r="V41">
        <v>21271.901999999998</v>
      </c>
      <c r="W41">
        <v>44525</v>
      </c>
      <c r="X41">
        <v>24581.782999999999</v>
      </c>
      <c r="Y41">
        <v>58941.258000000002</v>
      </c>
      <c r="Z41">
        <v>159238</v>
      </c>
      <c r="AA41">
        <v>13885</v>
      </c>
      <c r="AB41">
        <v>6412</v>
      </c>
      <c r="AC41">
        <v>8088</v>
      </c>
      <c r="AD41">
        <v>24939</v>
      </c>
      <c r="AE41">
        <v>44897</v>
      </c>
      <c r="AF41">
        <v>74322</v>
      </c>
      <c r="AG41">
        <v>51712</v>
      </c>
      <c r="AH41">
        <v>49532</v>
      </c>
      <c r="AI41" s="2">
        <v>13887</v>
      </c>
      <c r="AJ41" s="3">
        <v>8880</v>
      </c>
      <c r="AK41" s="3">
        <v>3867</v>
      </c>
      <c r="AL41" s="3">
        <v>115221</v>
      </c>
      <c r="AM41" s="2">
        <v>55672</v>
      </c>
      <c r="AN41" s="2">
        <v>16437</v>
      </c>
      <c r="AO41" s="2">
        <v>21510</v>
      </c>
      <c r="AP41" s="3">
        <v>15804</v>
      </c>
      <c r="AQ41" s="2">
        <v>8642</v>
      </c>
      <c r="AR41" s="2">
        <v>28508</v>
      </c>
      <c r="AS41" s="2">
        <v>43371</v>
      </c>
      <c r="AT41" s="2">
        <v>22060</v>
      </c>
      <c r="AU41" s="2">
        <v>147263</v>
      </c>
      <c r="AV41" s="2">
        <v>12582</v>
      </c>
      <c r="AW41" s="2">
        <v>38183</v>
      </c>
      <c r="AX41">
        <v>27640</v>
      </c>
      <c r="AY41" s="3">
        <v>91657</v>
      </c>
      <c r="AZ41" s="3">
        <v>263779</v>
      </c>
      <c r="BA41">
        <v>127396</v>
      </c>
      <c r="BB41" s="3">
        <v>108158</v>
      </c>
    </row>
    <row r="42" spans="2:54">
      <c r="B42" t="s">
        <v>14</v>
      </c>
      <c r="K42">
        <v>3</v>
      </c>
      <c r="M42">
        <v>7.71</v>
      </c>
      <c r="O42">
        <v>15.954000000000001</v>
      </c>
      <c r="S42">
        <v>230.9</v>
      </c>
      <c r="T42">
        <v>215.8</v>
      </c>
      <c r="U42">
        <v>450</v>
      </c>
      <c r="Y42">
        <v>4.8</v>
      </c>
      <c r="AB42">
        <v>103</v>
      </c>
      <c r="AD42">
        <v>23</v>
      </c>
      <c r="AH42">
        <v>1</v>
      </c>
      <c r="AI42" s="2"/>
      <c r="AJ42" s="3">
        <v>41</v>
      </c>
      <c r="AK42" s="3">
        <v>3594</v>
      </c>
      <c r="AL42" s="3"/>
      <c r="AM42" s="2">
        <v>209</v>
      </c>
      <c r="AN42" s="2"/>
      <c r="AO42" s="2">
        <v>76</v>
      </c>
      <c r="AP42" s="3">
        <v>30</v>
      </c>
      <c r="AQ42" s="2">
        <v>70</v>
      </c>
      <c r="AR42" s="2">
        <v>1428</v>
      </c>
      <c r="AS42" s="2">
        <v>130</v>
      </c>
      <c r="AT42" s="2">
        <v>85</v>
      </c>
      <c r="AU42" s="2">
        <v>10374</v>
      </c>
      <c r="AV42" s="2">
        <v>100894</v>
      </c>
      <c r="AW42" s="2">
        <v>97169</v>
      </c>
      <c r="AX42">
        <v>185846</v>
      </c>
      <c r="AY42" s="3">
        <v>233458</v>
      </c>
      <c r="AZ42" s="3">
        <v>593934</v>
      </c>
      <c r="BA42">
        <v>405</v>
      </c>
      <c r="BB42" s="3">
        <v>267147</v>
      </c>
    </row>
    <row r="43" spans="2:54">
      <c r="B43" t="s">
        <v>31</v>
      </c>
      <c r="U43">
        <v>35.22</v>
      </c>
      <c r="AI43" s="2">
        <v>43</v>
      </c>
      <c r="AJ43" s="3">
        <v>188</v>
      </c>
      <c r="AK43" s="3">
        <v>6390</v>
      </c>
      <c r="AL43" s="3">
        <v>281</v>
      </c>
      <c r="AM43" s="2">
        <v>11</v>
      </c>
      <c r="AN43" s="2">
        <v>296</v>
      </c>
      <c r="AO43" s="2"/>
      <c r="AP43" s="3"/>
      <c r="AQ43" s="2">
        <v>15</v>
      </c>
      <c r="AR43" s="2">
        <v>41</v>
      </c>
      <c r="AS43" s="2">
        <v>12</v>
      </c>
      <c r="AT43" s="2">
        <v>185</v>
      </c>
      <c r="AU43" s="2">
        <v>1518</v>
      </c>
      <c r="AV43" s="2">
        <v>12</v>
      </c>
      <c r="AW43" s="2">
        <v>14</v>
      </c>
      <c r="AX43">
        <v>378</v>
      </c>
      <c r="AY43" s="3">
        <v>2054</v>
      </c>
      <c r="AZ43" s="3">
        <v>21270</v>
      </c>
      <c r="BA43">
        <v>1163</v>
      </c>
      <c r="BB43" s="3">
        <v>535</v>
      </c>
    </row>
    <row r="44" spans="2:54">
      <c r="B44" t="s">
        <v>32</v>
      </c>
      <c r="AI44" s="2"/>
      <c r="AJ44" s="3"/>
      <c r="AK44" s="3"/>
      <c r="AL44" s="3"/>
      <c r="AM44" s="2">
        <v>48</v>
      </c>
      <c r="AN44" s="2"/>
      <c r="AO44" s="2"/>
      <c r="AP44" s="3"/>
      <c r="AQ44" s="2"/>
      <c r="AR44" s="2"/>
      <c r="AS44" s="2">
        <v>1149</v>
      </c>
      <c r="AY44" s="3"/>
      <c r="AZ44" s="3"/>
    </row>
    <row r="45" spans="2:54">
      <c r="B45" t="s">
        <v>169</v>
      </c>
      <c r="AI45" s="2"/>
      <c r="AJ45" s="3"/>
      <c r="AK45" s="3"/>
      <c r="AL45" s="3"/>
      <c r="AM45" s="2"/>
      <c r="AN45" s="2"/>
      <c r="AO45" s="2"/>
      <c r="AP45" s="3"/>
      <c r="AQ45" s="2"/>
      <c r="AR45" s="2"/>
      <c r="AS45" s="2"/>
      <c r="AT45" s="2">
        <v>62</v>
      </c>
      <c r="AY45" s="3"/>
      <c r="AZ45" s="3"/>
    </row>
    <row r="46" spans="2:54">
      <c r="B46" t="s">
        <v>33</v>
      </c>
      <c r="AI46" s="2"/>
      <c r="AJ46" s="3"/>
      <c r="AK46" s="3"/>
      <c r="AL46" s="3"/>
      <c r="AM46" s="2">
        <v>9580</v>
      </c>
      <c r="AN46" s="2"/>
      <c r="AO46" s="2">
        <v>12</v>
      </c>
      <c r="AP46" s="3">
        <v>29</v>
      </c>
      <c r="AQ46" s="2"/>
      <c r="AR46" s="2">
        <v>12</v>
      </c>
      <c r="AS46" s="2">
        <v>1</v>
      </c>
      <c r="AV46" s="2">
        <v>840</v>
      </c>
      <c r="AW46" s="2">
        <v>590</v>
      </c>
      <c r="AX46">
        <v>1218</v>
      </c>
      <c r="AY46" s="3">
        <v>125282</v>
      </c>
      <c r="AZ46" s="3">
        <v>3146</v>
      </c>
      <c r="BA46">
        <v>104</v>
      </c>
      <c r="BB46" s="3">
        <v>436</v>
      </c>
    </row>
    <row r="47" spans="2:54">
      <c r="B47" t="s">
        <v>34</v>
      </c>
      <c r="AI47" s="2"/>
      <c r="AJ47" s="3"/>
      <c r="AK47" s="3"/>
      <c r="AL47" s="3">
        <v>250</v>
      </c>
      <c r="AM47" s="2"/>
      <c r="AN47" s="2"/>
      <c r="AO47" s="2"/>
      <c r="AP47" s="3"/>
      <c r="AQ47" s="2">
        <v>380</v>
      </c>
      <c r="AR47" s="2"/>
      <c r="AS47" s="2"/>
      <c r="AY47" s="3"/>
      <c r="AZ47" s="3"/>
    </row>
    <row r="48" spans="2:54">
      <c r="B48" t="s">
        <v>204</v>
      </c>
      <c r="C48" s="5" t="s">
        <v>195</v>
      </c>
      <c r="G48">
        <v>8211</v>
      </c>
      <c r="H48">
        <v>1571</v>
      </c>
      <c r="I48">
        <v>1797</v>
      </c>
      <c r="J48">
        <v>1181</v>
      </c>
      <c r="K48">
        <v>1265</v>
      </c>
      <c r="L48">
        <v>1046</v>
      </c>
      <c r="M48">
        <v>1194.2429999999999</v>
      </c>
      <c r="N48">
        <v>2014.4059999999999</v>
      </c>
      <c r="O48">
        <v>3016.665</v>
      </c>
      <c r="P48">
        <v>1915.944</v>
      </c>
      <c r="Q48">
        <v>530.25300000000004</v>
      </c>
      <c r="R48">
        <v>1566.663</v>
      </c>
      <c r="S48">
        <v>545.38</v>
      </c>
      <c r="T48">
        <v>125.31399999999999</v>
      </c>
      <c r="U48">
        <v>673.51400000000001</v>
      </c>
      <c r="V48">
        <v>1953.818</v>
      </c>
      <c r="W48">
        <v>1170</v>
      </c>
      <c r="X48">
        <v>1097.586</v>
      </c>
      <c r="Y48">
        <v>213.07499999999999</v>
      </c>
      <c r="Z48">
        <v>1633</v>
      </c>
      <c r="AA48">
        <v>4236</v>
      </c>
      <c r="AB48">
        <v>3130</v>
      </c>
      <c r="AC48">
        <v>3435</v>
      </c>
      <c r="AD48">
        <v>45</v>
      </c>
      <c r="AE48">
        <v>1292</v>
      </c>
      <c r="AF48">
        <v>614</v>
      </c>
      <c r="AG48">
        <v>1845</v>
      </c>
      <c r="AH48">
        <v>2606</v>
      </c>
      <c r="AI48" s="2"/>
      <c r="AJ48" s="3"/>
      <c r="AK48" s="3"/>
      <c r="AL48" s="3"/>
      <c r="AM48" s="2"/>
      <c r="AN48" s="2"/>
      <c r="AO48" s="2"/>
      <c r="AP48" s="3"/>
      <c r="AQ48" s="2"/>
      <c r="AR48" s="2"/>
      <c r="AS48" s="2"/>
      <c r="AY48" s="3"/>
      <c r="AZ48" s="3"/>
    </row>
    <row r="49" spans="2:54">
      <c r="B49" t="s">
        <v>57</v>
      </c>
      <c r="AI49" s="2"/>
      <c r="AJ49" s="3"/>
      <c r="AK49" s="3"/>
      <c r="AL49" s="3"/>
      <c r="AM49" s="2">
        <v>9</v>
      </c>
      <c r="AN49" s="2">
        <v>237</v>
      </c>
      <c r="AO49" s="2">
        <v>422</v>
      </c>
      <c r="AP49" s="3"/>
      <c r="AQ49" s="2"/>
      <c r="AR49" s="2"/>
      <c r="AS49" s="2"/>
      <c r="AT49">
        <v>42836</v>
      </c>
      <c r="AU49">
        <v>6859</v>
      </c>
      <c r="AV49">
        <v>37466</v>
      </c>
      <c r="AY49" s="3"/>
      <c r="AZ49" s="3"/>
    </row>
    <row r="50" spans="2:54">
      <c r="B50" t="s">
        <v>36</v>
      </c>
      <c r="I50">
        <v>20</v>
      </c>
      <c r="J50">
        <v>118</v>
      </c>
      <c r="K50">
        <v>38</v>
      </c>
      <c r="L50">
        <v>45</v>
      </c>
      <c r="M50">
        <v>369.51</v>
      </c>
      <c r="O50">
        <v>42.64</v>
      </c>
      <c r="Q50">
        <v>173.16</v>
      </c>
      <c r="R50">
        <v>463.536</v>
      </c>
      <c r="S50">
        <v>151.84800000000001</v>
      </c>
      <c r="T50">
        <v>141.31899999999999</v>
      </c>
      <c r="U50">
        <v>967.6</v>
      </c>
      <c r="V50">
        <v>1303.002</v>
      </c>
      <c r="W50">
        <v>225</v>
      </c>
      <c r="X50">
        <v>565.06399999999996</v>
      </c>
      <c r="Y50">
        <v>627.76</v>
      </c>
      <c r="Z50">
        <v>1464</v>
      </c>
      <c r="AA50">
        <v>316</v>
      </c>
      <c r="AB50">
        <v>1230</v>
      </c>
      <c r="AC50">
        <v>471</v>
      </c>
      <c r="AD50">
        <v>613</v>
      </c>
      <c r="AE50">
        <v>411</v>
      </c>
      <c r="AF50">
        <v>767</v>
      </c>
      <c r="AG50">
        <v>472</v>
      </c>
      <c r="AH50">
        <v>603</v>
      </c>
      <c r="AI50" s="2">
        <v>2865</v>
      </c>
      <c r="AJ50" s="3">
        <v>8246</v>
      </c>
      <c r="AK50" s="3">
        <v>7187</v>
      </c>
      <c r="AL50" s="3">
        <v>5563</v>
      </c>
      <c r="AM50" s="2">
        <v>8110</v>
      </c>
      <c r="AN50" s="2">
        <v>10930</v>
      </c>
      <c r="AO50" s="2">
        <v>7036</v>
      </c>
      <c r="AP50" s="3">
        <v>7857</v>
      </c>
      <c r="AQ50" s="2">
        <v>9997</v>
      </c>
      <c r="AR50" s="2">
        <v>10319</v>
      </c>
      <c r="AS50" s="2">
        <v>12313</v>
      </c>
      <c r="AT50" s="2">
        <v>20571</v>
      </c>
      <c r="AU50" s="2">
        <v>816</v>
      </c>
      <c r="AV50" s="2">
        <v>4193</v>
      </c>
      <c r="AW50" s="2">
        <v>44759</v>
      </c>
      <c r="AX50">
        <v>9370</v>
      </c>
      <c r="AY50" s="3">
        <v>24486</v>
      </c>
      <c r="AZ50" s="3">
        <v>46880</v>
      </c>
      <c r="BA50">
        <v>436645</v>
      </c>
      <c r="BB50" s="3">
        <v>17937</v>
      </c>
    </row>
    <row r="51" spans="2:54">
      <c r="B51" t="s">
        <v>37</v>
      </c>
      <c r="E51">
        <v>177</v>
      </c>
      <c r="F51">
        <v>3314</v>
      </c>
      <c r="H51">
        <v>1351</v>
      </c>
      <c r="I51">
        <v>1104</v>
      </c>
      <c r="J51">
        <v>982</v>
      </c>
      <c r="K51">
        <v>452</v>
      </c>
      <c r="L51">
        <v>1683</v>
      </c>
      <c r="M51">
        <v>4062.047</v>
      </c>
      <c r="N51">
        <v>579</v>
      </c>
      <c r="O51">
        <v>1525.402</v>
      </c>
      <c r="P51">
        <v>2497.7930000000001</v>
      </c>
      <c r="Q51">
        <v>557.34400000000005</v>
      </c>
      <c r="R51">
        <v>2298.386</v>
      </c>
      <c r="S51">
        <v>1633.2059999999999</v>
      </c>
      <c r="T51">
        <v>1486.78</v>
      </c>
      <c r="U51">
        <v>5443.0540000000001</v>
      </c>
      <c r="V51">
        <v>3636.8130000000001</v>
      </c>
      <c r="W51">
        <v>3032</v>
      </c>
      <c r="X51">
        <v>562.27</v>
      </c>
      <c r="Y51">
        <v>62051.555999999997</v>
      </c>
      <c r="Z51">
        <v>64839</v>
      </c>
      <c r="AA51">
        <v>32917</v>
      </c>
      <c r="AB51">
        <v>12426</v>
      </c>
      <c r="AC51">
        <v>31100</v>
      </c>
      <c r="AD51">
        <v>20840</v>
      </c>
      <c r="AE51">
        <v>38720</v>
      </c>
      <c r="AF51">
        <v>32238</v>
      </c>
      <c r="AG51">
        <v>51743</v>
      </c>
      <c r="AH51">
        <v>18892</v>
      </c>
      <c r="AI51" s="2">
        <v>303670</v>
      </c>
      <c r="AJ51" s="3">
        <v>9033</v>
      </c>
      <c r="AK51" s="3">
        <v>97</v>
      </c>
      <c r="AL51" s="3">
        <v>1032</v>
      </c>
      <c r="AM51" s="2">
        <v>4015</v>
      </c>
      <c r="AN51" s="2">
        <v>775</v>
      </c>
      <c r="AO51" s="2">
        <v>16742</v>
      </c>
      <c r="AP51" s="3">
        <v>165628</v>
      </c>
      <c r="AQ51" s="2">
        <v>738481</v>
      </c>
      <c r="AR51" s="2">
        <v>67090</v>
      </c>
      <c r="AS51" s="2">
        <v>53865</v>
      </c>
      <c r="AT51" s="2">
        <v>120737</v>
      </c>
      <c r="AU51" s="2">
        <v>239900</v>
      </c>
      <c r="AV51" s="2">
        <v>622340</v>
      </c>
      <c r="AW51" s="2">
        <v>1849488</v>
      </c>
      <c r="AX51">
        <v>2682180</v>
      </c>
      <c r="AY51" s="3">
        <v>2213674</v>
      </c>
      <c r="AZ51" s="3">
        <v>1885889</v>
      </c>
      <c r="BA51">
        <v>320358</v>
      </c>
      <c r="BB51" s="3">
        <v>1039938</v>
      </c>
    </row>
    <row r="52" spans="2:54">
      <c r="B52" t="s">
        <v>38</v>
      </c>
      <c r="Y52">
        <v>1392.02</v>
      </c>
      <c r="Z52">
        <v>9124</v>
      </c>
      <c r="AA52">
        <v>359</v>
      </c>
      <c r="AB52">
        <v>145</v>
      </c>
      <c r="AC52">
        <v>68</v>
      </c>
      <c r="AD52">
        <v>68</v>
      </c>
      <c r="AE52">
        <v>170</v>
      </c>
      <c r="AF52">
        <v>1</v>
      </c>
      <c r="AG52">
        <v>49</v>
      </c>
      <c r="AH52">
        <v>113</v>
      </c>
      <c r="AI52" s="2">
        <v>215</v>
      </c>
      <c r="AJ52" s="3">
        <v>1149</v>
      </c>
      <c r="AK52" s="3">
        <v>3314</v>
      </c>
      <c r="AL52" s="3">
        <v>2864</v>
      </c>
      <c r="AM52" s="2">
        <v>13422</v>
      </c>
      <c r="AN52" s="2">
        <v>3701</v>
      </c>
      <c r="AO52" s="2">
        <v>3473</v>
      </c>
      <c r="AP52" s="3">
        <v>7420</v>
      </c>
      <c r="AQ52" s="2">
        <v>2415</v>
      </c>
      <c r="AR52" s="2">
        <v>8104</v>
      </c>
      <c r="AS52" s="2">
        <v>5633</v>
      </c>
      <c r="AT52" s="2">
        <v>8050</v>
      </c>
      <c r="AU52" s="2">
        <v>27015</v>
      </c>
      <c r="AV52" s="2">
        <v>387887</v>
      </c>
      <c r="AW52" s="2">
        <v>13824</v>
      </c>
      <c r="AX52">
        <v>34116</v>
      </c>
      <c r="AY52" s="3">
        <v>34530</v>
      </c>
      <c r="AZ52" s="3">
        <v>20441</v>
      </c>
      <c r="BA52">
        <v>19361</v>
      </c>
      <c r="BB52" s="3">
        <v>66968</v>
      </c>
    </row>
    <row r="53" spans="2:54">
      <c r="B53" t="s">
        <v>39</v>
      </c>
      <c r="AH53">
        <v>74260</v>
      </c>
      <c r="AI53" s="2">
        <v>1489691</v>
      </c>
      <c r="AJ53" s="3">
        <v>49937</v>
      </c>
      <c r="AK53" s="3">
        <v>11447</v>
      </c>
      <c r="AL53" s="3">
        <v>8838</v>
      </c>
      <c r="AM53" s="2">
        <v>13721</v>
      </c>
      <c r="AN53" s="2">
        <v>8738</v>
      </c>
      <c r="AO53" s="2">
        <v>16709</v>
      </c>
      <c r="AP53" s="3">
        <v>8894</v>
      </c>
      <c r="AQ53" s="2">
        <v>9308</v>
      </c>
      <c r="AR53" s="2">
        <v>19749</v>
      </c>
      <c r="AS53" s="2">
        <v>17202</v>
      </c>
      <c r="AT53" s="2">
        <v>91211</v>
      </c>
      <c r="AU53" s="2">
        <v>49822</v>
      </c>
      <c r="AV53" s="2">
        <v>31881</v>
      </c>
      <c r="AW53" s="2">
        <v>35763</v>
      </c>
      <c r="AX53">
        <v>286542</v>
      </c>
      <c r="AY53" s="3">
        <v>79635</v>
      </c>
      <c r="AZ53" s="3">
        <v>416494</v>
      </c>
      <c r="BA53">
        <v>1890115</v>
      </c>
      <c r="BB53" s="3">
        <v>67696</v>
      </c>
    </row>
    <row r="54" spans="2:54">
      <c r="B54" t="s">
        <v>43</v>
      </c>
      <c r="E54">
        <v>360599</v>
      </c>
      <c r="F54">
        <v>456076</v>
      </c>
      <c r="G54">
        <v>624421</v>
      </c>
      <c r="H54">
        <v>448315</v>
      </c>
      <c r="I54">
        <v>695618</v>
      </c>
      <c r="J54">
        <v>679156</v>
      </c>
      <c r="K54">
        <v>778964</v>
      </c>
      <c r="L54">
        <v>893434</v>
      </c>
      <c r="M54">
        <v>856350.77399999998</v>
      </c>
      <c r="N54">
        <v>687232.83299999998</v>
      </c>
      <c r="O54">
        <v>790710.83499999996</v>
      </c>
      <c r="P54">
        <v>946206.701</v>
      </c>
      <c r="Q54">
        <v>930397.16200000001</v>
      </c>
      <c r="R54">
        <v>1055974.7879999999</v>
      </c>
      <c r="S54">
        <v>647003.20299999998</v>
      </c>
      <c r="T54">
        <v>95676.096000000005</v>
      </c>
      <c r="U54">
        <v>12455.34</v>
      </c>
      <c r="V54">
        <v>4202.9690000000001</v>
      </c>
      <c r="W54">
        <v>441</v>
      </c>
      <c r="X54">
        <v>111.825</v>
      </c>
      <c r="Y54">
        <v>312986.48100000003</v>
      </c>
      <c r="Z54">
        <v>740980</v>
      </c>
      <c r="AA54">
        <v>1146166</v>
      </c>
      <c r="AB54">
        <v>1480093</v>
      </c>
      <c r="AC54">
        <v>1855733</v>
      </c>
      <c r="AD54">
        <v>2028574</v>
      </c>
      <c r="AE54">
        <v>1823581</v>
      </c>
      <c r="AF54">
        <v>1893823</v>
      </c>
      <c r="AG54">
        <v>1716798</v>
      </c>
      <c r="AH54">
        <v>1901224</v>
      </c>
      <c r="AI54" s="2">
        <v>16845676</v>
      </c>
      <c r="AJ54" s="3">
        <v>9561108</v>
      </c>
      <c r="AK54" s="3">
        <v>8149795</v>
      </c>
      <c r="AL54" s="3">
        <v>11101872</v>
      </c>
      <c r="AM54" s="2">
        <v>15439290</v>
      </c>
      <c r="AN54" s="2">
        <v>26677665</v>
      </c>
      <c r="AO54" s="2">
        <v>38982976</v>
      </c>
      <c r="AP54" s="3">
        <v>46271449</v>
      </c>
      <c r="AQ54" s="2">
        <v>52823065</v>
      </c>
      <c r="AR54" s="2">
        <v>37628448</v>
      </c>
      <c r="AS54" s="2">
        <v>4481733</v>
      </c>
      <c r="AT54" s="2">
        <v>4260246</v>
      </c>
      <c r="AU54" s="2">
        <v>2497</v>
      </c>
      <c r="AV54" s="2">
        <v>890</v>
      </c>
      <c r="AW54" s="2">
        <v>8093</v>
      </c>
      <c r="AY54" s="3">
        <v>2340</v>
      </c>
      <c r="AZ54" s="3">
        <v>168098</v>
      </c>
      <c r="BA54" s="2">
        <v>583438</v>
      </c>
      <c r="BB54" s="2">
        <v>20774876</v>
      </c>
    </row>
    <row r="55" spans="2:54">
      <c r="B55" t="s">
        <v>66</v>
      </c>
      <c r="AI55" s="2"/>
      <c r="AJ55" s="3">
        <v>261</v>
      </c>
      <c r="AK55" s="3">
        <v>2845</v>
      </c>
      <c r="AL55" s="3">
        <v>1426</v>
      </c>
      <c r="AM55" s="2"/>
      <c r="AN55" s="2"/>
      <c r="AO55" s="2"/>
      <c r="AP55" s="3"/>
      <c r="AQ55" s="2"/>
      <c r="AR55" s="2"/>
      <c r="AS55" s="2"/>
      <c r="AY55" s="3"/>
      <c r="AZ55" s="3"/>
    </row>
    <row r="56" spans="2:54">
      <c r="B56" t="s">
        <v>44</v>
      </c>
      <c r="E56">
        <v>2336</v>
      </c>
      <c r="I56">
        <v>63</v>
      </c>
      <c r="J56">
        <v>330</v>
      </c>
      <c r="K56">
        <v>519</v>
      </c>
      <c r="L56">
        <v>126</v>
      </c>
      <c r="M56">
        <v>36.612000000000002</v>
      </c>
      <c r="P56">
        <v>125.068</v>
      </c>
      <c r="Q56">
        <v>141.13200000000001</v>
      </c>
      <c r="R56">
        <v>266.31599999999997</v>
      </c>
      <c r="S56">
        <v>390.40499999999997</v>
      </c>
      <c r="AA56">
        <v>626</v>
      </c>
      <c r="AB56">
        <v>1174</v>
      </c>
      <c r="AC56">
        <v>2375</v>
      </c>
      <c r="AD56">
        <v>3097</v>
      </c>
      <c r="AE56">
        <v>26</v>
      </c>
      <c r="AF56">
        <v>639</v>
      </c>
      <c r="AG56">
        <v>217</v>
      </c>
      <c r="AH56">
        <v>4280</v>
      </c>
      <c r="AI56" s="2">
        <v>40925</v>
      </c>
      <c r="AJ56" s="3">
        <v>144679</v>
      </c>
      <c r="AK56" s="3">
        <v>596221</v>
      </c>
      <c r="AL56" s="3">
        <v>321982</v>
      </c>
      <c r="AM56" s="2">
        <v>227397</v>
      </c>
      <c r="AN56" s="2">
        <v>334395</v>
      </c>
      <c r="AO56" s="2">
        <v>317727</v>
      </c>
      <c r="AP56" s="3">
        <v>459975</v>
      </c>
      <c r="AQ56" s="2">
        <v>321064</v>
      </c>
      <c r="AR56" s="2">
        <v>173709</v>
      </c>
      <c r="AS56" s="2">
        <v>56777</v>
      </c>
      <c r="AX56">
        <v>109989</v>
      </c>
      <c r="AY56" s="3"/>
      <c r="AZ56" s="3">
        <v>131569</v>
      </c>
      <c r="BA56">
        <v>148167</v>
      </c>
      <c r="BB56" s="2">
        <v>12372919</v>
      </c>
    </row>
    <row r="57" spans="2:54">
      <c r="B57" t="s">
        <v>45</v>
      </c>
      <c r="M57">
        <v>237261.43100000001</v>
      </c>
      <c r="N57">
        <v>247324.432</v>
      </c>
      <c r="O57">
        <v>250595.05100000001</v>
      </c>
      <c r="P57">
        <v>333982.36900000001</v>
      </c>
      <c r="Q57">
        <v>245226.49299999999</v>
      </c>
      <c r="R57">
        <v>834138.77</v>
      </c>
      <c r="S57">
        <v>274595.67</v>
      </c>
      <c r="T57">
        <v>30316.61</v>
      </c>
      <c r="U57">
        <v>12221.3</v>
      </c>
      <c r="V57">
        <v>7035.9539999999997</v>
      </c>
      <c r="W57">
        <v>86</v>
      </c>
      <c r="Y57">
        <v>80970.395999999993</v>
      </c>
      <c r="Z57">
        <v>180614</v>
      </c>
      <c r="AA57">
        <v>172415</v>
      </c>
      <c r="AB57">
        <v>315052</v>
      </c>
      <c r="AC57">
        <v>445365</v>
      </c>
      <c r="AD57">
        <v>424990</v>
      </c>
      <c r="AE57">
        <v>508973</v>
      </c>
      <c r="AF57">
        <v>849398</v>
      </c>
      <c r="AG57">
        <v>653049</v>
      </c>
      <c r="AH57">
        <v>745660</v>
      </c>
      <c r="AI57" s="2">
        <v>4866425</v>
      </c>
      <c r="AJ57" s="3">
        <v>1645748</v>
      </c>
      <c r="AK57" s="3">
        <v>1446858</v>
      </c>
      <c r="AL57" s="3">
        <v>1628061</v>
      </c>
      <c r="AM57" s="2">
        <v>4397626</v>
      </c>
      <c r="AN57" s="2">
        <v>3644252</v>
      </c>
      <c r="AO57" s="2">
        <v>4157120</v>
      </c>
      <c r="AP57" s="3">
        <v>5817355</v>
      </c>
      <c r="AQ57" s="2">
        <v>7228523</v>
      </c>
      <c r="AR57" s="2">
        <v>5916607</v>
      </c>
      <c r="AS57" s="2">
        <v>4097512</v>
      </c>
      <c r="AT57" s="2">
        <v>366123</v>
      </c>
      <c r="AU57" s="2">
        <v>69665</v>
      </c>
      <c r="AV57" s="2">
        <v>77</v>
      </c>
      <c r="AX57">
        <v>54</v>
      </c>
      <c r="AY57" s="3">
        <v>2959733</v>
      </c>
      <c r="AZ57" s="3">
        <v>11621835</v>
      </c>
      <c r="BA57">
        <v>14603058</v>
      </c>
      <c r="BB57" s="2">
        <v>55965768</v>
      </c>
    </row>
    <row r="58" spans="2:54">
      <c r="B58" t="s">
        <v>67</v>
      </c>
      <c r="AH58">
        <v>1</v>
      </c>
      <c r="AI58" s="2"/>
      <c r="AJ58" s="3">
        <v>4733</v>
      </c>
      <c r="AK58" s="3">
        <v>468</v>
      </c>
      <c r="AL58" s="3"/>
      <c r="AM58" s="2">
        <v>26</v>
      </c>
      <c r="AN58" s="2">
        <v>25</v>
      </c>
      <c r="AO58" s="2">
        <v>6035</v>
      </c>
      <c r="AP58" s="3">
        <v>17443</v>
      </c>
      <c r="AQ58" s="2">
        <v>2622</v>
      </c>
      <c r="AR58" s="2">
        <v>1205</v>
      </c>
      <c r="AS58" s="2">
        <v>860</v>
      </c>
      <c r="AU58" s="2">
        <v>215</v>
      </c>
      <c r="AY58" s="3"/>
      <c r="AZ58" s="3"/>
      <c r="BA58">
        <v>6</v>
      </c>
    </row>
    <row r="59" spans="2:54">
      <c r="B59" t="s">
        <v>68</v>
      </c>
      <c r="AD59">
        <v>547</v>
      </c>
      <c r="AH59">
        <v>6799</v>
      </c>
      <c r="AI59" s="2">
        <v>31498</v>
      </c>
      <c r="AJ59" s="3">
        <v>768672</v>
      </c>
      <c r="AK59" s="3">
        <v>398577</v>
      </c>
      <c r="AL59" s="3">
        <v>860391</v>
      </c>
      <c r="AM59" s="2">
        <v>5414381</v>
      </c>
      <c r="AN59" s="2">
        <v>1276030</v>
      </c>
      <c r="AO59" s="2">
        <v>1489241</v>
      </c>
      <c r="AP59" s="3">
        <v>1921062</v>
      </c>
      <c r="AQ59" s="2">
        <v>2759603</v>
      </c>
      <c r="AR59" s="2">
        <v>3460575</v>
      </c>
      <c r="AS59" s="2">
        <v>190569</v>
      </c>
      <c r="AT59" s="2">
        <v>56579</v>
      </c>
      <c r="AV59" s="2">
        <v>4804</v>
      </c>
      <c r="AW59" s="2">
        <v>1724</v>
      </c>
      <c r="AY59" s="3">
        <v>130554</v>
      </c>
      <c r="AZ59" s="3">
        <v>2314325</v>
      </c>
      <c r="BA59">
        <v>4244885</v>
      </c>
      <c r="BB59" s="2">
        <v>11316793</v>
      </c>
    </row>
    <row r="60" spans="2:54">
      <c r="B60" t="s">
        <v>69</v>
      </c>
      <c r="AI60" s="2"/>
      <c r="AJ60" s="3">
        <v>3321</v>
      </c>
      <c r="AK60" s="3">
        <v>462</v>
      </c>
      <c r="AL60" s="3"/>
      <c r="AM60" s="2">
        <v>125</v>
      </c>
      <c r="AN60" s="2">
        <v>646</v>
      </c>
      <c r="AO60" s="2">
        <v>6</v>
      </c>
      <c r="AP60" s="3">
        <v>290</v>
      </c>
      <c r="AQ60" s="2">
        <v>124</v>
      </c>
      <c r="AR60" s="2"/>
      <c r="AS60" s="2"/>
      <c r="AT60" s="2">
        <v>801</v>
      </c>
      <c r="AY60" s="3"/>
      <c r="AZ60" s="3">
        <v>24</v>
      </c>
      <c r="BA60">
        <v>11</v>
      </c>
    </row>
    <row r="61" spans="2:54">
      <c r="B61" t="s">
        <v>70</v>
      </c>
      <c r="O61">
        <v>28.05</v>
      </c>
      <c r="Q61">
        <v>22.623000000000001</v>
      </c>
      <c r="R61">
        <v>16.350000000000001</v>
      </c>
      <c r="S61">
        <v>466.10300000000001</v>
      </c>
      <c r="T61">
        <v>9133.3709999999992</v>
      </c>
      <c r="U61">
        <v>40276.358999999997</v>
      </c>
      <c r="V61">
        <v>5751.915</v>
      </c>
      <c r="W61">
        <v>228</v>
      </c>
      <c r="X61">
        <v>83.7</v>
      </c>
      <c r="Y61">
        <v>1384.4449999999999</v>
      </c>
      <c r="Z61">
        <v>14158</v>
      </c>
      <c r="AA61">
        <v>14279</v>
      </c>
      <c r="AB61">
        <v>15487</v>
      </c>
      <c r="AC61">
        <v>21105</v>
      </c>
      <c r="AD61">
        <v>19131</v>
      </c>
      <c r="AE61">
        <v>14005</v>
      </c>
      <c r="AF61">
        <v>33344</v>
      </c>
      <c r="AG61">
        <v>35007</v>
      </c>
      <c r="AH61">
        <v>45091</v>
      </c>
      <c r="AI61" s="2">
        <v>303241</v>
      </c>
      <c r="AJ61" s="3">
        <v>368951</v>
      </c>
      <c r="AK61" s="3">
        <v>279837</v>
      </c>
      <c r="AL61" s="3">
        <v>519846</v>
      </c>
      <c r="AM61" s="2">
        <v>1968335</v>
      </c>
      <c r="AN61" s="2">
        <v>154835</v>
      </c>
      <c r="AO61" s="2">
        <v>243333</v>
      </c>
      <c r="AP61" s="3">
        <v>224592</v>
      </c>
      <c r="AQ61" s="2">
        <v>455171</v>
      </c>
      <c r="AR61" s="2">
        <v>259579</v>
      </c>
      <c r="AS61" s="2">
        <v>150638</v>
      </c>
      <c r="AT61" s="2">
        <v>18009</v>
      </c>
      <c r="AY61" s="3">
        <v>137778</v>
      </c>
      <c r="AZ61" s="3">
        <v>726724</v>
      </c>
      <c r="BA61">
        <v>994075</v>
      </c>
      <c r="BB61" s="2">
        <v>1372158</v>
      </c>
    </row>
    <row r="62" spans="2:54">
      <c r="B62" t="s">
        <v>71</v>
      </c>
      <c r="M62">
        <v>59310.584999999999</v>
      </c>
      <c r="N62">
        <v>52519.014999999999</v>
      </c>
      <c r="O62">
        <v>52308.387999999999</v>
      </c>
      <c r="P62">
        <v>79596.983999999997</v>
      </c>
      <c r="Q62">
        <v>86754.373999999996</v>
      </c>
      <c r="R62">
        <v>73147.464999999997</v>
      </c>
      <c r="S62">
        <v>62547.027000000002</v>
      </c>
      <c r="T62">
        <v>45233.438000000002</v>
      </c>
      <c r="U62">
        <v>170118.86199999999</v>
      </c>
      <c r="V62">
        <v>357620.549</v>
      </c>
      <c r="W62">
        <v>203290</v>
      </c>
      <c r="X62">
        <v>278138.74099999998</v>
      </c>
      <c r="Y62">
        <v>441060.29300000001</v>
      </c>
      <c r="Z62">
        <v>370284</v>
      </c>
      <c r="AA62">
        <v>143032</v>
      </c>
      <c r="AB62">
        <v>193819</v>
      </c>
      <c r="AC62">
        <v>209629</v>
      </c>
      <c r="AD62">
        <v>190679</v>
      </c>
      <c r="AE62">
        <v>166445</v>
      </c>
      <c r="AF62">
        <v>137952</v>
      </c>
      <c r="AG62">
        <v>158975</v>
      </c>
      <c r="AH62">
        <v>152024</v>
      </c>
      <c r="AI62" s="2">
        <v>1183221</v>
      </c>
      <c r="AJ62" s="3">
        <v>940234</v>
      </c>
      <c r="AK62" s="3">
        <v>784112</v>
      </c>
      <c r="AL62" s="3">
        <v>1027524</v>
      </c>
      <c r="AM62" s="2">
        <v>1655769</v>
      </c>
      <c r="AN62" s="2">
        <v>1555171</v>
      </c>
      <c r="AO62" s="2">
        <v>1186091</v>
      </c>
      <c r="AP62" s="3">
        <v>329076</v>
      </c>
      <c r="AQ62" s="2">
        <v>318992</v>
      </c>
      <c r="AR62" s="2">
        <v>255674</v>
      </c>
      <c r="AS62" s="2">
        <v>532451</v>
      </c>
      <c r="AT62" s="2">
        <v>758691</v>
      </c>
      <c r="AU62" s="2">
        <v>266337</v>
      </c>
      <c r="AV62" s="2">
        <v>547334</v>
      </c>
      <c r="AW62" s="2">
        <v>509219</v>
      </c>
      <c r="AX62">
        <v>616820</v>
      </c>
      <c r="AY62" s="3">
        <v>1524940</v>
      </c>
      <c r="AZ62" s="3">
        <v>1567442</v>
      </c>
      <c r="BA62">
        <v>739974</v>
      </c>
      <c r="BB62" s="3">
        <v>1440010</v>
      </c>
    </row>
    <row r="63" spans="2:54">
      <c r="B63" t="s">
        <v>72</v>
      </c>
      <c r="AF63">
        <v>188</v>
      </c>
      <c r="AH63">
        <v>160</v>
      </c>
      <c r="AI63" s="2">
        <v>2690</v>
      </c>
      <c r="AJ63" s="3">
        <v>48028</v>
      </c>
      <c r="AK63" s="3">
        <v>15212</v>
      </c>
      <c r="AL63" s="3">
        <v>23546</v>
      </c>
      <c r="AM63" s="2">
        <v>42798</v>
      </c>
      <c r="AN63" s="2">
        <v>77737</v>
      </c>
      <c r="AO63" s="2">
        <v>35043</v>
      </c>
      <c r="AP63" s="3">
        <v>72298</v>
      </c>
      <c r="AQ63" s="2">
        <v>103319</v>
      </c>
      <c r="AR63" s="2">
        <v>35487</v>
      </c>
      <c r="AS63" s="2">
        <v>9567</v>
      </c>
      <c r="AY63" s="3">
        <v>234</v>
      </c>
      <c r="AZ63" s="3"/>
      <c r="BB63" s="3">
        <v>300</v>
      </c>
    </row>
    <row r="64" spans="2:54">
      <c r="B64" t="s">
        <v>73</v>
      </c>
      <c r="AG64">
        <v>321</v>
      </c>
      <c r="AI64" s="2">
        <v>198</v>
      </c>
      <c r="AJ64" s="3">
        <v>166827</v>
      </c>
      <c r="AK64" s="3">
        <v>142911</v>
      </c>
      <c r="AL64" s="3">
        <v>103550</v>
      </c>
      <c r="AM64" s="2">
        <v>144207</v>
      </c>
      <c r="AN64" s="2">
        <v>208087</v>
      </c>
      <c r="AO64" s="2">
        <v>231977</v>
      </c>
      <c r="AP64" s="3">
        <v>473798</v>
      </c>
      <c r="AQ64" s="2">
        <v>287162</v>
      </c>
      <c r="AR64" s="2">
        <v>221616</v>
      </c>
      <c r="AS64" s="2">
        <v>117667</v>
      </c>
      <c r="AT64" s="2">
        <v>1389734</v>
      </c>
      <c r="AW64" s="2">
        <v>63562</v>
      </c>
      <c r="AX64">
        <v>62579</v>
      </c>
      <c r="AY64" s="3">
        <v>803614</v>
      </c>
      <c r="AZ64" s="3">
        <v>128590</v>
      </c>
      <c r="BA64">
        <v>479148</v>
      </c>
      <c r="BB64" s="3">
        <v>1761342</v>
      </c>
    </row>
    <row r="65" spans="2:54">
      <c r="B65" t="s">
        <v>74</v>
      </c>
      <c r="K65">
        <v>288354.57799999998</v>
      </c>
      <c r="L65">
        <v>291958.33299999998</v>
      </c>
      <c r="M65">
        <v>249628.70199999999</v>
      </c>
      <c r="N65">
        <v>195579.484</v>
      </c>
      <c r="O65">
        <v>485903.60499999998</v>
      </c>
      <c r="P65">
        <v>289529.64299999998</v>
      </c>
      <c r="Q65">
        <v>318431.12800000003</v>
      </c>
      <c r="R65">
        <v>280492.44300000003</v>
      </c>
      <c r="S65">
        <v>155974.14300000001</v>
      </c>
      <c r="T65">
        <v>89066.751000000004</v>
      </c>
      <c r="U65">
        <v>196264.83499999999</v>
      </c>
      <c r="V65">
        <v>225279.899</v>
      </c>
      <c r="W65">
        <v>134836</v>
      </c>
      <c r="X65">
        <v>153017.94200000001</v>
      </c>
      <c r="Y65">
        <v>546861.10100000002</v>
      </c>
      <c r="Z65">
        <v>633414</v>
      </c>
      <c r="AA65">
        <v>323394</v>
      </c>
      <c r="AB65">
        <v>552243</v>
      </c>
      <c r="AC65">
        <v>723448</v>
      </c>
      <c r="AD65">
        <v>663650</v>
      </c>
      <c r="AE65">
        <v>461468</v>
      </c>
      <c r="AF65">
        <v>464955</v>
      </c>
      <c r="AG65">
        <v>503125</v>
      </c>
      <c r="AH65">
        <v>772889</v>
      </c>
      <c r="AI65" s="2">
        <v>5834620</v>
      </c>
      <c r="AJ65" s="3">
        <v>4040424</v>
      </c>
      <c r="AK65" s="3">
        <v>3001167</v>
      </c>
      <c r="AL65" s="3">
        <v>4570726</v>
      </c>
      <c r="AM65" s="2">
        <v>14456984</v>
      </c>
      <c r="AN65" s="2">
        <v>5429437</v>
      </c>
      <c r="AO65" s="2">
        <v>4000762</v>
      </c>
      <c r="AP65" s="3">
        <v>4831190</v>
      </c>
      <c r="AQ65" s="2">
        <v>6968574</v>
      </c>
      <c r="AR65" s="2">
        <v>9069792</v>
      </c>
      <c r="AS65" s="2">
        <v>5621485</v>
      </c>
      <c r="AT65" s="2">
        <v>249896</v>
      </c>
      <c r="AU65" s="2">
        <v>74943</v>
      </c>
      <c r="AV65" s="2">
        <v>14330</v>
      </c>
      <c r="AW65" s="2">
        <v>6571</v>
      </c>
      <c r="AX65">
        <v>12736</v>
      </c>
      <c r="AY65" s="3">
        <v>1331759</v>
      </c>
      <c r="AZ65" s="3">
        <v>6113037</v>
      </c>
      <c r="BA65">
        <v>5069333</v>
      </c>
      <c r="BB65" s="3">
        <v>26486217</v>
      </c>
    </row>
    <row r="66" spans="2:54">
      <c r="B66" t="s">
        <v>75</v>
      </c>
      <c r="AI66" s="2"/>
      <c r="AJ66" s="3"/>
      <c r="AK66" s="3">
        <v>19</v>
      </c>
      <c r="AL66" s="3"/>
      <c r="AM66" s="2"/>
      <c r="AN66" s="2"/>
      <c r="AO66" s="2">
        <v>2523</v>
      </c>
      <c r="AP66" s="3">
        <v>108</v>
      </c>
      <c r="AQ66" s="2"/>
      <c r="AR66" s="2"/>
      <c r="AS66" s="2"/>
      <c r="AY66" s="3"/>
      <c r="AZ66" s="3"/>
    </row>
    <row r="67" spans="2:54">
      <c r="B67" t="s">
        <v>76</v>
      </c>
      <c r="K67">
        <v>1524847.2949999999</v>
      </c>
      <c r="L67">
        <v>1634129.3470000001</v>
      </c>
      <c r="M67">
        <v>1547960.774</v>
      </c>
      <c r="N67">
        <v>1567897.8559999999</v>
      </c>
      <c r="O67">
        <v>1678701.4890000001</v>
      </c>
      <c r="P67">
        <v>1719831.898</v>
      </c>
      <c r="Q67">
        <v>1367976.6869999999</v>
      </c>
      <c r="R67">
        <v>1598605.527</v>
      </c>
      <c r="S67">
        <v>1338552.304</v>
      </c>
      <c r="T67">
        <v>662546.03300000005</v>
      </c>
      <c r="U67">
        <v>1496304.841</v>
      </c>
      <c r="V67">
        <v>1934665.92</v>
      </c>
      <c r="W67">
        <v>1566387</v>
      </c>
      <c r="X67">
        <v>1645946.639</v>
      </c>
      <c r="Y67">
        <v>2694195.452</v>
      </c>
      <c r="Z67">
        <v>2275110</v>
      </c>
      <c r="AA67">
        <v>2024903</v>
      </c>
      <c r="AB67">
        <v>2866012</v>
      </c>
      <c r="AC67">
        <v>3373882</v>
      </c>
      <c r="AD67">
        <v>3414440</v>
      </c>
      <c r="AE67">
        <v>2998428</v>
      </c>
      <c r="AF67">
        <v>3031653</v>
      </c>
      <c r="AG67">
        <v>2721756</v>
      </c>
      <c r="AH67">
        <v>2845614</v>
      </c>
      <c r="AI67" s="2">
        <v>23082577</v>
      </c>
      <c r="AJ67" s="3">
        <v>14466150</v>
      </c>
      <c r="AK67" s="3">
        <v>13196195</v>
      </c>
      <c r="AL67" s="3">
        <v>18662779</v>
      </c>
      <c r="AM67" s="2">
        <v>29579781</v>
      </c>
      <c r="AN67" s="2">
        <v>24577932</v>
      </c>
      <c r="AO67" s="2">
        <v>26906952</v>
      </c>
      <c r="AP67" s="3">
        <v>24149027</v>
      </c>
      <c r="AQ67" s="2">
        <v>26345199</v>
      </c>
      <c r="AR67" s="2">
        <v>21513428</v>
      </c>
      <c r="AS67" s="2">
        <v>29340690</v>
      </c>
      <c r="AT67" s="2">
        <v>18160850</v>
      </c>
      <c r="AU67" s="2">
        <v>18611394</v>
      </c>
      <c r="AV67" s="2">
        <v>26901634</v>
      </c>
      <c r="AW67" s="2">
        <v>13613244</v>
      </c>
      <c r="AX67">
        <v>18326279</v>
      </c>
      <c r="AY67" s="3">
        <v>52199172</v>
      </c>
      <c r="AZ67" s="3">
        <v>71604930</v>
      </c>
      <c r="BA67">
        <v>75087605</v>
      </c>
      <c r="BB67" s="3">
        <v>249826825</v>
      </c>
    </row>
    <row r="68" spans="2:54">
      <c r="B68" t="s">
        <v>77</v>
      </c>
      <c r="AE68">
        <v>45</v>
      </c>
      <c r="AF68">
        <v>46</v>
      </c>
      <c r="AH68">
        <v>3503</v>
      </c>
      <c r="AI68" s="2">
        <v>7</v>
      </c>
      <c r="AJ68" s="3">
        <v>19989</v>
      </c>
      <c r="AK68" s="3">
        <v>13184</v>
      </c>
      <c r="AL68" s="3">
        <v>15941</v>
      </c>
      <c r="AM68" s="2">
        <v>19747</v>
      </c>
      <c r="AN68" s="2">
        <v>55030</v>
      </c>
      <c r="AO68" s="2">
        <v>48006</v>
      </c>
      <c r="AP68" s="3">
        <v>37764</v>
      </c>
      <c r="AQ68" s="2">
        <v>32551</v>
      </c>
      <c r="AR68" s="2">
        <v>104310</v>
      </c>
      <c r="AS68" s="2">
        <v>168542</v>
      </c>
      <c r="AT68" s="2">
        <v>259514</v>
      </c>
      <c r="AU68" s="2">
        <v>415324</v>
      </c>
      <c r="AY68" s="3"/>
      <c r="AZ68" s="3"/>
      <c r="BA68">
        <v>56</v>
      </c>
      <c r="BB68" s="3">
        <v>128</v>
      </c>
    </row>
    <row r="69" spans="2:54">
      <c r="B69" t="s">
        <v>78</v>
      </c>
      <c r="K69">
        <v>1977.7149999999999</v>
      </c>
      <c r="L69">
        <v>5571.0339999999997</v>
      </c>
      <c r="M69">
        <v>5091.37</v>
      </c>
      <c r="N69">
        <v>589.14300000000003</v>
      </c>
      <c r="O69">
        <v>370.78500000000003</v>
      </c>
      <c r="P69">
        <v>20.88</v>
      </c>
      <c r="Q69">
        <v>43.05</v>
      </c>
      <c r="R69">
        <v>9455.7999999999993</v>
      </c>
      <c r="S69">
        <v>23150.513999999999</v>
      </c>
      <c r="T69">
        <v>45680.260999999999</v>
      </c>
      <c r="U69">
        <v>23341.331999999999</v>
      </c>
      <c r="V69">
        <v>12170.21</v>
      </c>
      <c r="W69">
        <v>7953</v>
      </c>
      <c r="X69">
        <v>8645.5220000000008</v>
      </c>
      <c r="Y69">
        <v>209817.81599999999</v>
      </c>
      <c r="Z69">
        <v>187436</v>
      </c>
      <c r="AA69">
        <v>108813</v>
      </c>
      <c r="AB69">
        <v>101435</v>
      </c>
      <c r="AC69">
        <v>229006</v>
      </c>
      <c r="AD69">
        <v>418046</v>
      </c>
      <c r="AE69">
        <v>232088</v>
      </c>
      <c r="AF69">
        <v>290034</v>
      </c>
      <c r="AG69">
        <v>264184</v>
      </c>
      <c r="AH69">
        <v>275134</v>
      </c>
      <c r="AI69" s="2">
        <v>2560827</v>
      </c>
      <c r="AJ69" s="3">
        <v>1668459</v>
      </c>
      <c r="AK69" s="3">
        <v>1341181</v>
      </c>
      <c r="AL69" s="3">
        <v>1484606</v>
      </c>
      <c r="AM69" s="2">
        <v>1784588</v>
      </c>
      <c r="AN69" s="2">
        <v>1826143</v>
      </c>
      <c r="AO69" s="2">
        <v>2204931</v>
      </c>
      <c r="AP69" s="3">
        <v>3892551</v>
      </c>
      <c r="AQ69" s="2">
        <v>5247510</v>
      </c>
      <c r="AR69" s="2">
        <v>5425266</v>
      </c>
      <c r="AS69" s="2">
        <v>2988214</v>
      </c>
      <c r="AT69" s="2">
        <v>117444</v>
      </c>
      <c r="AU69" s="2">
        <v>22080</v>
      </c>
      <c r="AV69" s="2">
        <v>13567</v>
      </c>
      <c r="AX69">
        <v>72</v>
      </c>
      <c r="AY69" s="3">
        <v>1077060</v>
      </c>
      <c r="AZ69" s="3">
        <v>3500534</v>
      </c>
      <c r="BA69">
        <v>1222380</v>
      </c>
      <c r="BB69" s="3">
        <v>14554490</v>
      </c>
    </row>
    <row r="70" spans="2:54">
      <c r="B70" t="s">
        <v>79</v>
      </c>
      <c r="AF70">
        <v>40</v>
      </c>
      <c r="AH70">
        <v>284</v>
      </c>
      <c r="AI70" s="2">
        <v>4925</v>
      </c>
      <c r="AJ70" s="3">
        <v>43887</v>
      </c>
      <c r="AK70" s="3">
        <v>59369</v>
      </c>
      <c r="AL70" s="3">
        <v>105616</v>
      </c>
      <c r="AM70" s="2">
        <v>179046</v>
      </c>
      <c r="AN70" s="2">
        <v>133315</v>
      </c>
      <c r="AO70" s="2">
        <v>367350</v>
      </c>
      <c r="AP70" s="3">
        <v>608643</v>
      </c>
      <c r="AQ70" s="2">
        <v>664011</v>
      </c>
      <c r="AR70" s="2">
        <v>739154</v>
      </c>
      <c r="AS70" s="2">
        <v>1014479</v>
      </c>
      <c r="AT70" s="2">
        <v>32303</v>
      </c>
      <c r="AU70" s="2">
        <v>349</v>
      </c>
      <c r="AY70" s="3"/>
      <c r="AZ70" s="3">
        <v>90724</v>
      </c>
      <c r="BA70">
        <v>24471</v>
      </c>
      <c r="BB70" s="3">
        <v>333480</v>
      </c>
    </row>
    <row r="71" spans="2:54">
      <c r="B71" t="s">
        <v>80</v>
      </c>
      <c r="AI71" s="2">
        <v>6</v>
      </c>
      <c r="AJ71" s="3">
        <v>25662</v>
      </c>
      <c r="AK71" s="3">
        <v>8528</v>
      </c>
      <c r="AL71" s="3">
        <v>12044</v>
      </c>
      <c r="AM71" s="2">
        <v>49157</v>
      </c>
      <c r="AN71" s="2">
        <v>90890</v>
      </c>
      <c r="AO71" s="2">
        <v>85348</v>
      </c>
      <c r="AP71" s="3">
        <v>75689</v>
      </c>
      <c r="AQ71" s="2">
        <v>89150</v>
      </c>
      <c r="AR71" s="2">
        <v>58035</v>
      </c>
      <c r="AS71" s="2">
        <v>132584</v>
      </c>
      <c r="AT71" s="2">
        <v>55466</v>
      </c>
      <c r="AU71" s="2">
        <v>8714</v>
      </c>
      <c r="AV71" s="2">
        <v>211861</v>
      </c>
      <c r="AW71" s="2">
        <v>188425</v>
      </c>
      <c r="AX71">
        <v>247638</v>
      </c>
      <c r="AY71" s="3">
        <v>150022</v>
      </c>
      <c r="AZ71" s="3">
        <v>932295</v>
      </c>
      <c r="BA71">
        <v>82837</v>
      </c>
      <c r="BB71" s="3">
        <v>94325</v>
      </c>
    </row>
    <row r="72" spans="2:54">
      <c r="B72" t="s">
        <v>81</v>
      </c>
      <c r="AI72" s="2"/>
      <c r="AJ72" s="3">
        <v>169</v>
      </c>
      <c r="AK72" s="3"/>
      <c r="AL72" s="3"/>
      <c r="AM72" s="2"/>
      <c r="AN72" s="2">
        <v>286</v>
      </c>
      <c r="AO72" s="2"/>
      <c r="AP72" s="3"/>
      <c r="AQ72" s="2"/>
      <c r="AR72" s="2">
        <v>4105</v>
      </c>
      <c r="AS72" s="2">
        <v>447</v>
      </c>
      <c r="AT72" s="2">
        <v>26859</v>
      </c>
      <c r="AV72" s="2"/>
      <c r="AY72" s="4">
        <v>4376</v>
      </c>
      <c r="AZ72" s="4"/>
    </row>
    <row r="73" spans="2:54">
      <c r="B73" t="s">
        <v>82</v>
      </c>
      <c r="K73">
        <v>179448.38500000001</v>
      </c>
      <c r="L73">
        <v>181621.27799999999</v>
      </c>
      <c r="M73">
        <v>185006.14300000001</v>
      </c>
      <c r="N73">
        <v>150711.48699999999</v>
      </c>
      <c r="O73">
        <v>167790.291</v>
      </c>
      <c r="P73">
        <v>199450.30600000001</v>
      </c>
      <c r="Q73">
        <v>254707.01699999999</v>
      </c>
      <c r="R73">
        <v>254473.212</v>
      </c>
      <c r="S73">
        <v>201632</v>
      </c>
      <c r="T73">
        <v>157831.44899999999</v>
      </c>
      <c r="U73">
        <v>237247.54399999999</v>
      </c>
      <c r="V73">
        <v>248707.223</v>
      </c>
      <c r="W73">
        <v>138370</v>
      </c>
      <c r="X73">
        <v>111616.34699999999</v>
      </c>
      <c r="Y73">
        <v>411235.16800000001</v>
      </c>
      <c r="Z73">
        <v>491921</v>
      </c>
      <c r="AA73">
        <v>300945</v>
      </c>
      <c r="AB73">
        <v>595846</v>
      </c>
      <c r="AC73">
        <v>866866</v>
      </c>
      <c r="AD73">
        <v>806594</v>
      </c>
      <c r="AE73">
        <v>675711</v>
      </c>
      <c r="AF73">
        <v>674634</v>
      </c>
      <c r="AG73">
        <v>591678</v>
      </c>
      <c r="AH73">
        <v>749546</v>
      </c>
      <c r="AI73" s="2">
        <v>4977262</v>
      </c>
      <c r="AJ73" s="3">
        <v>3250064</v>
      </c>
      <c r="AK73" s="3">
        <v>3160104</v>
      </c>
      <c r="AL73" s="3">
        <v>3859227</v>
      </c>
      <c r="AM73" s="2">
        <v>3932709</v>
      </c>
      <c r="AN73" s="2">
        <v>5982438</v>
      </c>
      <c r="AO73" s="2">
        <v>3423521</v>
      </c>
      <c r="AP73" s="3">
        <v>4250798</v>
      </c>
      <c r="AQ73" s="2">
        <v>6626886</v>
      </c>
      <c r="AR73" s="2">
        <v>5222531</v>
      </c>
      <c r="AS73" s="2">
        <v>7908123</v>
      </c>
      <c r="AT73" s="2">
        <v>298046</v>
      </c>
      <c r="AU73" s="2">
        <v>21532</v>
      </c>
      <c r="AV73" s="2">
        <v>9324</v>
      </c>
      <c r="AW73" s="2">
        <v>146</v>
      </c>
      <c r="AX73">
        <v>12670</v>
      </c>
      <c r="AY73" s="4">
        <v>5262245</v>
      </c>
      <c r="AZ73" s="4">
        <v>15737935</v>
      </c>
      <c r="BA73">
        <v>14659546</v>
      </c>
      <c r="BB73" s="3">
        <v>35089784</v>
      </c>
    </row>
    <row r="74" spans="2:54">
      <c r="B74" t="s">
        <v>83</v>
      </c>
      <c r="AI74" s="2"/>
      <c r="AJ74" s="3">
        <v>3275</v>
      </c>
      <c r="AK74" s="3">
        <v>1777</v>
      </c>
      <c r="AL74" s="3">
        <v>1506</v>
      </c>
      <c r="AM74" s="2">
        <v>15337</v>
      </c>
      <c r="AN74" s="2">
        <v>6792</v>
      </c>
      <c r="AO74" s="2">
        <v>11264</v>
      </c>
      <c r="AP74" s="3">
        <v>42949</v>
      </c>
      <c r="AQ74" s="2">
        <v>15011</v>
      </c>
      <c r="AR74" s="2">
        <v>9358</v>
      </c>
      <c r="AS74" s="2">
        <v>7473</v>
      </c>
      <c r="AY74" s="4"/>
      <c r="AZ74" s="4"/>
    </row>
    <row r="75" spans="2:54">
      <c r="B75" t="s">
        <v>84</v>
      </c>
      <c r="AI75" s="2"/>
      <c r="AJ75" s="3">
        <v>5076</v>
      </c>
      <c r="AK75" s="3">
        <v>69</v>
      </c>
      <c r="AL75" s="3"/>
      <c r="AM75" s="2"/>
      <c r="AN75" s="2"/>
      <c r="AO75" s="2">
        <v>5568</v>
      </c>
      <c r="AP75" s="3">
        <v>19672</v>
      </c>
      <c r="AQ75" s="2">
        <v>3155</v>
      </c>
      <c r="AR75" s="2"/>
      <c r="AS75" s="2">
        <v>20963</v>
      </c>
      <c r="AY75" s="4"/>
      <c r="AZ75" s="4"/>
    </row>
    <row r="76" spans="2:54">
      <c r="B76" t="s">
        <v>85</v>
      </c>
      <c r="AH76">
        <v>85</v>
      </c>
      <c r="AI76" s="2"/>
      <c r="AJ76" s="3">
        <v>43016</v>
      </c>
      <c r="AK76" s="3">
        <v>43480</v>
      </c>
      <c r="AL76" s="3">
        <v>38011</v>
      </c>
      <c r="AM76" s="2">
        <v>295561</v>
      </c>
      <c r="AN76" s="2">
        <v>200830</v>
      </c>
      <c r="AO76" s="2">
        <v>55188</v>
      </c>
      <c r="AP76" s="3">
        <v>917939</v>
      </c>
      <c r="AQ76" s="2">
        <v>467798</v>
      </c>
      <c r="AR76" s="2">
        <v>308162</v>
      </c>
      <c r="AS76" s="2">
        <v>211627</v>
      </c>
      <c r="AY76" s="4">
        <v>1326010</v>
      </c>
      <c r="AZ76" s="4">
        <v>1440192</v>
      </c>
      <c r="BA76">
        <v>453620</v>
      </c>
      <c r="BB76">
        <v>9677867</v>
      </c>
    </row>
    <row r="77" spans="2:54">
      <c r="B77" t="s">
        <v>86</v>
      </c>
      <c r="AI77" s="2">
        <v>1052</v>
      </c>
      <c r="AJ77" s="3">
        <v>13276</v>
      </c>
      <c r="AK77" s="3">
        <v>631</v>
      </c>
      <c r="AL77" s="3">
        <v>6607</v>
      </c>
      <c r="AM77" s="2">
        <v>5347</v>
      </c>
      <c r="AN77" s="2"/>
      <c r="AO77" s="2">
        <v>2261</v>
      </c>
      <c r="AP77" s="3"/>
      <c r="AQ77" s="2">
        <v>553</v>
      </c>
      <c r="AR77" s="2">
        <v>725</v>
      </c>
      <c r="AS77" s="2">
        <v>18136</v>
      </c>
      <c r="AT77" s="2">
        <v>821</v>
      </c>
      <c r="AW77" s="2">
        <v>10597</v>
      </c>
      <c r="AX77">
        <v>13126</v>
      </c>
      <c r="AY77" s="4"/>
      <c r="AZ77" s="4">
        <v>36</v>
      </c>
    </row>
    <row r="78" spans="2:54">
      <c r="B78" t="s">
        <v>87</v>
      </c>
      <c r="AI78" s="2"/>
      <c r="AJ78" s="3"/>
      <c r="AK78" s="3">
        <v>6</v>
      </c>
      <c r="AL78" s="3"/>
      <c r="AM78" s="2"/>
      <c r="AN78" s="2">
        <v>125</v>
      </c>
      <c r="AO78" s="2">
        <v>877</v>
      </c>
      <c r="AP78" s="3"/>
      <c r="AQ78" s="2">
        <v>2</v>
      </c>
      <c r="AR78" s="2"/>
      <c r="AS78" s="2"/>
      <c r="AY78" s="4"/>
      <c r="AZ78" s="4"/>
    </row>
    <row r="79" spans="2:54">
      <c r="B79" t="s">
        <v>88</v>
      </c>
      <c r="T79">
        <v>4964.2129999999997</v>
      </c>
      <c r="U79">
        <v>4935.57</v>
      </c>
      <c r="V79">
        <v>6322.7950000000001</v>
      </c>
      <c r="W79">
        <v>2528</v>
      </c>
      <c r="X79">
        <v>474.28500000000003</v>
      </c>
      <c r="Y79">
        <v>41188.120000000003</v>
      </c>
      <c r="Z79">
        <v>28510</v>
      </c>
      <c r="AA79">
        <v>37293</v>
      </c>
      <c r="AB79">
        <v>44996</v>
      </c>
      <c r="AC79">
        <v>68305</v>
      </c>
      <c r="AD79">
        <v>87387</v>
      </c>
      <c r="AE79">
        <v>91455</v>
      </c>
      <c r="AF79">
        <v>48635</v>
      </c>
      <c r="AG79">
        <v>67868</v>
      </c>
      <c r="AH79">
        <v>78834</v>
      </c>
      <c r="AI79" s="2">
        <v>432575</v>
      </c>
      <c r="AJ79" s="3">
        <v>178523</v>
      </c>
      <c r="AK79" s="3">
        <v>428601</v>
      </c>
      <c r="AL79" s="3">
        <v>624475</v>
      </c>
      <c r="AM79" s="2">
        <v>948239</v>
      </c>
      <c r="AN79" s="2">
        <v>698238</v>
      </c>
      <c r="AO79" s="2">
        <v>741936</v>
      </c>
      <c r="AP79" s="3">
        <v>1239746</v>
      </c>
      <c r="AQ79" s="2">
        <v>1231997</v>
      </c>
      <c r="AR79" s="2">
        <v>1743693</v>
      </c>
      <c r="AS79" s="2">
        <v>610902</v>
      </c>
      <c r="AT79" s="2">
        <v>22733</v>
      </c>
      <c r="AU79" s="2">
        <v>3090</v>
      </c>
      <c r="AV79" s="2">
        <v>312</v>
      </c>
      <c r="AY79" s="4">
        <v>2872747</v>
      </c>
      <c r="AZ79" s="4">
        <v>5946609</v>
      </c>
      <c r="BA79">
        <v>3837716</v>
      </c>
      <c r="BB79">
        <v>4841589</v>
      </c>
    </row>
    <row r="80" spans="2:54">
      <c r="B80" t="s">
        <v>89</v>
      </c>
      <c r="AH80">
        <v>4</v>
      </c>
      <c r="AI80" s="2"/>
      <c r="AJ80" s="3">
        <v>35392</v>
      </c>
      <c r="AK80" s="3">
        <v>428052</v>
      </c>
      <c r="AL80" s="3">
        <v>87323</v>
      </c>
      <c r="AM80" s="2">
        <v>152312</v>
      </c>
      <c r="AN80" s="2">
        <v>196720</v>
      </c>
      <c r="AO80" s="2">
        <v>174159</v>
      </c>
      <c r="AP80" s="3">
        <v>300501</v>
      </c>
      <c r="AQ80" s="2">
        <v>252036</v>
      </c>
      <c r="AR80" s="2">
        <v>428824</v>
      </c>
      <c r="AS80" s="2">
        <v>29453</v>
      </c>
      <c r="AT80" s="2">
        <v>117</v>
      </c>
      <c r="AY80" s="4"/>
      <c r="AZ80" s="4">
        <v>82062</v>
      </c>
      <c r="BA80">
        <v>92</v>
      </c>
      <c r="BB80">
        <v>232642</v>
      </c>
    </row>
    <row r="81" spans="2:54">
      <c r="B81" t="s">
        <v>90</v>
      </c>
      <c r="K81">
        <v>36262.305999999997</v>
      </c>
      <c r="L81">
        <v>45275.457000000002</v>
      </c>
      <c r="M81">
        <v>27422.260999999999</v>
      </c>
      <c r="N81">
        <v>28809.304</v>
      </c>
      <c r="O81">
        <v>42848.233999999997</v>
      </c>
      <c r="P81">
        <v>21061.108</v>
      </c>
      <c r="Q81">
        <v>24087.309000000001</v>
      </c>
      <c r="R81">
        <v>17734.780999999999</v>
      </c>
      <c r="S81">
        <v>7196.2089999999998</v>
      </c>
      <c r="T81">
        <v>6789.3680000000004</v>
      </c>
      <c r="U81">
        <v>10896.618</v>
      </c>
      <c r="V81">
        <v>19134.929</v>
      </c>
      <c r="W81">
        <v>8801</v>
      </c>
      <c r="X81">
        <v>7390.9660000000003</v>
      </c>
      <c r="Y81">
        <v>10457.941000000001</v>
      </c>
      <c r="Z81">
        <v>8213</v>
      </c>
      <c r="AA81">
        <v>2855</v>
      </c>
      <c r="AB81">
        <v>4640</v>
      </c>
      <c r="AC81">
        <v>6908</v>
      </c>
      <c r="AD81">
        <v>9577</v>
      </c>
      <c r="AE81">
        <v>10457</v>
      </c>
      <c r="AF81">
        <v>8796</v>
      </c>
      <c r="AG81">
        <v>9995</v>
      </c>
      <c r="AH81">
        <v>10590</v>
      </c>
      <c r="AI81" s="2">
        <v>117722</v>
      </c>
      <c r="AJ81" s="3">
        <v>92013</v>
      </c>
      <c r="AK81" s="3">
        <v>60531</v>
      </c>
      <c r="AL81" s="3">
        <v>106383</v>
      </c>
      <c r="AM81" s="2">
        <v>164882</v>
      </c>
      <c r="AN81" s="2">
        <v>123716</v>
      </c>
      <c r="AO81" s="2">
        <v>191331</v>
      </c>
      <c r="AP81" s="3">
        <v>228396</v>
      </c>
      <c r="AQ81" s="2">
        <v>287006</v>
      </c>
      <c r="AR81" s="2">
        <v>342935</v>
      </c>
      <c r="AS81" s="2">
        <v>520308</v>
      </c>
      <c r="AT81" s="2">
        <v>521829</v>
      </c>
      <c r="AU81" s="2">
        <v>524479</v>
      </c>
      <c r="AV81" s="2">
        <v>983312</v>
      </c>
      <c r="AW81" s="2">
        <v>840634</v>
      </c>
      <c r="AX81">
        <v>649108</v>
      </c>
      <c r="AY81" s="4">
        <v>1667786</v>
      </c>
      <c r="AZ81" s="4">
        <v>1958624</v>
      </c>
      <c r="BA81">
        <v>1286808</v>
      </c>
      <c r="BB81" s="4">
        <v>5027317</v>
      </c>
    </row>
    <row r="82" spans="2:54">
      <c r="B82" t="s">
        <v>91</v>
      </c>
      <c r="AF82">
        <v>2</v>
      </c>
      <c r="AG82">
        <v>7</v>
      </c>
      <c r="AH82">
        <v>14</v>
      </c>
      <c r="AI82" s="2">
        <v>15</v>
      </c>
      <c r="AJ82" s="3">
        <v>6841</v>
      </c>
      <c r="AK82" s="3">
        <v>29036</v>
      </c>
      <c r="AL82" s="3">
        <v>17707</v>
      </c>
      <c r="AM82" s="2">
        <v>51874</v>
      </c>
      <c r="AN82" s="2">
        <v>6502</v>
      </c>
      <c r="AO82" s="2">
        <v>15213</v>
      </c>
      <c r="AP82" s="3">
        <v>96544</v>
      </c>
      <c r="AQ82" s="2">
        <v>151142</v>
      </c>
      <c r="AR82" s="2">
        <v>118005</v>
      </c>
      <c r="AS82" s="2">
        <v>4</v>
      </c>
      <c r="AY82" s="4"/>
      <c r="AZ82" s="4"/>
      <c r="BA82">
        <v>36</v>
      </c>
    </row>
    <row r="83" spans="2:54">
      <c r="B83" t="s">
        <v>92</v>
      </c>
      <c r="AI83" s="2"/>
      <c r="AJ83" s="3">
        <v>399</v>
      </c>
      <c r="AK83" s="3">
        <v>5065</v>
      </c>
      <c r="AL83" s="3">
        <v>20543</v>
      </c>
      <c r="AM83" s="2">
        <v>41453</v>
      </c>
      <c r="AN83" s="2">
        <v>72156</v>
      </c>
      <c r="AO83" s="2">
        <v>21564</v>
      </c>
      <c r="AP83" s="3">
        <v>29821</v>
      </c>
      <c r="AQ83" s="2">
        <v>13130</v>
      </c>
      <c r="AR83" s="2">
        <v>1012</v>
      </c>
      <c r="AS83" s="2">
        <v>23550</v>
      </c>
      <c r="AT83" s="2">
        <v>1071194</v>
      </c>
      <c r="AU83" s="2">
        <v>1704</v>
      </c>
      <c r="AV83" s="2">
        <v>3129</v>
      </c>
      <c r="AW83" s="2">
        <v>4308</v>
      </c>
      <c r="AY83" s="4">
        <v>19995</v>
      </c>
      <c r="AZ83" s="4"/>
      <c r="BA83">
        <v>3320</v>
      </c>
      <c r="BB83" s="4">
        <v>747396</v>
      </c>
    </row>
    <row r="84" spans="2:54">
      <c r="B84" t="s">
        <v>93</v>
      </c>
      <c r="AI84" s="2"/>
      <c r="AJ84" s="3"/>
      <c r="AK84" s="3"/>
      <c r="AL84" s="3"/>
      <c r="AM84" s="2">
        <v>2</v>
      </c>
      <c r="AN84" s="2"/>
      <c r="AO84" s="2"/>
      <c r="AP84" s="3"/>
      <c r="AQ84" s="2"/>
      <c r="AR84" s="2"/>
      <c r="AS84" s="2"/>
      <c r="AY84" s="4"/>
      <c r="AZ84" s="4"/>
    </row>
    <row r="85" spans="2:54">
      <c r="B85" t="s">
        <v>94</v>
      </c>
      <c r="O85">
        <v>68</v>
      </c>
      <c r="R85">
        <v>55.41</v>
      </c>
      <c r="S85">
        <v>471.54300000000001</v>
      </c>
      <c r="T85">
        <v>4293.8999999999996</v>
      </c>
      <c r="U85">
        <v>38597.591</v>
      </c>
      <c r="V85">
        <v>19121.52</v>
      </c>
      <c r="W85">
        <v>15720</v>
      </c>
      <c r="X85">
        <v>17333.981</v>
      </c>
      <c r="Y85">
        <v>34659.699999999997</v>
      </c>
      <c r="Z85">
        <v>76320</v>
      </c>
      <c r="AA85">
        <v>29130</v>
      </c>
      <c r="AB85">
        <v>36237</v>
      </c>
      <c r="AC85">
        <v>69883</v>
      </c>
      <c r="AD85">
        <v>58288</v>
      </c>
      <c r="AE85">
        <v>184256</v>
      </c>
      <c r="AF85">
        <v>469450</v>
      </c>
      <c r="AG85">
        <v>429723</v>
      </c>
      <c r="AH85">
        <v>542673</v>
      </c>
      <c r="AI85" s="2">
        <v>4492923</v>
      </c>
      <c r="AJ85" s="3">
        <v>3462138</v>
      </c>
      <c r="AK85" s="3">
        <v>1998068</v>
      </c>
      <c r="AL85" s="3">
        <v>1689042</v>
      </c>
      <c r="AM85" s="2">
        <v>2891769</v>
      </c>
      <c r="AN85" s="2">
        <v>2441043</v>
      </c>
      <c r="AO85" s="2">
        <v>1725607</v>
      </c>
      <c r="AP85" s="3">
        <v>2192254</v>
      </c>
      <c r="AQ85" s="2">
        <v>2947625</v>
      </c>
      <c r="AR85" s="2">
        <v>3327867</v>
      </c>
      <c r="AS85" s="2">
        <v>2161899</v>
      </c>
      <c r="AT85" s="2">
        <v>1982985</v>
      </c>
      <c r="AU85" s="2">
        <v>4293778</v>
      </c>
      <c r="AV85" s="2">
        <v>120923</v>
      </c>
      <c r="AW85" s="2">
        <v>2584610</v>
      </c>
      <c r="AX85">
        <v>12924914</v>
      </c>
      <c r="AY85" s="4">
        <v>21166437</v>
      </c>
      <c r="AZ85" s="4">
        <v>22204385</v>
      </c>
      <c r="BA85">
        <v>14367949</v>
      </c>
      <c r="BB85" s="4">
        <v>58194354</v>
      </c>
    </row>
    <row r="86" spans="2:54">
      <c r="B86" t="s">
        <v>95</v>
      </c>
      <c r="K86">
        <v>45.6</v>
      </c>
      <c r="M86">
        <v>108.55</v>
      </c>
      <c r="Y86">
        <v>336.32499999999999</v>
      </c>
      <c r="Z86">
        <v>1521</v>
      </c>
      <c r="AA86">
        <v>2748</v>
      </c>
      <c r="AB86">
        <v>54750</v>
      </c>
      <c r="AC86">
        <v>67235</v>
      </c>
      <c r="AD86">
        <v>50472</v>
      </c>
      <c r="AE86">
        <v>440</v>
      </c>
      <c r="AF86">
        <v>911</v>
      </c>
      <c r="AG86">
        <v>115</v>
      </c>
      <c r="AH86">
        <v>72325</v>
      </c>
      <c r="AI86" s="2">
        <v>797983</v>
      </c>
      <c r="AJ86" s="3">
        <v>1110914</v>
      </c>
      <c r="AK86" s="3">
        <v>890624</v>
      </c>
      <c r="AL86" s="3">
        <v>1573446</v>
      </c>
      <c r="AM86" s="2">
        <v>1438987</v>
      </c>
      <c r="AN86" s="2">
        <v>1775129</v>
      </c>
      <c r="AO86" s="2">
        <v>1997447</v>
      </c>
      <c r="AP86" s="3">
        <v>2962385</v>
      </c>
      <c r="AQ86" s="2">
        <v>3508783</v>
      </c>
      <c r="AR86" s="2">
        <v>3154439</v>
      </c>
      <c r="AS86" s="2">
        <v>4949977</v>
      </c>
      <c r="AT86" s="2">
        <v>5074595</v>
      </c>
      <c r="AU86" s="2">
        <v>4420156</v>
      </c>
      <c r="AV86" s="2">
        <v>6062081</v>
      </c>
      <c r="AW86" s="2">
        <v>10057483</v>
      </c>
      <c r="AX86">
        <v>7181424</v>
      </c>
      <c r="AY86" s="4">
        <v>23354689</v>
      </c>
      <c r="AZ86" s="4">
        <v>23788675</v>
      </c>
      <c r="BA86">
        <v>23445124</v>
      </c>
      <c r="BB86" s="4">
        <v>64343589</v>
      </c>
    </row>
    <row r="87" spans="2:54">
      <c r="B87" t="s">
        <v>96</v>
      </c>
      <c r="AH87">
        <v>1</v>
      </c>
      <c r="AI87" s="2">
        <v>48</v>
      </c>
      <c r="AJ87" s="3">
        <v>234</v>
      </c>
      <c r="AK87" s="3">
        <v>81</v>
      </c>
      <c r="AL87" s="3">
        <v>21600</v>
      </c>
      <c r="AM87" s="2">
        <v>1967</v>
      </c>
      <c r="AN87" s="2">
        <v>358</v>
      </c>
      <c r="AO87" s="2">
        <v>680</v>
      </c>
      <c r="AP87" s="3">
        <v>13383</v>
      </c>
      <c r="AQ87" s="2">
        <v>459</v>
      </c>
      <c r="AR87" s="2">
        <v>209</v>
      </c>
      <c r="AS87" s="2">
        <v>60</v>
      </c>
      <c r="AT87" s="2">
        <v>7963</v>
      </c>
      <c r="AU87" s="2">
        <v>59166</v>
      </c>
      <c r="AW87" s="2">
        <v>483233</v>
      </c>
      <c r="AX87">
        <v>2636</v>
      </c>
      <c r="AY87" s="4">
        <v>252329</v>
      </c>
      <c r="AZ87" s="4">
        <v>94390</v>
      </c>
      <c r="BA87">
        <v>77969</v>
      </c>
      <c r="BB87" s="4">
        <v>445675</v>
      </c>
    </row>
    <row r="88" spans="2:54">
      <c r="B88" t="s">
        <v>97</v>
      </c>
      <c r="AH88">
        <v>1410</v>
      </c>
      <c r="AI88" s="2">
        <v>1084</v>
      </c>
      <c r="AJ88" s="3">
        <v>3142</v>
      </c>
      <c r="AK88" s="3">
        <v>691</v>
      </c>
      <c r="AL88" s="3">
        <v>9831</v>
      </c>
      <c r="AM88" s="2">
        <v>11460</v>
      </c>
      <c r="AN88" s="2">
        <v>9516</v>
      </c>
      <c r="AO88" s="2">
        <v>1650</v>
      </c>
      <c r="AP88" s="3">
        <v>9515</v>
      </c>
      <c r="AQ88" s="2">
        <v>129279</v>
      </c>
      <c r="AR88" s="2">
        <v>84556</v>
      </c>
      <c r="AS88" s="2">
        <v>103626</v>
      </c>
      <c r="AT88" s="2">
        <v>106911</v>
      </c>
      <c r="AY88" s="4">
        <v>428</v>
      </c>
      <c r="AZ88" s="4">
        <v>2349</v>
      </c>
      <c r="BA88">
        <v>760</v>
      </c>
      <c r="BB88" s="4">
        <v>4893</v>
      </c>
    </row>
    <row r="89" spans="2:54">
      <c r="B89" t="s">
        <v>98</v>
      </c>
      <c r="AI89" s="2"/>
      <c r="AJ89" s="3">
        <v>1705</v>
      </c>
      <c r="AK89" s="3">
        <v>690</v>
      </c>
      <c r="AL89" s="3">
        <v>324</v>
      </c>
      <c r="AM89" s="2">
        <v>2046</v>
      </c>
      <c r="AN89" s="2">
        <v>521</v>
      </c>
      <c r="AO89" s="3">
        <v>8194</v>
      </c>
      <c r="AP89" s="3">
        <v>1479</v>
      </c>
      <c r="AQ89" s="2">
        <v>1903</v>
      </c>
      <c r="AR89" s="2">
        <v>4717</v>
      </c>
      <c r="AS89" s="2">
        <v>755</v>
      </c>
      <c r="AT89" s="2">
        <v>447</v>
      </c>
      <c r="AU89" s="2">
        <v>4149</v>
      </c>
      <c r="AV89" s="2">
        <v>8785</v>
      </c>
      <c r="AW89" s="2">
        <v>901</v>
      </c>
      <c r="AX89">
        <v>1927</v>
      </c>
      <c r="AY89" s="3">
        <v>351</v>
      </c>
      <c r="AZ89" s="3">
        <v>656</v>
      </c>
      <c r="BA89">
        <v>2539</v>
      </c>
      <c r="BB89" s="4">
        <v>237</v>
      </c>
    </row>
    <row r="90" spans="2:54">
      <c r="B90" t="s">
        <v>99</v>
      </c>
      <c r="AI90" s="2"/>
      <c r="AJ90" s="3">
        <v>21684</v>
      </c>
      <c r="AK90" s="3">
        <v>36950</v>
      </c>
      <c r="AL90" s="3">
        <v>11021</v>
      </c>
      <c r="AM90" s="2">
        <v>17063</v>
      </c>
      <c r="AN90" s="2"/>
      <c r="AO90" s="3">
        <v>14977</v>
      </c>
      <c r="AP90" s="3"/>
      <c r="AQ90" s="2"/>
      <c r="AR90" s="2">
        <v>12557</v>
      </c>
      <c r="AS90" s="2"/>
      <c r="AY90" s="3"/>
      <c r="AZ90" s="3"/>
    </row>
    <row r="91" spans="2:54">
      <c r="B91" t="s">
        <v>100</v>
      </c>
      <c r="AI91" s="2"/>
      <c r="AJ91" s="3"/>
      <c r="AK91" s="3"/>
      <c r="AL91" s="3"/>
      <c r="AM91" s="2"/>
      <c r="AN91" s="2"/>
      <c r="AO91" s="3"/>
      <c r="AP91" s="3"/>
      <c r="AQ91" s="2"/>
      <c r="AR91" s="2">
        <v>104142</v>
      </c>
      <c r="AS91" s="2">
        <v>3324</v>
      </c>
      <c r="AT91">
        <v>484384</v>
      </c>
      <c r="AY91" s="3"/>
      <c r="AZ91" s="3"/>
    </row>
    <row r="92" spans="2:54">
      <c r="B92" t="s">
        <v>101</v>
      </c>
      <c r="AI92" s="2"/>
      <c r="AJ92" s="3"/>
      <c r="AK92" s="3"/>
      <c r="AL92" s="3"/>
      <c r="AM92" s="2"/>
      <c r="AN92" s="2"/>
      <c r="AO92" s="3"/>
      <c r="AP92" s="3"/>
      <c r="AQ92" s="2">
        <v>906</v>
      </c>
      <c r="AR92" s="2"/>
      <c r="AS92" s="2"/>
      <c r="AT92">
        <v>324</v>
      </c>
      <c r="AY92" s="3"/>
      <c r="AZ92" s="3"/>
    </row>
    <row r="93" spans="2:54">
      <c r="B93" t="s">
        <v>102</v>
      </c>
      <c r="AI93" s="2">
        <v>14288</v>
      </c>
      <c r="AJ93" s="3">
        <v>115924</v>
      </c>
      <c r="AK93" s="3">
        <v>87520</v>
      </c>
      <c r="AL93" s="3">
        <v>255144</v>
      </c>
      <c r="AM93" s="2">
        <v>252207</v>
      </c>
      <c r="AN93" s="2">
        <v>369407</v>
      </c>
      <c r="AO93" s="3">
        <v>260047</v>
      </c>
      <c r="AP93" s="3">
        <v>345207</v>
      </c>
      <c r="AQ93" s="2">
        <v>640425</v>
      </c>
      <c r="AR93" s="2">
        <v>241501</v>
      </c>
      <c r="AS93" s="2">
        <v>439198</v>
      </c>
      <c r="AT93" s="2">
        <v>411600</v>
      </c>
      <c r="AU93" s="2">
        <v>132615</v>
      </c>
      <c r="AV93" s="2">
        <v>61318</v>
      </c>
      <c r="AW93" s="2">
        <v>311795</v>
      </c>
      <c r="AX93">
        <v>230430</v>
      </c>
      <c r="AY93" s="3">
        <v>1317619</v>
      </c>
      <c r="AZ93" s="3">
        <v>4220848</v>
      </c>
      <c r="BA93">
        <v>3199874</v>
      </c>
      <c r="BB93" s="3">
        <v>6294402</v>
      </c>
    </row>
    <row r="94" spans="2:54">
      <c r="B94" t="s">
        <v>103</v>
      </c>
      <c r="K94">
        <v>14076.38</v>
      </c>
      <c r="L94">
        <v>17336.056</v>
      </c>
      <c r="M94">
        <v>11808.638999999999</v>
      </c>
      <c r="N94">
        <v>20245.34</v>
      </c>
      <c r="O94">
        <v>4158.8770000000004</v>
      </c>
      <c r="P94">
        <v>512.80100000000004</v>
      </c>
      <c r="Q94">
        <v>141.91200000000001</v>
      </c>
      <c r="R94">
        <v>147.161</v>
      </c>
      <c r="S94">
        <v>2323.1329999999998</v>
      </c>
      <c r="U94">
        <v>108.87</v>
      </c>
      <c r="V94">
        <v>108</v>
      </c>
      <c r="W94">
        <v>4</v>
      </c>
      <c r="X94">
        <v>8501.08</v>
      </c>
      <c r="Y94">
        <v>8971.1149999999998</v>
      </c>
      <c r="Z94">
        <v>7919</v>
      </c>
      <c r="AA94">
        <v>67163</v>
      </c>
      <c r="AB94">
        <v>14368</v>
      </c>
      <c r="AC94">
        <v>2413</v>
      </c>
      <c r="AD94">
        <v>11722</v>
      </c>
      <c r="AE94">
        <v>12754</v>
      </c>
      <c r="AF94">
        <v>1247</v>
      </c>
      <c r="AG94">
        <v>241</v>
      </c>
      <c r="AH94">
        <v>1427</v>
      </c>
      <c r="AI94" s="2">
        <v>20498</v>
      </c>
      <c r="AJ94" s="3">
        <v>350642</v>
      </c>
      <c r="AK94" s="3">
        <v>279669</v>
      </c>
      <c r="AL94" s="3">
        <v>426309</v>
      </c>
      <c r="AM94" s="2">
        <v>642672</v>
      </c>
      <c r="AN94" s="2">
        <v>569817</v>
      </c>
      <c r="AO94" s="3">
        <v>494917</v>
      </c>
      <c r="AP94" s="3">
        <v>535402</v>
      </c>
      <c r="AQ94" s="2">
        <v>389184</v>
      </c>
      <c r="AR94" s="2">
        <v>656321</v>
      </c>
      <c r="AS94" s="2">
        <v>769876</v>
      </c>
      <c r="AT94" s="2">
        <v>1230789</v>
      </c>
      <c r="AU94" s="2">
        <v>377350</v>
      </c>
      <c r="AV94" s="2">
        <v>41995</v>
      </c>
      <c r="AW94" s="2">
        <v>3333</v>
      </c>
      <c r="AX94">
        <v>1126762</v>
      </c>
      <c r="AY94" s="3">
        <v>21980</v>
      </c>
      <c r="AZ94" s="3">
        <v>152658</v>
      </c>
      <c r="BA94">
        <v>490435</v>
      </c>
      <c r="BB94" s="3">
        <v>4621382</v>
      </c>
    </row>
    <row r="95" spans="2:54">
      <c r="B95" t="s">
        <v>104</v>
      </c>
      <c r="AI95" s="2"/>
      <c r="AJ95" s="3"/>
      <c r="AK95" s="3"/>
      <c r="AL95" s="3"/>
      <c r="AM95" s="2">
        <v>3489</v>
      </c>
      <c r="AN95" s="2"/>
      <c r="AO95" s="3">
        <v>5689</v>
      </c>
      <c r="AP95" s="3">
        <v>793</v>
      </c>
      <c r="AQ95" s="2"/>
      <c r="AR95" s="2">
        <v>400</v>
      </c>
      <c r="AS95" s="2">
        <v>38415</v>
      </c>
      <c r="AT95" s="2">
        <v>33214</v>
      </c>
      <c r="AU95" s="2">
        <v>7777</v>
      </c>
      <c r="AV95" s="2">
        <v>2414</v>
      </c>
      <c r="AX95">
        <v>73330</v>
      </c>
      <c r="AY95" s="3">
        <v>17559</v>
      </c>
      <c r="AZ95" s="3"/>
      <c r="BA95">
        <v>20203</v>
      </c>
      <c r="BB95">
        <v>137869</v>
      </c>
    </row>
    <row r="96" spans="2:54">
      <c r="B96" t="s">
        <v>105</v>
      </c>
      <c r="AI96" s="2"/>
      <c r="AJ96" s="3"/>
      <c r="AK96" s="3"/>
      <c r="AL96" s="3"/>
      <c r="AM96" s="2">
        <v>5194</v>
      </c>
      <c r="AN96" s="2"/>
      <c r="AO96" s="3"/>
      <c r="AP96" s="3"/>
      <c r="AQ96" s="2"/>
      <c r="AR96" s="2"/>
      <c r="AS96" s="2"/>
      <c r="AY96" s="3"/>
      <c r="AZ96" s="3"/>
    </row>
    <row r="97" spans="2:54">
      <c r="B97" t="s">
        <v>24</v>
      </c>
      <c r="AH97">
        <v>1</v>
      </c>
      <c r="AI97" s="2"/>
      <c r="AJ97" s="3">
        <v>4149</v>
      </c>
      <c r="AK97" s="3">
        <v>7201</v>
      </c>
      <c r="AL97" s="3">
        <v>14203</v>
      </c>
      <c r="AM97" s="2">
        <v>85879</v>
      </c>
      <c r="AN97" s="2">
        <v>107139</v>
      </c>
      <c r="AO97" s="3">
        <v>297061</v>
      </c>
      <c r="AP97" s="3">
        <v>341986</v>
      </c>
      <c r="AQ97" s="2">
        <v>319175</v>
      </c>
      <c r="AR97" s="2">
        <v>234250</v>
      </c>
      <c r="AS97" s="2">
        <v>373786</v>
      </c>
      <c r="AT97" s="2">
        <v>449178</v>
      </c>
      <c r="AU97" s="2">
        <v>72789</v>
      </c>
      <c r="AV97" s="2">
        <v>1115</v>
      </c>
      <c r="AY97" s="3"/>
      <c r="AZ97" s="3">
        <v>237113</v>
      </c>
      <c r="BA97">
        <v>3546243</v>
      </c>
      <c r="BB97">
        <v>654934</v>
      </c>
    </row>
    <row r="98" spans="2:54">
      <c r="B98" t="s">
        <v>106</v>
      </c>
      <c r="K98">
        <v>90006.691000000006</v>
      </c>
      <c r="L98">
        <v>173330.33600000001</v>
      </c>
      <c r="M98">
        <v>98463.656000000003</v>
      </c>
      <c r="N98">
        <v>90921.433000000005</v>
      </c>
      <c r="O98">
        <v>131686.49100000001</v>
      </c>
      <c r="P98">
        <v>154348.36600000001</v>
      </c>
      <c r="Q98">
        <v>154854.753</v>
      </c>
      <c r="R98">
        <v>158221.05600000001</v>
      </c>
      <c r="S98">
        <v>129273.91899999999</v>
      </c>
      <c r="T98">
        <v>181947.087</v>
      </c>
      <c r="U98">
        <v>301914.15100000001</v>
      </c>
      <c r="V98">
        <v>453761.77100000001</v>
      </c>
      <c r="W98">
        <v>370937</v>
      </c>
      <c r="X98">
        <v>356731.83</v>
      </c>
      <c r="Y98">
        <v>571081.41599999997</v>
      </c>
      <c r="Z98">
        <v>677299</v>
      </c>
      <c r="AA98">
        <v>306386</v>
      </c>
      <c r="AB98">
        <v>352070</v>
      </c>
      <c r="AC98">
        <v>629314</v>
      </c>
      <c r="AD98">
        <v>639375</v>
      </c>
      <c r="AE98">
        <v>662622</v>
      </c>
      <c r="AF98">
        <v>766995</v>
      </c>
      <c r="AG98">
        <v>604408</v>
      </c>
      <c r="AH98">
        <v>344627</v>
      </c>
      <c r="AI98" s="2">
        <v>2295633</v>
      </c>
      <c r="AJ98" s="3">
        <v>525113</v>
      </c>
      <c r="AK98" s="3">
        <v>226207</v>
      </c>
      <c r="AL98" s="3">
        <v>227466</v>
      </c>
      <c r="AM98" s="2">
        <v>223385</v>
      </c>
      <c r="AN98" s="2">
        <v>139151</v>
      </c>
      <c r="AO98" s="3">
        <v>481120</v>
      </c>
      <c r="AP98" s="3">
        <v>638254</v>
      </c>
      <c r="AQ98" s="2">
        <v>204525</v>
      </c>
      <c r="AR98" s="2">
        <v>66489</v>
      </c>
      <c r="AS98" s="2">
        <v>64247</v>
      </c>
      <c r="AT98" s="2">
        <v>94575</v>
      </c>
      <c r="AU98" s="2">
        <v>2454</v>
      </c>
      <c r="AY98" s="3">
        <v>4230</v>
      </c>
      <c r="AZ98" s="3">
        <v>141838</v>
      </c>
      <c r="BA98">
        <v>431770</v>
      </c>
      <c r="BB98">
        <v>932086</v>
      </c>
    </row>
    <row r="99" spans="2:54">
      <c r="B99" t="s">
        <v>107</v>
      </c>
      <c r="K99">
        <v>27485.566999999999</v>
      </c>
      <c r="L99">
        <v>60256.832000000002</v>
      </c>
      <c r="M99">
        <v>51834.239000000001</v>
      </c>
      <c r="N99">
        <v>31843.24</v>
      </c>
      <c r="O99">
        <v>29828.35</v>
      </c>
      <c r="P99">
        <v>38977.498</v>
      </c>
      <c r="Q99">
        <v>33339.79</v>
      </c>
      <c r="R99">
        <v>56441.25</v>
      </c>
      <c r="S99">
        <v>55754.879999999997</v>
      </c>
      <c r="T99">
        <v>87409.18</v>
      </c>
      <c r="U99">
        <v>233173.764</v>
      </c>
      <c r="V99">
        <v>350024</v>
      </c>
      <c r="W99">
        <v>472664</v>
      </c>
      <c r="X99">
        <v>514975.103</v>
      </c>
      <c r="Y99">
        <v>314557.14</v>
      </c>
      <c r="Z99">
        <v>13008</v>
      </c>
      <c r="AA99">
        <v>140443</v>
      </c>
      <c r="AB99">
        <v>212006</v>
      </c>
      <c r="AC99">
        <v>327915</v>
      </c>
      <c r="AD99">
        <v>349975</v>
      </c>
      <c r="AE99">
        <v>442272</v>
      </c>
      <c r="AF99">
        <v>327512</v>
      </c>
      <c r="AG99">
        <v>430378</v>
      </c>
      <c r="AH99">
        <v>426069</v>
      </c>
      <c r="AI99" s="2">
        <v>3165060</v>
      </c>
      <c r="AJ99" s="3">
        <v>2946596</v>
      </c>
      <c r="AK99" s="3">
        <v>2871138</v>
      </c>
      <c r="AL99" s="3">
        <v>4906358</v>
      </c>
      <c r="AM99" s="2">
        <v>4922839</v>
      </c>
      <c r="AN99" s="2">
        <v>6100531</v>
      </c>
      <c r="AO99" s="3">
        <v>4673682</v>
      </c>
      <c r="AP99" s="3">
        <v>5032960</v>
      </c>
      <c r="AQ99" s="2">
        <v>4444918</v>
      </c>
      <c r="AR99" s="2">
        <v>6355567</v>
      </c>
      <c r="AS99" s="2">
        <v>11342351</v>
      </c>
      <c r="AT99" s="2">
        <v>7534332</v>
      </c>
      <c r="AU99" s="2">
        <v>15876332</v>
      </c>
      <c r="AV99" s="2">
        <v>10026874</v>
      </c>
      <c r="AW99" s="2">
        <v>12089836</v>
      </c>
      <c r="AX99">
        <v>12454103</v>
      </c>
      <c r="AY99" s="3">
        <v>11790966</v>
      </c>
      <c r="AZ99" s="3">
        <v>20699184</v>
      </c>
      <c r="BA99">
        <v>42992382</v>
      </c>
      <c r="BB99" s="3">
        <v>67137838</v>
      </c>
    </row>
    <row r="100" spans="2:54">
      <c r="B100" t="s">
        <v>108</v>
      </c>
      <c r="AI100" s="2"/>
      <c r="AJ100" s="3">
        <v>2</v>
      </c>
      <c r="AK100" s="3">
        <v>1272</v>
      </c>
      <c r="AL100" s="3">
        <v>263</v>
      </c>
      <c r="AM100" s="2">
        <v>2440</v>
      </c>
      <c r="AN100" s="2"/>
      <c r="AO100" s="3">
        <v>680</v>
      </c>
      <c r="AP100" s="3">
        <v>6</v>
      </c>
      <c r="AQ100" s="2">
        <v>76</v>
      </c>
      <c r="AR100" s="2">
        <v>1988</v>
      </c>
      <c r="AS100" s="2">
        <v>10848</v>
      </c>
      <c r="AT100" s="2">
        <v>99</v>
      </c>
      <c r="AY100" s="3"/>
      <c r="AZ100" s="3">
        <v>5481</v>
      </c>
      <c r="BA100">
        <v>181355</v>
      </c>
      <c r="BB100">
        <v>87227</v>
      </c>
    </row>
    <row r="101" spans="2:54">
      <c r="B101" t="s">
        <v>109</v>
      </c>
      <c r="AI101" s="2"/>
      <c r="AJ101" s="3"/>
      <c r="AK101" s="3"/>
      <c r="AL101" s="3"/>
      <c r="AM101" s="2"/>
      <c r="AN101" s="2"/>
      <c r="AO101" s="3"/>
      <c r="AP101" s="3"/>
      <c r="AQ101" s="2"/>
      <c r="AR101" s="2">
        <v>779</v>
      </c>
      <c r="AS101" s="2">
        <v>719</v>
      </c>
      <c r="AT101" s="2">
        <v>18917</v>
      </c>
      <c r="AU101" s="2">
        <v>284</v>
      </c>
      <c r="AY101" s="3"/>
      <c r="AZ101" s="3">
        <v>2823</v>
      </c>
    </row>
    <row r="102" spans="2:54">
      <c r="B102" t="s">
        <v>210</v>
      </c>
      <c r="AI102" s="2"/>
      <c r="AJ102" s="3"/>
      <c r="AK102" s="3"/>
      <c r="AL102" s="3"/>
      <c r="AM102" s="2"/>
      <c r="AN102" s="2"/>
      <c r="AO102" s="3"/>
      <c r="AP102" s="3"/>
      <c r="AQ102" s="2"/>
      <c r="AR102" s="2"/>
      <c r="AS102" s="2"/>
      <c r="AT102" s="2"/>
      <c r="AU102" s="2"/>
      <c r="AY102" s="3"/>
      <c r="AZ102" s="3"/>
      <c r="BB102">
        <v>72</v>
      </c>
    </row>
    <row r="103" spans="2:54">
      <c r="B103" t="s">
        <v>110</v>
      </c>
      <c r="K103">
        <v>5485.8239999999996</v>
      </c>
      <c r="L103">
        <v>8223.1200000000008</v>
      </c>
      <c r="M103">
        <v>10220.880999999999</v>
      </c>
      <c r="N103">
        <v>8654.34</v>
      </c>
      <c r="O103">
        <v>14905.154</v>
      </c>
      <c r="P103">
        <v>23558.77</v>
      </c>
      <c r="Q103">
        <v>23178.5</v>
      </c>
      <c r="R103">
        <v>12938.272000000001</v>
      </c>
      <c r="S103">
        <v>12462.127</v>
      </c>
      <c r="T103">
        <v>18383.151999999998</v>
      </c>
      <c r="U103">
        <v>85499.472999999998</v>
      </c>
      <c r="V103">
        <v>129495.675</v>
      </c>
      <c r="W103">
        <v>273035</v>
      </c>
      <c r="X103">
        <v>316908.01799999998</v>
      </c>
      <c r="Y103">
        <v>337596.36099999998</v>
      </c>
      <c r="Z103">
        <v>278490</v>
      </c>
      <c r="AA103">
        <v>190820</v>
      </c>
      <c r="AB103">
        <v>159967</v>
      </c>
      <c r="AC103">
        <v>199601</v>
      </c>
      <c r="AD103">
        <v>189105</v>
      </c>
      <c r="AE103">
        <v>223818</v>
      </c>
      <c r="AF103">
        <v>193258</v>
      </c>
      <c r="AG103">
        <v>200601</v>
      </c>
      <c r="AH103">
        <v>235602</v>
      </c>
      <c r="AI103" s="2">
        <v>2361718</v>
      </c>
      <c r="AJ103" s="3">
        <v>1654906</v>
      </c>
      <c r="AK103" s="3">
        <v>1259718</v>
      </c>
      <c r="AL103" s="3">
        <v>5277369</v>
      </c>
      <c r="AM103" s="2">
        <v>10225602</v>
      </c>
      <c r="AN103" s="2">
        <v>9392426</v>
      </c>
      <c r="AO103" s="3">
        <v>7874121</v>
      </c>
      <c r="AP103" s="3">
        <v>8105241</v>
      </c>
      <c r="AQ103" s="2">
        <v>8683775</v>
      </c>
      <c r="AR103" s="2">
        <v>8016479</v>
      </c>
      <c r="AS103" s="2">
        <v>18570071</v>
      </c>
      <c r="AT103" s="2">
        <v>15903803</v>
      </c>
      <c r="AU103" s="2">
        <v>7550397</v>
      </c>
      <c r="AV103" s="2">
        <v>32673</v>
      </c>
      <c r="AW103" s="2">
        <v>26355</v>
      </c>
      <c r="AX103">
        <v>2935</v>
      </c>
      <c r="AY103" s="3">
        <v>2135</v>
      </c>
      <c r="AZ103" s="3">
        <v>2730</v>
      </c>
      <c r="BA103">
        <v>8087</v>
      </c>
      <c r="BB103" s="3">
        <v>2110939</v>
      </c>
    </row>
    <row r="104" spans="2:54">
      <c r="B104" t="s">
        <v>111</v>
      </c>
      <c r="AI104" s="2">
        <v>26835</v>
      </c>
      <c r="AJ104" s="3">
        <v>64494</v>
      </c>
      <c r="AK104" s="3">
        <v>51393</v>
      </c>
      <c r="AL104" s="3">
        <v>144754</v>
      </c>
      <c r="AM104" s="2">
        <v>342811</v>
      </c>
      <c r="AN104" s="2">
        <v>377096</v>
      </c>
      <c r="AO104" s="3">
        <v>255784</v>
      </c>
      <c r="AP104" s="3">
        <v>592766</v>
      </c>
      <c r="AQ104" s="2">
        <v>533715</v>
      </c>
      <c r="AR104" s="2">
        <v>434611</v>
      </c>
      <c r="AS104" s="2">
        <v>1574256</v>
      </c>
      <c r="AT104" s="2">
        <v>2280315</v>
      </c>
      <c r="AU104" s="2">
        <v>664058</v>
      </c>
      <c r="AV104" s="2">
        <v>108301</v>
      </c>
      <c r="AW104" s="2">
        <v>11969</v>
      </c>
      <c r="AX104">
        <v>74298</v>
      </c>
      <c r="AY104" s="3">
        <v>683993</v>
      </c>
      <c r="AZ104" s="3">
        <v>731494</v>
      </c>
      <c r="BA104">
        <v>40880</v>
      </c>
      <c r="BB104" s="3">
        <v>902</v>
      </c>
    </row>
    <row r="105" spans="2:54">
      <c r="B105" t="s">
        <v>112</v>
      </c>
      <c r="AI105" s="2"/>
      <c r="AJ105" s="3">
        <v>86</v>
      </c>
      <c r="AK105" s="3">
        <v>239</v>
      </c>
      <c r="AL105" s="3"/>
      <c r="AM105" s="2"/>
      <c r="AN105" s="2"/>
      <c r="AO105" s="3"/>
      <c r="AP105" s="3"/>
      <c r="AQ105" s="2"/>
      <c r="AR105" s="2"/>
      <c r="AS105" s="2"/>
      <c r="AY105" s="3"/>
      <c r="AZ105" s="3"/>
    </row>
    <row r="106" spans="2:54">
      <c r="B106" t="s">
        <v>171</v>
      </c>
      <c r="AI106" s="2"/>
      <c r="AJ106" s="3"/>
      <c r="AK106" s="3"/>
      <c r="AL106" s="3"/>
      <c r="AM106" s="2"/>
      <c r="AN106" s="2"/>
      <c r="AO106" s="3"/>
      <c r="AP106" s="3"/>
      <c r="AQ106" s="2"/>
      <c r="AR106" s="2"/>
      <c r="AS106" s="2"/>
      <c r="AY106" s="3"/>
      <c r="AZ106" s="3">
        <v>24</v>
      </c>
      <c r="BB106">
        <v>157</v>
      </c>
    </row>
    <row r="107" spans="2:54">
      <c r="B107" t="s">
        <v>113</v>
      </c>
      <c r="AI107" s="2"/>
      <c r="AJ107" s="3"/>
      <c r="AK107" s="3"/>
      <c r="AL107" s="3"/>
      <c r="AM107" s="2">
        <v>11</v>
      </c>
      <c r="AN107" s="2">
        <v>663</v>
      </c>
      <c r="AO107" s="3">
        <v>178</v>
      </c>
      <c r="AP107" s="3"/>
      <c r="AQ107" s="2"/>
      <c r="AR107" s="2">
        <v>4</v>
      </c>
      <c r="AS107" s="2"/>
      <c r="AY107" s="3"/>
      <c r="AZ107" s="3"/>
    </row>
    <row r="108" spans="2:54">
      <c r="B108" t="s">
        <v>114</v>
      </c>
      <c r="AI108" s="2"/>
      <c r="AJ108" s="3">
        <v>2933</v>
      </c>
      <c r="AK108" s="3">
        <v>4944</v>
      </c>
      <c r="AL108" s="3">
        <v>73233</v>
      </c>
      <c r="AM108" s="2">
        <v>140227</v>
      </c>
      <c r="AN108" s="2">
        <v>127629</v>
      </c>
      <c r="AO108" s="3">
        <v>82059</v>
      </c>
      <c r="AP108" s="3">
        <v>199081</v>
      </c>
      <c r="AQ108" s="2">
        <v>81282</v>
      </c>
      <c r="AR108" s="2">
        <v>206989</v>
      </c>
      <c r="AS108" s="2">
        <v>287867</v>
      </c>
      <c r="AT108" s="2">
        <v>379453</v>
      </c>
      <c r="AU108" s="2">
        <v>81717</v>
      </c>
      <c r="AV108" s="2">
        <v>11403</v>
      </c>
      <c r="AW108" s="2">
        <v>13539</v>
      </c>
      <c r="AX108">
        <v>7472</v>
      </c>
      <c r="AY108" s="3">
        <v>572080</v>
      </c>
      <c r="AZ108" s="3">
        <v>1122992</v>
      </c>
      <c r="BA108">
        <v>445344</v>
      </c>
      <c r="BB108" s="3">
        <v>2294967</v>
      </c>
    </row>
    <row r="109" spans="2:54">
      <c r="B109" t="s">
        <v>115</v>
      </c>
      <c r="AI109" s="2"/>
      <c r="AJ109" s="3"/>
      <c r="AK109" s="3"/>
      <c r="AL109" s="3"/>
      <c r="AM109" s="2"/>
      <c r="AN109" s="2">
        <v>96</v>
      </c>
      <c r="AO109" s="3"/>
      <c r="AP109" s="3"/>
      <c r="AQ109" s="2">
        <v>103</v>
      </c>
      <c r="AR109" s="2"/>
      <c r="AS109" s="2"/>
      <c r="AY109" s="3"/>
      <c r="AZ109" s="3"/>
    </row>
    <row r="110" spans="2:54">
      <c r="B110" t="s">
        <v>116</v>
      </c>
      <c r="AH110">
        <v>1</v>
      </c>
      <c r="AI110" s="2">
        <v>69</v>
      </c>
      <c r="AJ110" s="3">
        <v>2009</v>
      </c>
      <c r="AK110" s="3">
        <v>7110</v>
      </c>
      <c r="AL110" s="3">
        <v>100</v>
      </c>
      <c r="AM110" s="2">
        <v>324</v>
      </c>
      <c r="AN110" s="2">
        <v>9446</v>
      </c>
      <c r="AO110" s="3">
        <v>181</v>
      </c>
      <c r="AP110" s="3">
        <v>79</v>
      </c>
      <c r="AQ110" s="2">
        <v>202</v>
      </c>
      <c r="AR110" s="2">
        <v>10286</v>
      </c>
      <c r="AS110" s="2">
        <v>17238</v>
      </c>
      <c r="AT110" s="2">
        <v>9330</v>
      </c>
      <c r="AU110" s="2">
        <v>9766</v>
      </c>
      <c r="AY110" s="3">
        <v>443</v>
      </c>
      <c r="AZ110" s="3">
        <v>1199</v>
      </c>
      <c r="BA110">
        <v>374</v>
      </c>
      <c r="BB110">
        <v>60</v>
      </c>
    </row>
    <row r="111" spans="2:54">
      <c r="B111" t="s">
        <v>117</v>
      </c>
      <c r="AI111" s="2"/>
      <c r="AJ111" s="3">
        <v>52</v>
      </c>
      <c r="AK111" s="3">
        <v>841</v>
      </c>
      <c r="AL111" s="3">
        <v>522</v>
      </c>
      <c r="AM111" s="2">
        <v>445</v>
      </c>
      <c r="AN111" s="2">
        <v>592</v>
      </c>
      <c r="AO111" s="3">
        <v>757</v>
      </c>
      <c r="AP111" s="3">
        <v>812</v>
      </c>
      <c r="AQ111" s="2">
        <v>9069</v>
      </c>
      <c r="AR111" s="2">
        <v>12663</v>
      </c>
      <c r="AS111" s="2">
        <v>6849</v>
      </c>
      <c r="AT111" s="2">
        <v>94427</v>
      </c>
      <c r="AU111" s="2">
        <v>106347</v>
      </c>
      <c r="AV111" s="2">
        <v>102315</v>
      </c>
      <c r="AW111" s="2">
        <v>308048</v>
      </c>
      <c r="AX111">
        <v>69829</v>
      </c>
      <c r="AY111" s="3">
        <v>167176</v>
      </c>
      <c r="AZ111" s="3">
        <v>169975</v>
      </c>
      <c r="BA111">
        <v>270055</v>
      </c>
      <c r="BB111" s="3">
        <v>501300</v>
      </c>
    </row>
    <row r="112" spans="2:54">
      <c r="B112" t="s">
        <v>118</v>
      </c>
      <c r="AI112" s="2"/>
      <c r="AJ112" s="3">
        <v>3803</v>
      </c>
      <c r="AK112" s="3">
        <v>530</v>
      </c>
      <c r="AL112" s="3">
        <v>1376</v>
      </c>
      <c r="AM112" s="2">
        <v>176</v>
      </c>
      <c r="AN112" s="2">
        <v>6116</v>
      </c>
      <c r="AO112" s="3">
        <v>1231</v>
      </c>
      <c r="AP112" s="3">
        <v>458</v>
      </c>
      <c r="AQ112" s="2">
        <v>477</v>
      </c>
      <c r="AR112" s="2">
        <v>5265</v>
      </c>
      <c r="AS112" s="2"/>
      <c r="AY112" s="3"/>
      <c r="AZ112" s="3"/>
      <c r="BB112">
        <v>804</v>
      </c>
    </row>
    <row r="113" spans="2:54">
      <c r="B113" t="s">
        <v>119</v>
      </c>
      <c r="K113">
        <v>34534.559999999998</v>
      </c>
      <c r="AI113" s="2"/>
      <c r="AJ113" s="3">
        <v>320353</v>
      </c>
      <c r="AK113" s="3">
        <v>81740</v>
      </c>
      <c r="AL113" s="3"/>
      <c r="AM113" s="2">
        <v>185</v>
      </c>
      <c r="AN113" s="2">
        <v>71118</v>
      </c>
      <c r="AO113" s="3">
        <v>3264308</v>
      </c>
      <c r="AP113" s="3">
        <v>1390583</v>
      </c>
      <c r="AQ113" s="2">
        <v>3039241</v>
      </c>
      <c r="AR113" s="2">
        <v>3108882</v>
      </c>
      <c r="AS113" s="2">
        <v>668976</v>
      </c>
      <c r="AY113" s="3"/>
      <c r="AZ113" s="3">
        <v>216548</v>
      </c>
      <c r="BA113">
        <v>238307</v>
      </c>
      <c r="BB113">
        <v>73665</v>
      </c>
    </row>
    <row r="114" spans="2:54">
      <c r="B114" t="s">
        <v>120</v>
      </c>
      <c r="AH114">
        <v>1</v>
      </c>
      <c r="AI114" s="2">
        <v>460</v>
      </c>
      <c r="AJ114" s="3">
        <v>11477</v>
      </c>
      <c r="AK114" s="3">
        <v>53</v>
      </c>
      <c r="AL114" s="3"/>
      <c r="AM114" s="2">
        <v>701</v>
      </c>
      <c r="AN114" s="2"/>
      <c r="AO114" s="3"/>
      <c r="AP114" s="3">
        <v>989</v>
      </c>
      <c r="AQ114" s="2">
        <v>26</v>
      </c>
      <c r="AR114" s="2">
        <v>266</v>
      </c>
      <c r="AS114" s="2">
        <v>267</v>
      </c>
      <c r="AT114" s="2">
        <v>187</v>
      </c>
      <c r="AY114" s="3">
        <v>62796</v>
      </c>
      <c r="AZ114" s="3">
        <v>504</v>
      </c>
      <c r="BA114">
        <v>2000</v>
      </c>
      <c r="BB114">
        <v>8873</v>
      </c>
    </row>
    <row r="115" spans="2:54">
      <c r="B115" t="s">
        <v>121</v>
      </c>
      <c r="AI115" s="2"/>
      <c r="AJ115" s="3"/>
      <c r="AK115" s="3">
        <v>79</v>
      </c>
      <c r="AL115" s="3"/>
      <c r="AM115" s="2">
        <v>21</v>
      </c>
      <c r="AN115" s="2"/>
      <c r="AO115" s="3"/>
      <c r="AP115" s="3"/>
      <c r="AQ115" s="2"/>
      <c r="AR115" s="2"/>
      <c r="AS115" s="2"/>
      <c r="AY115" s="3"/>
      <c r="AZ115" s="3"/>
    </row>
    <row r="116" spans="2:54">
      <c r="B116" t="s">
        <v>122</v>
      </c>
      <c r="AI116" s="2"/>
      <c r="AJ116" s="3">
        <v>128</v>
      </c>
      <c r="AK116" s="3">
        <v>10546</v>
      </c>
      <c r="AL116" s="3">
        <v>6341</v>
      </c>
      <c r="AM116" s="2">
        <v>8679</v>
      </c>
      <c r="AN116" s="2">
        <v>27167</v>
      </c>
      <c r="AO116" s="3">
        <v>24408</v>
      </c>
      <c r="AP116" s="3">
        <v>42628</v>
      </c>
      <c r="AQ116" s="2">
        <v>60411</v>
      </c>
      <c r="AR116" s="2">
        <v>25183</v>
      </c>
      <c r="AS116" s="2">
        <v>141600</v>
      </c>
      <c r="AT116" s="2">
        <v>50836</v>
      </c>
      <c r="AU116" s="2">
        <v>25295</v>
      </c>
      <c r="AV116" s="2">
        <v>1170</v>
      </c>
      <c r="AY116" s="3">
        <v>2040</v>
      </c>
      <c r="AZ116" s="3">
        <v>28230</v>
      </c>
      <c r="BA116">
        <v>6014</v>
      </c>
      <c r="BB116">
        <v>3510</v>
      </c>
    </row>
    <row r="117" spans="2:54">
      <c r="B117" t="s">
        <v>123</v>
      </c>
      <c r="AI117" s="2"/>
      <c r="AJ117" s="3">
        <v>4154</v>
      </c>
      <c r="AK117" s="3">
        <v>2231</v>
      </c>
      <c r="AL117" s="3"/>
      <c r="AM117" s="2">
        <v>283</v>
      </c>
      <c r="AN117" s="2"/>
      <c r="AO117" s="3">
        <v>256</v>
      </c>
      <c r="AP117" s="3"/>
      <c r="AQ117" s="2">
        <v>12</v>
      </c>
      <c r="AR117" s="2">
        <v>156</v>
      </c>
      <c r="AS117" s="2"/>
      <c r="AT117" s="2">
        <v>230</v>
      </c>
      <c r="AY117" s="3">
        <v>57</v>
      </c>
      <c r="AZ117" s="3">
        <v>268710</v>
      </c>
    </row>
    <row r="118" spans="2:54">
      <c r="B118" t="s">
        <v>124</v>
      </c>
      <c r="AI118" s="2"/>
      <c r="AJ118" s="3"/>
      <c r="AK118" s="3"/>
      <c r="AL118" s="3"/>
      <c r="AM118" s="2"/>
      <c r="AN118" s="2">
        <v>207</v>
      </c>
      <c r="AO118" s="2"/>
      <c r="AP118" s="3"/>
      <c r="AQ118" s="2"/>
      <c r="AR118" s="2"/>
      <c r="AS118" s="2"/>
      <c r="AY118" s="3"/>
      <c r="AZ118" s="3"/>
    </row>
    <row r="119" spans="2:54">
      <c r="B119" t="s">
        <v>125</v>
      </c>
      <c r="AI119" s="2"/>
      <c r="AJ119" s="3">
        <v>982</v>
      </c>
      <c r="AK119" s="3">
        <v>1416</v>
      </c>
      <c r="AL119" s="3">
        <v>1154</v>
      </c>
      <c r="AM119" s="2">
        <v>5037</v>
      </c>
      <c r="AN119" s="2">
        <v>4989</v>
      </c>
      <c r="AO119" s="2">
        <v>1605</v>
      </c>
      <c r="AP119" s="3">
        <v>4710</v>
      </c>
      <c r="AQ119" s="2">
        <v>7734</v>
      </c>
      <c r="AR119" s="2">
        <v>1584</v>
      </c>
      <c r="AS119" s="2">
        <v>809</v>
      </c>
      <c r="AY119" s="3"/>
      <c r="AZ119" s="3"/>
    </row>
    <row r="120" spans="2:54">
      <c r="B120" t="s">
        <v>126</v>
      </c>
      <c r="AI120" s="2"/>
      <c r="AJ120" s="3"/>
      <c r="AK120" s="3"/>
      <c r="AL120" s="3">
        <v>1732</v>
      </c>
      <c r="AM120" s="2">
        <v>792</v>
      </c>
      <c r="AN120" s="2">
        <v>1935</v>
      </c>
      <c r="AO120" s="2"/>
      <c r="AP120" s="3">
        <v>304</v>
      </c>
      <c r="AQ120" s="2">
        <v>21</v>
      </c>
      <c r="AR120" s="2"/>
      <c r="AS120" s="2"/>
      <c r="AY120" s="3"/>
      <c r="AZ120" s="3"/>
      <c r="BB120">
        <v>12696</v>
      </c>
    </row>
    <row r="121" spans="2:54">
      <c r="B121" t="s">
        <v>127</v>
      </c>
      <c r="AI121" s="2"/>
      <c r="AJ121" s="3">
        <v>670</v>
      </c>
      <c r="AK121" s="3"/>
      <c r="AL121" s="3"/>
      <c r="AM121" s="2"/>
      <c r="AN121" s="2"/>
      <c r="AO121" s="2"/>
      <c r="AP121" s="3"/>
      <c r="AQ121" s="2"/>
      <c r="AR121" s="2"/>
      <c r="AS121" s="2"/>
      <c r="AY121" s="3"/>
      <c r="AZ121" s="3"/>
    </row>
    <row r="122" spans="2:54">
      <c r="B122" t="s">
        <v>128</v>
      </c>
      <c r="AI122" s="2"/>
      <c r="AJ122" s="3"/>
      <c r="AK122" s="3">
        <v>22</v>
      </c>
      <c r="AL122" s="3"/>
      <c r="AM122" s="2"/>
      <c r="AN122" s="2"/>
      <c r="AO122" s="2"/>
      <c r="AP122" s="3"/>
      <c r="AQ122" s="2"/>
      <c r="AR122" s="2"/>
      <c r="AS122" s="2"/>
      <c r="AY122" s="3"/>
      <c r="AZ122" s="3"/>
    </row>
    <row r="123" spans="2:54">
      <c r="B123" t="s">
        <v>129</v>
      </c>
      <c r="AI123" s="2"/>
      <c r="AJ123" s="3">
        <v>151</v>
      </c>
      <c r="AK123" s="3"/>
      <c r="AL123" s="3"/>
      <c r="AM123" s="2"/>
      <c r="AN123" s="2">
        <v>7</v>
      </c>
      <c r="AO123" s="2">
        <v>929</v>
      </c>
      <c r="AP123" s="3"/>
      <c r="AQ123" s="2">
        <v>746</v>
      </c>
      <c r="AR123" s="2">
        <v>44</v>
      </c>
      <c r="AS123" s="2">
        <v>5449</v>
      </c>
      <c r="AT123" s="2">
        <v>4878</v>
      </c>
      <c r="AY123" s="3"/>
      <c r="AZ123" s="3"/>
    </row>
    <row r="124" spans="2:54">
      <c r="B124" t="s">
        <v>130</v>
      </c>
      <c r="AI124" s="2"/>
      <c r="AJ124" s="3"/>
      <c r="AK124" s="3"/>
      <c r="AL124" s="3"/>
      <c r="AM124" s="2">
        <v>8</v>
      </c>
      <c r="AN124" s="2">
        <v>390</v>
      </c>
      <c r="AO124" s="2"/>
      <c r="AP124" s="3"/>
      <c r="AQ124" s="2"/>
      <c r="AR124" s="2"/>
      <c r="AS124" s="2"/>
      <c r="AY124" s="3"/>
      <c r="AZ124" s="3"/>
    </row>
    <row r="125" spans="2:54">
      <c r="B125" t="s">
        <v>131</v>
      </c>
      <c r="AI125" s="2"/>
      <c r="AJ125" s="3"/>
      <c r="AK125" s="3"/>
      <c r="AL125" s="3"/>
      <c r="AM125" s="2"/>
      <c r="AN125" s="2"/>
      <c r="AO125" s="2"/>
      <c r="AP125" s="3"/>
      <c r="AQ125" s="2">
        <v>4</v>
      </c>
      <c r="AR125" s="2"/>
      <c r="AS125" s="2"/>
      <c r="AV125">
        <v>69</v>
      </c>
      <c r="AY125" s="3"/>
      <c r="AZ125" s="3">
        <v>58</v>
      </c>
    </row>
    <row r="126" spans="2:54">
      <c r="B126" t="s">
        <v>143</v>
      </c>
      <c r="U126">
        <v>39.375</v>
      </c>
      <c r="V126">
        <v>275.8</v>
      </c>
      <c r="X126">
        <v>244.28</v>
      </c>
      <c r="AI126" s="2"/>
      <c r="AJ126" s="3">
        <v>2455</v>
      </c>
      <c r="AK126" s="3">
        <v>1537</v>
      </c>
      <c r="AL126" s="3">
        <v>2</v>
      </c>
      <c r="AM126" s="2">
        <v>979</v>
      </c>
      <c r="AN126" s="2">
        <v>2979</v>
      </c>
      <c r="AO126" s="2">
        <v>2020</v>
      </c>
      <c r="AP126" s="3">
        <v>1819</v>
      </c>
      <c r="AQ126" s="2"/>
      <c r="AR126" s="2"/>
      <c r="AS126" s="2"/>
      <c r="AY126" s="3"/>
      <c r="AZ126" s="3">
        <v>3054</v>
      </c>
    </row>
    <row r="127" spans="2:54">
      <c r="B127" t="s">
        <v>144</v>
      </c>
      <c r="AI127" s="2"/>
      <c r="AJ127" s="3"/>
      <c r="AK127" s="3">
        <v>29</v>
      </c>
      <c r="AL127" s="3"/>
      <c r="AM127" s="2"/>
      <c r="AN127" s="2"/>
      <c r="AO127" s="2"/>
      <c r="AP127" s="3"/>
      <c r="AQ127" s="2"/>
      <c r="AR127" s="2"/>
      <c r="AS127" s="2"/>
      <c r="AY127" s="3"/>
      <c r="AZ127" s="3"/>
    </row>
    <row r="128" spans="2:54">
      <c r="B128" t="s">
        <v>191</v>
      </c>
      <c r="AI128" s="2"/>
      <c r="AJ128" s="3"/>
      <c r="AK128" s="3"/>
      <c r="AL128" s="3"/>
      <c r="AM128" s="2"/>
      <c r="AN128" s="2"/>
      <c r="AO128" s="2"/>
      <c r="AP128" s="3"/>
      <c r="AQ128" s="2"/>
      <c r="AR128" s="2"/>
      <c r="AS128" s="2"/>
      <c r="AY128" s="3"/>
      <c r="AZ128" s="3"/>
      <c r="BA128">
        <v>63</v>
      </c>
    </row>
    <row r="129" spans="2:54">
      <c r="B129" t="s">
        <v>145</v>
      </c>
      <c r="AI129" s="2"/>
      <c r="AJ129" s="3"/>
      <c r="AK129" s="3"/>
      <c r="AL129" s="3"/>
      <c r="AM129" s="2">
        <v>41</v>
      </c>
      <c r="AN129" s="2"/>
      <c r="AO129" s="2"/>
      <c r="AP129" s="3">
        <v>318</v>
      </c>
      <c r="AQ129" s="2"/>
      <c r="AR129" s="2"/>
      <c r="AS129" s="2"/>
      <c r="AY129" s="3"/>
      <c r="AZ129" s="3"/>
      <c r="BA129">
        <v>82</v>
      </c>
    </row>
    <row r="130" spans="2:54">
      <c r="B130" t="s">
        <v>146</v>
      </c>
      <c r="AA130">
        <v>2700</v>
      </c>
      <c r="AH130">
        <v>77</v>
      </c>
      <c r="AI130" s="2">
        <v>90</v>
      </c>
      <c r="AJ130" s="3">
        <v>994</v>
      </c>
      <c r="AK130" s="3">
        <v>2142</v>
      </c>
      <c r="AL130" s="3">
        <v>180</v>
      </c>
      <c r="AM130" s="2">
        <v>3153</v>
      </c>
      <c r="AN130" s="2">
        <v>5421</v>
      </c>
      <c r="AO130" s="2">
        <v>1563</v>
      </c>
      <c r="AP130" s="3">
        <v>5373</v>
      </c>
      <c r="AQ130" s="2">
        <v>46</v>
      </c>
      <c r="AR130" s="2">
        <v>5185</v>
      </c>
      <c r="AS130" s="2">
        <v>12309</v>
      </c>
      <c r="AT130" s="2">
        <v>60</v>
      </c>
      <c r="AU130" s="2">
        <v>7615</v>
      </c>
      <c r="AX130">
        <v>9541</v>
      </c>
      <c r="AY130" s="3">
        <v>286</v>
      </c>
      <c r="AZ130" s="3">
        <v>8505</v>
      </c>
      <c r="BA130">
        <v>360</v>
      </c>
    </row>
    <row r="131" spans="2:54">
      <c r="B131" t="s">
        <v>147</v>
      </c>
      <c r="AI131" s="2"/>
      <c r="AJ131" s="3">
        <v>245</v>
      </c>
      <c r="AK131" s="3"/>
      <c r="AL131" s="3"/>
      <c r="AM131" s="2"/>
      <c r="AN131" s="2"/>
      <c r="AO131" s="2"/>
      <c r="AP131" s="3"/>
      <c r="AQ131" s="2"/>
      <c r="AR131" s="2"/>
      <c r="AS131" s="2"/>
      <c r="AY131" s="3"/>
      <c r="AZ131" s="3"/>
    </row>
    <row r="132" spans="2:54">
      <c r="B132" t="s">
        <v>148</v>
      </c>
      <c r="AI132" s="2"/>
      <c r="AJ132" s="3"/>
      <c r="AK132" s="3">
        <v>106</v>
      </c>
      <c r="AL132" s="3"/>
      <c r="AM132" s="2"/>
      <c r="AN132" s="2"/>
      <c r="AO132" s="2"/>
      <c r="AP132" s="3"/>
      <c r="AQ132" s="2"/>
      <c r="AR132" s="2"/>
      <c r="AS132" s="2"/>
      <c r="AY132" s="3"/>
      <c r="AZ132" s="3"/>
    </row>
    <row r="133" spans="2:54">
      <c r="B133" t="s">
        <v>149</v>
      </c>
      <c r="AI133" s="2"/>
      <c r="AJ133" s="3"/>
      <c r="AK133" s="3"/>
      <c r="AL133" s="3"/>
      <c r="AM133" s="2"/>
      <c r="AN133" s="2">
        <v>828</v>
      </c>
      <c r="AO133" s="2"/>
      <c r="AP133" s="3"/>
      <c r="AQ133" s="2"/>
      <c r="AR133" s="2"/>
      <c r="AS133" s="2"/>
      <c r="AY133" s="3"/>
      <c r="AZ133" s="3"/>
    </row>
    <row r="134" spans="2:54">
      <c r="B134" t="s">
        <v>150</v>
      </c>
      <c r="AI134" s="2"/>
      <c r="AJ134" s="3">
        <v>1609</v>
      </c>
      <c r="AK134" s="3"/>
      <c r="AL134" s="3">
        <v>635</v>
      </c>
      <c r="AM134" s="2">
        <v>687</v>
      </c>
      <c r="AN134" s="2">
        <v>1818</v>
      </c>
      <c r="AO134" s="2">
        <v>665</v>
      </c>
      <c r="AP134" s="3">
        <v>700</v>
      </c>
      <c r="AQ134" s="2">
        <v>1726</v>
      </c>
      <c r="AR134" s="2">
        <v>4172</v>
      </c>
      <c r="AS134" s="2">
        <v>5100</v>
      </c>
      <c r="AU134" s="2">
        <v>165</v>
      </c>
      <c r="AX134">
        <v>21984</v>
      </c>
      <c r="AY134" s="3">
        <v>21006</v>
      </c>
      <c r="AZ134" s="3">
        <v>11358</v>
      </c>
      <c r="BA134">
        <v>1583</v>
      </c>
      <c r="BB134">
        <v>22342</v>
      </c>
    </row>
    <row r="135" spans="2:54">
      <c r="B135" t="s">
        <v>151</v>
      </c>
      <c r="AI135" s="2"/>
      <c r="AJ135" s="3"/>
      <c r="AK135" s="3"/>
      <c r="AL135" s="3"/>
      <c r="AM135" s="2"/>
      <c r="AN135" s="2">
        <v>66</v>
      </c>
      <c r="AO135" s="2"/>
      <c r="AP135" s="3"/>
      <c r="AQ135" s="2"/>
      <c r="AR135" s="2">
        <v>357</v>
      </c>
      <c r="AS135" s="2">
        <v>131</v>
      </c>
      <c r="AT135">
        <v>249</v>
      </c>
      <c r="AW135">
        <v>5797</v>
      </c>
      <c r="AX135">
        <v>28012</v>
      </c>
      <c r="AY135" s="3"/>
      <c r="AZ135" s="3"/>
    </row>
    <row r="136" spans="2:54">
      <c r="B136" t="s">
        <v>152</v>
      </c>
      <c r="AI136" s="2">
        <v>37</v>
      </c>
      <c r="AJ136" s="3">
        <v>22819</v>
      </c>
      <c r="AK136" s="3">
        <v>19861</v>
      </c>
      <c r="AL136" s="3">
        <v>30366</v>
      </c>
      <c r="AM136" s="2">
        <v>49633</v>
      </c>
      <c r="AN136" s="2">
        <v>30869</v>
      </c>
      <c r="AO136" s="2">
        <v>26388</v>
      </c>
      <c r="AP136" s="3">
        <v>7167</v>
      </c>
      <c r="AQ136" s="2">
        <v>6047</v>
      </c>
      <c r="AR136" s="2">
        <v>8743</v>
      </c>
      <c r="AS136" s="2">
        <v>6421</v>
      </c>
      <c r="AT136" s="2">
        <v>458</v>
      </c>
      <c r="AX136">
        <v>12063</v>
      </c>
      <c r="AY136" s="3">
        <v>27594</v>
      </c>
      <c r="AZ136" s="3">
        <v>14466</v>
      </c>
      <c r="BB136">
        <v>61683</v>
      </c>
    </row>
    <row r="137" spans="2:54">
      <c r="B137" t="s">
        <v>153</v>
      </c>
      <c r="AI137" s="2"/>
      <c r="AJ137" s="3">
        <v>1967</v>
      </c>
      <c r="AK137" s="3">
        <v>380</v>
      </c>
      <c r="AL137" s="3">
        <v>3198</v>
      </c>
      <c r="AM137" s="2">
        <v>17149</v>
      </c>
      <c r="AN137" s="2">
        <v>34619</v>
      </c>
      <c r="AO137" s="2">
        <v>56335</v>
      </c>
      <c r="AP137" s="3">
        <v>74753</v>
      </c>
      <c r="AQ137" s="2">
        <v>72425</v>
      </c>
      <c r="AR137" s="2">
        <v>61155</v>
      </c>
      <c r="AS137" s="2">
        <v>117548</v>
      </c>
      <c r="AT137" s="2">
        <v>336</v>
      </c>
      <c r="AY137" s="3">
        <v>6585</v>
      </c>
      <c r="AZ137" s="3">
        <v>63</v>
      </c>
      <c r="BB137">
        <v>71306</v>
      </c>
    </row>
    <row r="138" spans="2:54">
      <c r="B138" t="s">
        <v>154</v>
      </c>
      <c r="AI138" s="2"/>
      <c r="AJ138" s="3"/>
      <c r="AK138" s="3"/>
      <c r="AL138" s="3"/>
      <c r="AM138" s="2">
        <v>43</v>
      </c>
      <c r="AN138" s="2"/>
      <c r="AO138" s="2"/>
      <c r="AP138" s="3"/>
      <c r="AQ138" s="2"/>
      <c r="AR138" s="2"/>
      <c r="AS138" s="2"/>
      <c r="AY138" s="3"/>
      <c r="AZ138" s="3"/>
    </row>
    <row r="139" spans="2:54">
      <c r="B139" t="s">
        <v>155</v>
      </c>
      <c r="AI139" s="2"/>
      <c r="AJ139" s="3"/>
      <c r="AK139" s="3"/>
      <c r="AL139" s="3">
        <v>717</v>
      </c>
      <c r="AM139" s="2"/>
      <c r="AN139" s="2"/>
      <c r="AO139" s="2"/>
      <c r="AP139" s="3"/>
      <c r="AQ139" s="2"/>
      <c r="AR139" s="2"/>
      <c r="AS139" s="2"/>
      <c r="AY139" s="3"/>
      <c r="AZ139" s="3"/>
    </row>
    <row r="140" spans="2:54">
      <c r="B140" t="s">
        <v>156</v>
      </c>
      <c r="AI140" s="2"/>
      <c r="AJ140" s="3"/>
      <c r="AK140" s="3">
        <v>17</v>
      </c>
      <c r="AL140" s="3"/>
      <c r="AM140" s="2"/>
      <c r="AN140" s="2"/>
      <c r="AO140" s="2"/>
      <c r="AP140" s="3"/>
      <c r="AQ140" s="2">
        <v>580</v>
      </c>
      <c r="AR140" s="2"/>
      <c r="AS140" s="2"/>
      <c r="AU140">
        <v>2971</v>
      </c>
      <c r="AY140" s="3">
        <v>56678</v>
      </c>
      <c r="AZ140" s="3"/>
    </row>
    <row r="141" spans="2:54">
      <c r="B141" t="s">
        <v>192</v>
      </c>
      <c r="AI141" s="2"/>
      <c r="AJ141" s="3"/>
      <c r="AK141" s="3"/>
      <c r="AL141" s="3"/>
      <c r="AM141" s="2"/>
      <c r="AN141" s="2"/>
      <c r="AO141" s="2"/>
      <c r="AP141" s="3"/>
      <c r="AQ141" s="2"/>
      <c r="AR141" s="2"/>
      <c r="AS141" s="2"/>
      <c r="AX141">
        <v>2</v>
      </c>
      <c r="AY141" s="3"/>
      <c r="AZ141" s="3"/>
    </row>
    <row r="142" spans="2:54">
      <c r="B142" t="s">
        <v>157</v>
      </c>
      <c r="AI142" s="2"/>
      <c r="AJ142" s="3"/>
      <c r="AK142" s="3"/>
      <c r="AL142" s="3"/>
      <c r="AM142" s="2"/>
      <c r="AN142" s="2"/>
      <c r="AO142" s="2"/>
      <c r="AP142" s="3">
        <v>371</v>
      </c>
      <c r="AQ142" s="2">
        <v>86</v>
      </c>
      <c r="AR142" s="2"/>
      <c r="AS142" s="2"/>
      <c r="AY142" s="3"/>
      <c r="AZ142" s="3"/>
      <c r="BA142">
        <v>1034</v>
      </c>
    </row>
    <row r="143" spans="2:54">
      <c r="B143" t="s">
        <v>168</v>
      </c>
      <c r="AI143" s="2"/>
      <c r="AJ143" s="3"/>
      <c r="AK143" s="3"/>
      <c r="AL143" s="3"/>
      <c r="AM143" s="2"/>
      <c r="AN143" s="2"/>
      <c r="AO143" s="2"/>
      <c r="AP143" s="3"/>
      <c r="AQ143" s="2"/>
      <c r="AR143" s="2"/>
      <c r="AS143" s="2"/>
      <c r="AT143">
        <v>93065</v>
      </c>
      <c r="AX143">
        <v>155455</v>
      </c>
      <c r="AY143" s="3"/>
      <c r="AZ143" s="3"/>
    </row>
    <row r="144" spans="2:54">
      <c r="B144" t="s">
        <v>158</v>
      </c>
      <c r="AI144" s="2"/>
      <c r="AJ144" s="3"/>
      <c r="AK144" s="3"/>
      <c r="AL144" s="3">
        <v>99</v>
      </c>
      <c r="AM144" s="2"/>
      <c r="AN144" s="2">
        <v>150</v>
      </c>
      <c r="AO144" s="2"/>
      <c r="AP144" s="3"/>
      <c r="AQ144" s="2"/>
      <c r="AR144" s="2">
        <v>447</v>
      </c>
      <c r="AS144" s="2"/>
      <c r="AY144" s="3"/>
      <c r="AZ144" s="3"/>
    </row>
    <row r="145" spans="2:54">
      <c r="B145" t="s">
        <v>159</v>
      </c>
      <c r="AI145" s="2"/>
      <c r="AJ145" s="3"/>
      <c r="AK145" s="3"/>
      <c r="AL145" s="3"/>
      <c r="AM145" s="2"/>
      <c r="AN145" s="2"/>
      <c r="AO145" s="2">
        <v>75</v>
      </c>
      <c r="AP145" s="3"/>
      <c r="AQ145" s="2"/>
      <c r="AR145" s="2"/>
      <c r="AS145" s="2"/>
      <c r="AY145" s="3"/>
      <c r="AZ145" s="3"/>
    </row>
    <row r="146" spans="2:54">
      <c r="B146" t="s">
        <v>160</v>
      </c>
      <c r="AI146" s="2"/>
      <c r="AJ146" s="3"/>
      <c r="AK146" s="3"/>
      <c r="AL146" s="3"/>
      <c r="AM146" s="2"/>
      <c r="AN146" s="2">
        <v>34</v>
      </c>
      <c r="AO146" s="2"/>
      <c r="AP146" s="3">
        <v>25</v>
      </c>
      <c r="AQ146" s="2">
        <v>322</v>
      </c>
      <c r="AR146" s="2">
        <v>381</v>
      </c>
      <c r="AS146" s="2">
        <v>518</v>
      </c>
      <c r="AT146" s="2">
        <v>560</v>
      </c>
      <c r="AV146" s="2">
        <v>645</v>
      </c>
      <c r="AW146" s="2">
        <v>1289</v>
      </c>
      <c r="AX146">
        <v>1261</v>
      </c>
      <c r="AY146" s="3">
        <v>4791</v>
      </c>
      <c r="AZ146" s="3">
        <v>1013</v>
      </c>
      <c r="BB146" s="3">
        <v>2240</v>
      </c>
    </row>
    <row r="147" spans="2:54">
      <c r="B147" t="s">
        <v>161</v>
      </c>
      <c r="AI147" s="2"/>
      <c r="AJ147" s="3"/>
      <c r="AK147" s="3"/>
      <c r="AL147" s="3"/>
      <c r="AM147" s="2"/>
      <c r="AN147" s="2"/>
      <c r="AO147" s="2"/>
      <c r="AP147" s="3"/>
      <c r="AQ147" s="2"/>
      <c r="AR147" s="2"/>
      <c r="AS147" s="2"/>
      <c r="AY147" s="3"/>
      <c r="AZ147" s="3"/>
      <c r="BB147">
        <v>2252</v>
      </c>
    </row>
    <row r="148" spans="2:54">
      <c r="B148" t="s">
        <v>209</v>
      </c>
      <c r="AI148" s="2"/>
      <c r="AJ148" s="3">
        <v>6466</v>
      </c>
      <c r="AK148" s="3">
        <v>7967</v>
      </c>
      <c r="AL148" s="3">
        <v>9721</v>
      </c>
      <c r="AM148" s="2">
        <v>9435</v>
      </c>
      <c r="AN148" s="2">
        <v>29901</v>
      </c>
      <c r="AO148" s="2">
        <v>13753</v>
      </c>
      <c r="AP148" s="3">
        <v>8929</v>
      </c>
      <c r="AQ148" s="2">
        <v>15842</v>
      </c>
      <c r="AR148" s="2">
        <v>3968</v>
      </c>
      <c r="AS148" s="2">
        <v>7360</v>
      </c>
      <c r="AT148" s="2">
        <v>8760</v>
      </c>
      <c r="AU148" s="2">
        <v>7885</v>
      </c>
      <c r="AV148" s="2">
        <v>4162</v>
      </c>
      <c r="AW148" s="2">
        <v>726</v>
      </c>
      <c r="AX148">
        <v>8473</v>
      </c>
      <c r="AY148" s="3">
        <v>940</v>
      </c>
      <c r="AZ148" s="3">
        <v>3223</v>
      </c>
      <c r="BA148">
        <v>6939</v>
      </c>
      <c r="BB148" s="3">
        <v>80683</v>
      </c>
    </row>
    <row r="149" spans="2:54">
      <c r="B149" t="s">
        <v>132</v>
      </c>
      <c r="AI149" s="2"/>
      <c r="AJ149" s="3"/>
      <c r="AK149" s="3">
        <v>2446</v>
      </c>
      <c r="AL149" s="3">
        <v>6301</v>
      </c>
      <c r="AM149" s="2">
        <v>13558</v>
      </c>
      <c r="AN149" s="2">
        <v>10441</v>
      </c>
      <c r="AO149" s="2">
        <v>16887</v>
      </c>
      <c r="AP149" s="3">
        <v>26496</v>
      </c>
      <c r="AQ149" s="2">
        <v>32759</v>
      </c>
      <c r="AR149" s="2">
        <v>27172</v>
      </c>
      <c r="AS149" s="2">
        <v>90505</v>
      </c>
      <c r="AT149" s="2">
        <v>163422</v>
      </c>
      <c r="AU149" s="2">
        <v>102129</v>
      </c>
      <c r="AV149" s="2">
        <v>52931</v>
      </c>
      <c r="AW149" s="2">
        <v>68640</v>
      </c>
      <c r="AX149">
        <v>111025</v>
      </c>
      <c r="AY149" s="3">
        <v>126629</v>
      </c>
      <c r="AZ149" s="3">
        <v>88377</v>
      </c>
      <c r="BA149">
        <v>107774</v>
      </c>
      <c r="BB149" s="3">
        <v>746301</v>
      </c>
    </row>
    <row r="150" spans="2:54">
      <c r="B150" t="s">
        <v>133</v>
      </c>
      <c r="AI150" s="2"/>
      <c r="AJ150" s="3"/>
      <c r="AK150" s="3"/>
      <c r="AL150" s="3">
        <v>45</v>
      </c>
      <c r="AM150" s="2"/>
      <c r="AN150" s="2"/>
      <c r="AO150" s="2"/>
      <c r="AP150" s="3"/>
      <c r="AQ150" s="2"/>
      <c r="AR150" s="2"/>
      <c r="AS150" s="2">
        <v>46</v>
      </c>
      <c r="AT150">
        <v>25</v>
      </c>
      <c r="AY150" s="3"/>
      <c r="AZ150" s="3"/>
    </row>
    <row r="151" spans="2:54">
      <c r="B151" t="s">
        <v>134</v>
      </c>
      <c r="AI151" s="2"/>
      <c r="AJ151" s="3">
        <v>424</v>
      </c>
      <c r="AK151" s="3">
        <v>10</v>
      </c>
      <c r="AL151" s="3">
        <v>5</v>
      </c>
      <c r="AM151" s="2">
        <v>239</v>
      </c>
      <c r="AN151" s="2">
        <v>318</v>
      </c>
      <c r="AO151" s="2">
        <v>2251</v>
      </c>
      <c r="AP151" s="3">
        <v>7</v>
      </c>
      <c r="AQ151" s="2">
        <v>18</v>
      </c>
      <c r="AR151" s="2">
        <v>2205</v>
      </c>
      <c r="AS151" s="2">
        <v>45</v>
      </c>
      <c r="AT151" s="2">
        <v>186</v>
      </c>
      <c r="AU151" s="2">
        <v>71</v>
      </c>
      <c r="AV151" s="2">
        <v>4119</v>
      </c>
      <c r="AW151" s="2">
        <v>1064</v>
      </c>
      <c r="AY151" s="3">
        <v>1935</v>
      </c>
      <c r="AZ151" s="3">
        <v>88054</v>
      </c>
      <c r="BA151">
        <v>140007</v>
      </c>
      <c r="BB151" s="3">
        <v>242031</v>
      </c>
    </row>
    <row r="152" spans="2:54">
      <c r="B152" t="s">
        <v>135</v>
      </c>
      <c r="AI152" s="2"/>
      <c r="AJ152" s="3">
        <v>4293</v>
      </c>
      <c r="AK152" s="3">
        <v>5535</v>
      </c>
      <c r="AL152" s="3">
        <v>11114</v>
      </c>
      <c r="AM152" s="2">
        <v>11502</v>
      </c>
      <c r="AN152" s="2">
        <v>8218</v>
      </c>
      <c r="AO152" s="2">
        <v>9223</v>
      </c>
      <c r="AP152" s="3">
        <v>16406</v>
      </c>
      <c r="AQ152" s="2">
        <v>15137</v>
      </c>
      <c r="AR152" s="2">
        <v>14628</v>
      </c>
      <c r="AS152" s="2">
        <v>36256</v>
      </c>
      <c r="AT152" s="2">
        <v>21511</v>
      </c>
      <c r="AU152" s="2">
        <v>19172</v>
      </c>
      <c r="AV152" s="2">
        <v>7466</v>
      </c>
      <c r="AW152" s="2">
        <v>20639</v>
      </c>
      <c r="AX152">
        <v>46275</v>
      </c>
      <c r="AY152" s="3">
        <v>61599</v>
      </c>
      <c r="AZ152" s="3">
        <v>915</v>
      </c>
      <c r="BA152">
        <v>15720</v>
      </c>
      <c r="BB152" s="3">
        <v>75944</v>
      </c>
    </row>
    <row r="153" spans="2:54">
      <c r="B153" t="s">
        <v>136</v>
      </c>
      <c r="K153">
        <v>328591.14199999999</v>
      </c>
      <c r="L153">
        <v>318462.96899999998</v>
      </c>
      <c r="M153">
        <v>135500.22200000001</v>
      </c>
      <c r="N153">
        <v>117864.558</v>
      </c>
      <c r="O153">
        <v>182152.709</v>
      </c>
      <c r="P153">
        <v>229306.019</v>
      </c>
      <c r="Q153">
        <v>239558.25200000001</v>
      </c>
      <c r="R153">
        <v>129895.36900000001</v>
      </c>
      <c r="S153">
        <v>187087.80600000001</v>
      </c>
      <c r="T153">
        <v>12372.628000000001</v>
      </c>
      <c r="U153">
        <v>235416.95999999999</v>
      </c>
      <c r="V153">
        <v>231942.04699999999</v>
      </c>
      <c r="W153">
        <v>52580</v>
      </c>
      <c r="X153">
        <v>181035.22</v>
      </c>
      <c r="Y153">
        <v>88108.504000000001</v>
      </c>
      <c r="Z153">
        <v>576982</v>
      </c>
      <c r="AA153">
        <v>256639</v>
      </c>
      <c r="AB153">
        <v>38447</v>
      </c>
      <c r="AC153">
        <v>120795</v>
      </c>
      <c r="AD153">
        <v>817072</v>
      </c>
      <c r="AE153">
        <v>423794</v>
      </c>
      <c r="AF153">
        <v>697857</v>
      </c>
      <c r="AG153">
        <v>465700</v>
      </c>
      <c r="AH153">
        <v>595732</v>
      </c>
      <c r="AI153" s="2">
        <v>1957181</v>
      </c>
      <c r="AJ153" s="3">
        <v>2551047</v>
      </c>
      <c r="AK153" s="3">
        <v>2890889</v>
      </c>
      <c r="AL153" s="3">
        <v>3512223</v>
      </c>
      <c r="AM153" s="2">
        <v>964838</v>
      </c>
      <c r="AN153" s="2">
        <v>58131</v>
      </c>
      <c r="AO153" s="2">
        <v>126457</v>
      </c>
      <c r="AP153" s="3">
        <v>1309289</v>
      </c>
      <c r="AQ153" s="2">
        <v>90442</v>
      </c>
      <c r="AR153" s="2">
        <v>36767</v>
      </c>
      <c r="AS153" s="2">
        <v>594</v>
      </c>
      <c r="AT153" s="2">
        <v>49050</v>
      </c>
      <c r="AU153" s="2">
        <v>14436</v>
      </c>
      <c r="AV153" s="2">
        <v>7519922</v>
      </c>
      <c r="AW153" s="2">
        <v>20625953</v>
      </c>
      <c r="AX153">
        <v>5790891</v>
      </c>
      <c r="AY153" s="3">
        <v>134</v>
      </c>
      <c r="AZ153" s="3">
        <v>75659</v>
      </c>
      <c r="BA153">
        <v>17423</v>
      </c>
      <c r="BB153" s="3">
        <v>22764248</v>
      </c>
    </row>
    <row r="154" spans="2:54">
      <c r="B154" t="s">
        <v>3</v>
      </c>
      <c r="I154">
        <v>92</v>
      </c>
      <c r="V154">
        <v>340</v>
      </c>
      <c r="AI154" s="2"/>
      <c r="AJ154" s="3"/>
      <c r="AK154" s="3">
        <v>348</v>
      </c>
      <c r="AL154" s="3"/>
      <c r="AM154" s="2">
        <v>4316</v>
      </c>
      <c r="AN154" s="2"/>
      <c r="AO154" s="2"/>
      <c r="AP154" s="3">
        <v>4787</v>
      </c>
      <c r="AQ154" s="2">
        <v>60</v>
      </c>
      <c r="AR154" s="2"/>
      <c r="AS154" s="2"/>
      <c r="AU154" s="2">
        <v>55</v>
      </c>
      <c r="AY154" s="3"/>
      <c r="AZ154" s="3"/>
      <c r="BA154">
        <v>72</v>
      </c>
    </row>
    <row r="155" spans="2:54">
      <c r="B155" t="s">
        <v>137</v>
      </c>
      <c r="AI155" s="2"/>
      <c r="AJ155" s="3"/>
      <c r="AK155" s="3"/>
      <c r="AL155" s="3"/>
      <c r="AM155" s="2">
        <v>3043</v>
      </c>
      <c r="AN155" s="2"/>
      <c r="AO155" s="2"/>
      <c r="AP155" s="3"/>
      <c r="AQ155" s="2"/>
      <c r="AR155" s="2"/>
      <c r="AS155" s="2"/>
      <c r="AY155" s="3"/>
      <c r="AZ155" s="3"/>
    </row>
    <row r="156" spans="2:54">
      <c r="B156" t="s">
        <v>172</v>
      </c>
      <c r="AI156" s="2"/>
      <c r="AJ156" s="3"/>
      <c r="AK156" s="3"/>
      <c r="AL156" s="3"/>
      <c r="AM156" s="2"/>
      <c r="AN156" s="2"/>
      <c r="AO156" s="2"/>
      <c r="AP156" s="3"/>
      <c r="AQ156" s="2"/>
      <c r="AR156" s="2"/>
      <c r="AS156" s="2"/>
      <c r="AW156" s="2">
        <v>254</v>
      </c>
      <c r="AY156" s="3"/>
      <c r="AZ156" s="3">
        <v>9185</v>
      </c>
      <c r="BB156" s="3">
        <v>16061</v>
      </c>
    </row>
    <row r="157" spans="2:54">
      <c r="B157" t="s">
        <v>138</v>
      </c>
      <c r="AE157">
        <v>2</v>
      </c>
      <c r="AG157">
        <v>3080</v>
      </c>
      <c r="AH157">
        <v>2501</v>
      </c>
      <c r="AI157" s="2">
        <v>13653</v>
      </c>
      <c r="AJ157" s="3">
        <v>482</v>
      </c>
      <c r="AK157" s="3">
        <v>11275</v>
      </c>
      <c r="AL157" s="3">
        <v>648</v>
      </c>
      <c r="AM157" s="2">
        <v>826</v>
      </c>
      <c r="AN157" s="2">
        <v>1930</v>
      </c>
      <c r="AO157" s="2">
        <v>908</v>
      </c>
      <c r="AP157" s="3">
        <v>1166</v>
      </c>
      <c r="AQ157" s="2">
        <v>22949</v>
      </c>
      <c r="AR157" s="2">
        <v>3401</v>
      </c>
      <c r="AS157" s="2">
        <v>2464</v>
      </c>
      <c r="AT157" s="2">
        <v>198</v>
      </c>
      <c r="AU157" s="2">
        <v>7465</v>
      </c>
      <c r="AW157" s="2">
        <v>9</v>
      </c>
      <c r="AY157" s="3">
        <v>69</v>
      </c>
      <c r="AZ157" s="3">
        <v>241</v>
      </c>
      <c r="BA157">
        <v>147</v>
      </c>
      <c r="BB157" s="3">
        <v>363</v>
      </c>
    </row>
    <row r="158" spans="2:54">
      <c r="B158" t="s">
        <v>173</v>
      </c>
      <c r="AI158" s="2"/>
      <c r="AJ158" s="3"/>
      <c r="AK158" s="3"/>
      <c r="AL158" s="3"/>
      <c r="AM158" s="2"/>
      <c r="AN158" s="2"/>
      <c r="AO158" s="2"/>
      <c r="AP158" s="3"/>
      <c r="AQ158" s="2"/>
      <c r="AR158" s="2"/>
      <c r="AS158" s="2"/>
      <c r="AT158" s="2"/>
      <c r="AY158" s="3"/>
      <c r="AZ158" s="3">
        <v>88</v>
      </c>
    </row>
    <row r="159" spans="2:54">
      <c r="B159" t="s">
        <v>139</v>
      </c>
      <c r="AI159" s="2"/>
      <c r="AJ159" s="3">
        <v>150</v>
      </c>
      <c r="AK159" s="3">
        <v>108</v>
      </c>
      <c r="AL159" s="3">
        <v>2120</v>
      </c>
      <c r="AM159" s="2"/>
      <c r="AN159" s="2">
        <v>3849</v>
      </c>
      <c r="AO159" s="2">
        <v>345</v>
      </c>
      <c r="AP159" s="3">
        <v>2685</v>
      </c>
      <c r="AQ159" s="2">
        <v>7428</v>
      </c>
      <c r="AR159" s="2">
        <v>6091</v>
      </c>
      <c r="AS159" s="2">
        <v>1777</v>
      </c>
      <c r="AT159" s="2">
        <v>7370</v>
      </c>
      <c r="AW159" s="2">
        <v>254</v>
      </c>
      <c r="AY159" s="3">
        <v>3744</v>
      </c>
      <c r="AZ159" s="3">
        <v>540</v>
      </c>
      <c r="BA159">
        <v>1627</v>
      </c>
    </row>
    <row r="160" spans="2:54">
      <c r="B160" t="s">
        <v>211</v>
      </c>
      <c r="V160">
        <v>271.86</v>
      </c>
      <c r="AI160" s="2"/>
      <c r="AJ160" s="3"/>
      <c r="AK160" s="3"/>
      <c r="AL160" s="3"/>
      <c r="AM160" s="2"/>
      <c r="AN160" s="2"/>
      <c r="AO160" s="2"/>
      <c r="AP160" s="3"/>
      <c r="AQ160" s="2"/>
      <c r="AR160" s="2"/>
      <c r="AS160" s="2"/>
      <c r="AT160" s="2"/>
      <c r="AW160" s="2"/>
      <c r="AY160" s="3"/>
      <c r="AZ160" s="3"/>
    </row>
    <row r="161" spans="2:54">
      <c r="B161" t="s">
        <v>140</v>
      </c>
      <c r="AI161" s="2"/>
      <c r="AJ161" s="3"/>
      <c r="AK161" s="3"/>
      <c r="AL161" s="3"/>
      <c r="AM161" s="2"/>
      <c r="AN161" s="2"/>
      <c r="AO161" s="2"/>
      <c r="AP161" s="3"/>
      <c r="AQ161" s="2"/>
      <c r="AR161" s="2"/>
      <c r="AS161" s="2"/>
      <c r="AY161" s="3"/>
      <c r="AZ161" s="3"/>
    </row>
    <row r="162" spans="2:54">
      <c r="B162" t="s">
        <v>141</v>
      </c>
      <c r="U162">
        <v>63484.817999999999</v>
      </c>
      <c r="V162">
        <v>54507.762999999999</v>
      </c>
      <c r="W162">
        <v>76036</v>
      </c>
      <c r="X162">
        <v>67794.762000000002</v>
      </c>
      <c r="Y162">
        <v>59959.567000000003</v>
      </c>
      <c r="Z162">
        <v>37114</v>
      </c>
      <c r="AA162">
        <v>8862</v>
      </c>
      <c r="AB162">
        <v>11483</v>
      </c>
      <c r="AC162">
        <v>6430</v>
      </c>
      <c r="AF162">
        <v>3481</v>
      </c>
      <c r="AG162">
        <v>3967</v>
      </c>
      <c r="AH162">
        <v>5203</v>
      </c>
      <c r="AI162" s="2">
        <v>66890</v>
      </c>
      <c r="AJ162" s="3">
        <v>53081</v>
      </c>
      <c r="AK162" s="3">
        <v>103450</v>
      </c>
      <c r="AL162" s="3">
        <v>108925</v>
      </c>
      <c r="AM162" s="2">
        <v>70595</v>
      </c>
      <c r="AN162" s="2">
        <v>72595</v>
      </c>
      <c r="AO162" s="2">
        <v>172480</v>
      </c>
      <c r="AP162" s="3">
        <v>49644</v>
      </c>
      <c r="AQ162" s="2">
        <v>298025</v>
      </c>
      <c r="AR162" s="2">
        <v>293850</v>
      </c>
      <c r="AS162" s="2">
        <v>751170</v>
      </c>
      <c r="AT162" s="2">
        <v>1355180</v>
      </c>
      <c r="AU162" s="2">
        <v>343995</v>
      </c>
      <c r="AV162" s="2">
        <v>572274</v>
      </c>
      <c r="AW162" s="2">
        <v>589548</v>
      </c>
      <c r="AX162">
        <v>481955</v>
      </c>
      <c r="AY162" s="3">
        <v>901223</v>
      </c>
      <c r="AZ162" s="3">
        <v>914230</v>
      </c>
      <c r="BA162">
        <v>1013224</v>
      </c>
      <c r="BB162" s="3">
        <v>457498</v>
      </c>
    </row>
    <row r="163" spans="2:54">
      <c r="AY163" s="3"/>
      <c r="AZ163" s="3"/>
    </row>
    <row r="164" spans="2:54">
      <c r="AY164" s="3"/>
      <c r="AZ164" s="3"/>
    </row>
    <row r="165" spans="2:54">
      <c r="B165" t="s">
        <v>40</v>
      </c>
      <c r="E165">
        <f t="shared" ref="E165:U165" si="0">SUM(E6:E53)</f>
        <v>419626</v>
      </c>
      <c r="F165">
        <f t="shared" si="0"/>
        <v>535927</v>
      </c>
      <c r="G165">
        <f t="shared" si="0"/>
        <v>782778</v>
      </c>
      <c r="H165">
        <f t="shared" si="0"/>
        <v>855148</v>
      </c>
      <c r="I165">
        <f t="shared" si="0"/>
        <v>1160238</v>
      </c>
      <c r="J165">
        <f t="shared" si="0"/>
        <v>1150224</v>
      </c>
      <c r="K165">
        <f t="shared" si="0"/>
        <v>1419372</v>
      </c>
      <c r="L165">
        <f t="shared" si="0"/>
        <v>1569789</v>
      </c>
      <c r="M165">
        <f t="shared" si="0"/>
        <v>1796545.844</v>
      </c>
      <c r="N165">
        <f t="shared" si="0"/>
        <v>1098434.9820000001</v>
      </c>
      <c r="O165">
        <f t="shared" si="0"/>
        <v>1334989.7889999996</v>
      </c>
      <c r="P165">
        <f t="shared" si="0"/>
        <v>1401737.558</v>
      </c>
      <c r="Q165">
        <f t="shared" si="0"/>
        <v>1470308.7879999999</v>
      </c>
      <c r="R165">
        <f t="shared" si="0"/>
        <v>2056774.01</v>
      </c>
      <c r="S165">
        <f t="shared" si="0"/>
        <v>1734578.4039999996</v>
      </c>
      <c r="T165">
        <f t="shared" si="0"/>
        <v>1641149.7970000003</v>
      </c>
      <c r="U165">
        <f t="shared" si="0"/>
        <v>5520961.2219999991</v>
      </c>
      <c r="V165">
        <f>SUM(V4:V163)</f>
        <v>13502839.567</v>
      </c>
      <c r="W165">
        <f>SUM(W4:W163)</f>
        <v>9705113</v>
      </c>
      <c r="X165">
        <f>SUM(X6:X163)</f>
        <v>12203839.978999995</v>
      </c>
      <c r="Y165">
        <f>SUM(Y6:Y163)</f>
        <v>18358223.797000002</v>
      </c>
      <c r="Z165">
        <f>SUM(Z6:Z163)</f>
        <v>16669189</v>
      </c>
      <c r="AA165">
        <f>SUM(AA6:AA163)</f>
        <v>10592554</v>
      </c>
      <c r="AB165">
        <f t="shared" ref="AB165:AG165" si="1">SUM(AB4:AB163)</f>
        <v>14132307</v>
      </c>
      <c r="AC165">
        <f t="shared" si="1"/>
        <v>18029418</v>
      </c>
      <c r="AD165">
        <f t="shared" si="1"/>
        <v>18272979</v>
      </c>
      <c r="AE165">
        <f t="shared" si="1"/>
        <v>18723272</v>
      </c>
      <c r="AF165">
        <f t="shared" si="1"/>
        <v>18749742</v>
      </c>
      <c r="AG165">
        <f t="shared" si="1"/>
        <v>16848342</v>
      </c>
      <c r="AH165">
        <f>SUM(AH4:AH163)</f>
        <v>18985246</v>
      </c>
      <c r="AI165">
        <f>SUM(AI4:AI163)</f>
        <v>140261247</v>
      </c>
      <c r="AJ165" s="1">
        <f t="shared" ref="AJ165:AU165" si="2">SUM(AJ4:AJ163)</f>
        <v>102478580</v>
      </c>
      <c r="AK165" s="1">
        <f t="shared" si="2"/>
        <v>76088927</v>
      </c>
      <c r="AL165" s="1">
        <f t="shared" si="2"/>
        <v>107436810</v>
      </c>
      <c r="AM165">
        <f t="shared" si="2"/>
        <v>171252552</v>
      </c>
      <c r="AN165">
        <f t="shared" si="2"/>
        <v>181065523</v>
      </c>
      <c r="AO165">
        <f t="shared" si="2"/>
        <v>200500404</v>
      </c>
      <c r="AP165" s="1">
        <f t="shared" si="2"/>
        <v>235205523</v>
      </c>
      <c r="AQ165">
        <f t="shared" si="2"/>
        <v>260158735</v>
      </c>
      <c r="AR165">
        <f t="shared" si="2"/>
        <v>255787376</v>
      </c>
      <c r="AS165">
        <f t="shared" si="2"/>
        <v>318731836</v>
      </c>
      <c r="AT165">
        <f t="shared" si="2"/>
        <v>357827953</v>
      </c>
      <c r="AU165">
        <f t="shared" si="2"/>
        <v>338692368</v>
      </c>
      <c r="AV165" s="3">
        <f t="shared" ref="AV165:AW165" si="3">SUM(AV6:AV163)</f>
        <v>449366231</v>
      </c>
      <c r="AW165" s="3">
        <f t="shared" si="3"/>
        <v>514423376</v>
      </c>
      <c r="AX165" s="3">
        <f>SUM(AX6:AX163)</f>
        <v>549882943</v>
      </c>
      <c r="AY165" s="3">
        <f>SUM(AY6:AY163)</f>
        <v>802305862</v>
      </c>
      <c r="AZ165" s="3">
        <f>SUM(AZ6:AZ163)</f>
        <v>1092321899</v>
      </c>
      <c r="BA165" s="3">
        <f>SUM(BA6:BA163)</f>
        <v>1090619923</v>
      </c>
      <c r="BB165" s="3">
        <f>SUM(BB6:BB163)</f>
        <v>2692079877</v>
      </c>
    </row>
    <row r="167" spans="2:54">
      <c r="V167">
        <f>13502851-V165</f>
        <v>11.433000000193715</v>
      </c>
      <c r="W167">
        <f>9705113-W165</f>
        <v>0</v>
      </c>
      <c r="X167">
        <f>12203839.979-X165</f>
        <v>0</v>
      </c>
      <c r="Y167">
        <f>18358223.797-Y165</f>
        <v>0</v>
      </c>
      <c r="Z167">
        <f>16669189-Z165</f>
        <v>0</v>
      </c>
      <c r="AA167">
        <f>10592554-AA165</f>
        <v>0</v>
      </c>
      <c r="AB167">
        <f>14132307-AB165</f>
        <v>0</v>
      </c>
      <c r="AC167">
        <f>18029418-AC165</f>
        <v>0</v>
      </c>
      <c r="AD167">
        <f>18272979-AD165</f>
        <v>0</v>
      </c>
      <c r="AE167">
        <f>18723272-AE165</f>
        <v>0</v>
      </c>
      <c r="AF167">
        <f>18749742-AF165</f>
        <v>0</v>
      </c>
      <c r="AG167">
        <f>16848342-AG165</f>
        <v>0</v>
      </c>
      <c r="AH167">
        <f>18985246-AH165</f>
        <v>0</v>
      </c>
      <c r="AI167">
        <f>140261247-AI165</f>
        <v>0</v>
      </c>
      <c r="AJ167" s="1">
        <f>102478580-AJ165</f>
        <v>0</v>
      </c>
      <c r="AK167" s="1">
        <f>76088927-AK165</f>
        <v>0</v>
      </c>
      <c r="AL167" s="1">
        <f>107436810-AL165</f>
        <v>0</v>
      </c>
      <c r="AM167">
        <f>171252552-AM165</f>
        <v>0</v>
      </c>
      <c r="AN167">
        <f>181065523-AN165</f>
        <v>0</v>
      </c>
      <c r="AO167">
        <f>200500404-AO165</f>
        <v>0</v>
      </c>
      <c r="AP167" s="1">
        <f>235205523-AP165</f>
        <v>0</v>
      </c>
      <c r="AQ167">
        <f>260158735-AQ165</f>
        <v>0</v>
      </c>
      <c r="AR167">
        <f>255787376-AR165</f>
        <v>0</v>
      </c>
      <c r="AS167">
        <f>318731836-AS165</f>
        <v>0</v>
      </c>
      <c r="AT167">
        <f>357827953-AT165</f>
        <v>0</v>
      </c>
      <c r="AU167">
        <f>338692368-AU165</f>
        <v>0</v>
      </c>
      <c r="AV167">
        <f>449366231-AV165</f>
        <v>0</v>
      </c>
      <c r="AW167" s="2">
        <f>514423376-AW165</f>
        <v>0</v>
      </c>
      <c r="AX167" s="2">
        <f>549882943-AX165</f>
        <v>0</v>
      </c>
      <c r="AY167" s="1">
        <f>802305862-AY165</f>
        <v>0</v>
      </c>
      <c r="AZ167" s="1">
        <f>1092321899-AZ165</f>
        <v>0</v>
      </c>
      <c r="BA167" s="2">
        <f>1090619923-BA165</f>
        <v>0</v>
      </c>
      <c r="BB167">
        <f>2692079877-BB165</f>
        <v>0</v>
      </c>
    </row>
    <row r="170" spans="2:54">
      <c r="B170" t="s">
        <v>41</v>
      </c>
      <c r="E170">
        <v>420045</v>
      </c>
      <c r="F170">
        <v>538929</v>
      </c>
      <c r="G170">
        <v>782777</v>
      </c>
      <c r="H170">
        <v>855147</v>
      </c>
      <c r="I170">
        <v>1160235</v>
      </c>
      <c r="J170">
        <v>1150227</v>
      </c>
      <c r="K170">
        <v>1419370</v>
      </c>
      <c r="L170">
        <v>1569787</v>
      </c>
      <c r="M170">
        <v>1796537</v>
      </c>
      <c r="N170">
        <v>1098435</v>
      </c>
      <c r="O170">
        <v>1148533</v>
      </c>
      <c r="P170">
        <v>1401737</v>
      </c>
      <c r="Q170">
        <v>1461309</v>
      </c>
      <c r="R170">
        <v>2056774</v>
      </c>
      <c r="S170">
        <v>1724578</v>
      </c>
      <c r="T170">
        <v>1641120</v>
      </c>
      <c r="U170">
        <v>5520961</v>
      </c>
      <c r="V170">
        <v>9442711</v>
      </c>
      <c r="W170">
        <v>6381218</v>
      </c>
      <c r="X170">
        <v>8534889</v>
      </c>
      <c r="Y170">
        <v>12192797</v>
      </c>
      <c r="Z170">
        <v>10069897</v>
      </c>
      <c r="AA170">
        <v>5312942</v>
      </c>
      <c r="AB170">
        <v>7082182</v>
      </c>
      <c r="AC170">
        <v>8809640</v>
      </c>
      <c r="AD170">
        <v>8090258</v>
      </c>
      <c r="AE170">
        <v>10022905</v>
      </c>
      <c r="AF170">
        <v>9025888</v>
      </c>
      <c r="AG170">
        <v>8183164</v>
      </c>
      <c r="AH170">
        <v>9165861</v>
      </c>
      <c r="AI170">
        <f>SUM(AI4:AI53)</f>
        <v>64761335</v>
      </c>
      <c r="AJ170" s="1">
        <f t="shared" ref="AJ170:AS170" si="4">SUM(AJ4:AJ53)</f>
        <v>51678930</v>
      </c>
      <c r="AK170" s="1">
        <f t="shared" si="4"/>
        <v>31627561</v>
      </c>
      <c r="AL170" s="1">
        <f t="shared" si="4"/>
        <v>43907231</v>
      </c>
      <c r="AM170">
        <f t="shared" si="4"/>
        <v>67908843</v>
      </c>
      <c r="AN170">
        <f t="shared" si="4"/>
        <v>85941474</v>
      </c>
      <c r="AO170">
        <f t="shared" si="4"/>
        <v>93695183</v>
      </c>
      <c r="AP170" s="1">
        <f t="shared" si="4"/>
        <v>114975637</v>
      </c>
      <c r="AQ170">
        <f t="shared" si="4"/>
        <v>121895411</v>
      </c>
      <c r="AR170">
        <f t="shared" si="4"/>
        <v>136208425</v>
      </c>
      <c r="AS170">
        <f t="shared" si="4"/>
        <v>217912375</v>
      </c>
      <c r="AT170">
        <f t="shared" ref="AT170:AZ170" si="5">SUM(AT4:AT53)</f>
        <v>292306496</v>
      </c>
      <c r="AU170">
        <f t="shared" si="5"/>
        <v>284479656</v>
      </c>
      <c r="AV170">
        <f t="shared" si="5"/>
        <v>395932702</v>
      </c>
      <c r="AW170">
        <f t="shared" si="5"/>
        <v>451971578</v>
      </c>
      <c r="AX170">
        <f t="shared" si="5"/>
        <v>489014875</v>
      </c>
      <c r="AY170" s="1">
        <f t="shared" si="5"/>
        <v>670204976</v>
      </c>
      <c r="AZ170" s="1">
        <f t="shared" si="5"/>
        <v>892944479</v>
      </c>
      <c r="BA170" s="1">
        <f t="shared" ref="BA170:BB170" si="6">SUM(BA4:BA53)</f>
        <v>876025622</v>
      </c>
      <c r="BB170" s="1">
        <f t="shared" si="6"/>
        <v>2007758268</v>
      </c>
    </row>
    <row r="171" spans="2:54">
      <c r="B171" t="s">
        <v>42</v>
      </c>
      <c r="E171">
        <f>+E165-E170</f>
        <v>-419</v>
      </c>
      <c r="F171">
        <f t="shared" ref="F171:AH171" si="7">+F165-F170</f>
        <v>-3002</v>
      </c>
      <c r="G171">
        <f t="shared" si="7"/>
        <v>1</v>
      </c>
      <c r="H171">
        <f t="shared" si="7"/>
        <v>1</v>
      </c>
      <c r="I171">
        <f t="shared" si="7"/>
        <v>3</v>
      </c>
      <c r="J171">
        <f t="shared" si="7"/>
        <v>-3</v>
      </c>
      <c r="K171">
        <f t="shared" si="7"/>
        <v>2</v>
      </c>
      <c r="L171">
        <f t="shared" si="7"/>
        <v>2</v>
      </c>
      <c r="M171">
        <f t="shared" si="7"/>
        <v>8.8440000000409782</v>
      </c>
      <c r="N171">
        <f t="shared" si="7"/>
        <v>-1.7999999923631549E-2</v>
      </c>
      <c r="O171">
        <f t="shared" si="7"/>
        <v>186456.78899999964</v>
      </c>
      <c r="P171">
        <f t="shared" si="7"/>
        <v>0.55799999996088445</v>
      </c>
      <c r="Q171">
        <f t="shared" si="7"/>
        <v>8999.7879999999423</v>
      </c>
      <c r="R171">
        <f t="shared" si="7"/>
        <v>1.0000000009313226E-2</v>
      </c>
      <c r="S171">
        <f t="shared" si="7"/>
        <v>10000.403999999631</v>
      </c>
      <c r="T171">
        <f t="shared" si="7"/>
        <v>29.79700000025332</v>
      </c>
      <c r="U171">
        <f t="shared" si="7"/>
        <v>0.22199999913573265</v>
      </c>
      <c r="V171">
        <f t="shared" si="7"/>
        <v>4060128.5669999998</v>
      </c>
      <c r="W171">
        <f t="shared" si="7"/>
        <v>3323895</v>
      </c>
      <c r="X171">
        <f t="shared" si="7"/>
        <v>3668950.9789999947</v>
      </c>
      <c r="Y171">
        <f t="shared" si="7"/>
        <v>6165426.7970000021</v>
      </c>
      <c r="Z171">
        <f t="shared" si="7"/>
        <v>6599292</v>
      </c>
      <c r="AA171">
        <f t="shared" si="7"/>
        <v>5279612</v>
      </c>
      <c r="AB171">
        <f t="shared" si="7"/>
        <v>7050125</v>
      </c>
      <c r="AC171">
        <f t="shared" si="7"/>
        <v>9219778</v>
      </c>
      <c r="AD171">
        <f t="shared" si="7"/>
        <v>10182721</v>
      </c>
      <c r="AE171">
        <f t="shared" si="7"/>
        <v>8700367</v>
      </c>
      <c r="AF171">
        <f t="shared" si="7"/>
        <v>9723854</v>
      </c>
      <c r="AG171">
        <f t="shared" si="7"/>
        <v>8665178</v>
      </c>
      <c r="AH171">
        <f t="shared" si="7"/>
        <v>9819385</v>
      </c>
      <c r="AI171">
        <f>SUM(AI54:AI88)</f>
        <v>65577500</v>
      </c>
      <c r="AJ171" s="1">
        <f t="shared" ref="AJ171:AS171" si="8">SUM(AJ54:AJ88)</f>
        <v>42121605</v>
      </c>
      <c r="AK171" s="1">
        <f t="shared" si="8"/>
        <v>36483757</v>
      </c>
      <c r="AL171" s="1">
        <f t="shared" si="8"/>
        <v>48495611</v>
      </c>
      <c r="AM171">
        <f t="shared" si="8"/>
        <v>85311156</v>
      </c>
      <c r="AN171">
        <f t="shared" si="8"/>
        <v>77555439</v>
      </c>
      <c r="AO171">
        <f t="shared" si="8"/>
        <v>88633687</v>
      </c>
      <c r="AP171" s="1">
        <f t="shared" si="8"/>
        <v>101486213</v>
      </c>
      <c r="AQ171">
        <f t="shared" si="8"/>
        <v>119281502</v>
      </c>
      <c r="AR171">
        <f t="shared" si="8"/>
        <v>99609306</v>
      </c>
      <c r="AS171">
        <f t="shared" si="8"/>
        <v>65470316</v>
      </c>
      <c r="AT171">
        <f t="shared" ref="AT171:AZ171" si="9">SUM(AT54:AT88)</f>
        <v>34839709</v>
      </c>
      <c r="AU171">
        <f t="shared" si="9"/>
        <v>28795423</v>
      </c>
      <c r="AV171">
        <f t="shared" si="9"/>
        <v>34873578</v>
      </c>
      <c r="AW171">
        <f t="shared" si="9"/>
        <v>28371849</v>
      </c>
      <c r="AX171">
        <f t="shared" si="9"/>
        <v>40160045</v>
      </c>
      <c r="AY171" s="1">
        <f t="shared" si="9"/>
        <v>116244248</v>
      </c>
      <c r="AZ171" s="1">
        <f t="shared" si="9"/>
        <v>170155384</v>
      </c>
      <c r="BA171" s="1">
        <f t="shared" ref="BA171:BB171" si="10">SUM(BA54:BA88)</f>
        <v>161412384</v>
      </c>
      <c r="BB171" s="1">
        <f t="shared" si="10"/>
        <v>574904737</v>
      </c>
    </row>
    <row r="172" spans="2:54">
      <c r="B172" t="s">
        <v>142</v>
      </c>
      <c r="AI172">
        <f>SUM(AI89:AI117)</f>
        <v>7884561</v>
      </c>
      <c r="AJ172" s="1">
        <f t="shared" ref="AJ172:AS172" si="11">SUM(AJ89:AJ117)</f>
        <v>6030210</v>
      </c>
      <c r="AK172" s="1">
        <f t="shared" si="11"/>
        <v>4930071</v>
      </c>
      <c r="AL172" s="1">
        <f t="shared" si="11"/>
        <v>11344783</v>
      </c>
      <c r="AM172">
        <f t="shared" si="11"/>
        <v>16876679</v>
      </c>
      <c r="AN172">
        <f t="shared" si="11"/>
        <v>17298915</v>
      </c>
      <c r="AO172">
        <f t="shared" si="11"/>
        <v>17739650</v>
      </c>
      <c r="AP172" s="1">
        <f t="shared" si="11"/>
        <v>17228724</v>
      </c>
      <c r="AQ172">
        <f t="shared" si="11"/>
        <v>18409425</v>
      </c>
      <c r="AR172">
        <f t="shared" si="11"/>
        <v>19499495</v>
      </c>
      <c r="AS172">
        <f t="shared" si="11"/>
        <v>34310643</v>
      </c>
      <c r="AT172">
        <f t="shared" ref="AT172:AZ172" si="12">SUM(AT89:AT117)</f>
        <v>28976440</v>
      </c>
      <c r="AU172">
        <f t="shared" si="12"/>
        <v>24911330</v>
      </c>
      <c r="AV172">
        <f t="shared" si="12"/>
        <v>10398363</v>
      </c>
      <c r="AW172">
        <f t="shared" si="12"/>
        <v>12765776</v>
      </c>
      <c r="AX172">
        <f t="shared" si="12"/>
        <v>14041086</v>
      </c>
      <c r="AY172" s="1">
        <f t="shared" si="12"/>
        <v>14643425</v>
      </c>
      <c r="AZ172" s="1">
        <f t="shared" si="12"/>
        <v>28003007</v>
      </c>
      <c r="BA172" s="1">
        <f t="shared" ref="BA172:BB172" si="13">SUM(BA89:BA117)</f>
        <v>51875862</v>
      </c>
      <c r="BB172" s="1">
        <f t="shared" si="13"/>
        <v>84861224</v>
      </c>
    </row>
    <row r="173" spans="2:54">
      <c r="B173" t="s">
        <v>163</v>
      </c>
      <c r="AI173">
        <f>SUM(AI118:AI152)</f>
        <v>127</v>
      </c>
      <c r="AJ173" s="1">
        <f t="shared" ref="AJ173:AS173" si="14">SUM(AJ118:AJ152)</f>
        <v>43075</v>
      </c>
      <c r="AK173" s="1">
        <f t="shared" si="14"/>
        <v>41468</v>
      </c>
      <c r="AL173" s="1">
        <f t="shared" si="14"/>
        <v>65269</v>
      </c>
      <c r="AM173">
        <f t="shared" si="14"/>
        <v>112256</v>
      </c>
      <c r="AN173">
        <f t="shared" si="14"/>
        <v>133190</v>
      </c>
      <c r="AO173">
        <f t="shared" si="14"/>
        <v>131694</v>
      </c>
      <c r="AP173" s="1">
        <f t="shared" si="14"/>
        <v>147378</v>
      </c>
      <c r="AQ173">
        <f t="shared" si="14"/>
        <v>153493</v>
      </c>
      <c r="AR173">
        <f t="shared" si="14"/>
        <v>130041</v>
      </c>
      <c r="AS173">
        <f t="shared" si="14"/>
        <v>282497</v>
      </c>
      <c r="AT173">
        <f t="shared" ref="AT173:AZ173" si="15">SUM(AT118:AT152)</f>
        <v>293510</v>
      </c>
      <c r="AU173">
        <f t="shared" si="15"/>
        <v>140008</v>
      </c>
      <c r="AV173">
        <f t="shared" si="15"/>
        <v>69392</v>
      </c>
      <c r="AW173">
        <f t="shared" si="15"/>
        <v>98155</v>
      </c>
      <c r="AX173">
        <f t="shared" si="15"/>
        <v>394091</v>
      </c>
      <c r="AY173" s="1">
        <f t="shared" si="15"/>
        <v>308043</v>
      </c>
      <c r="AZ173" s="1">
        <f t="shared" si="15"/>
        <v>219086</v>
      </c>
      <c r="BA173" s="1">
        <f t="shared" ref="BA173:BB173" si="16">SUM(BA118:BA152)</f>
        <v>273562</v>
      </c>
      <c r="BB173" s="1">
        <f t="shared" si="16"/>
        <v>1317478</v>
      </c>
    </row>
    <row r="174" spans="2:54">
      <c r="B174" t="s">
        <v>164</v>
      </c>
      <c r="AI174">
        <f>1334930+635904</f>
        <v>1970834</v>
      </c>
      <c r="AJ174" s="1">
        <f t="shared" ref="AJ174:AS174" si="17">SUM(AJ153:AJ159)</f>
        <v>2551679</v>
      </c>
      <c r="AK174" s="1">
        <f t="shared" si="17"/>
        <v>2902620</v>
      </c>
      <c r="AL174" s="1">
        <f t="shared" si="17"/>
        <v>3514991</v>
      </c>
      <c r="AM174">
        <f t="shared" si="17"/>
        <v>973023</v>
      </c>
      <c r="AN174">
        <f t="shared" si="17"/>
        <v>63910</v>
      </c>
      <c r="AO174">
        <f t="shared" si="17"/>
        <v>127710</v>
      </c>
      <c r="AP174" s="1">
        <f t="shared" si="17"/>
        <v>1317927</v>
      </c>
      <c r="AQ174">
        <f t="shared" si="17"/>
        <v>120879</v>
      </c>
      <c r="AR174">
        <f t="shared" si="17"/>
        <v>46259</v>
      </c>
      <c r="AS174">
        <f t="shared" si="17"/>
        <v>4835</v>
      </c>
      <c r="AT174">
        <f t="shared" ref="AT174:AZ174" si="18">SUM(AT153:AT159)</f>
        <v>56618</v>
      </c>
      <c r="AU174">
        <f t="shared" si="18"/>
        <v>21956</v>
      </c>
      <c r="AV174">
        <f t="shared" si="18"/>
        <v>7519922</v>
      </c>
      <c r="AW174">
        <f t="shared" si="18"/>
        <v>20626470</v>
      </c>
      <c r="AX174">
        <f t="shared" si="18"/>
        <v>5790891</v>
      </c>
      <c r="AY174" s="1">
        <f t="shared" si="18"/>
        <v>3947</v>
      </c>
      <c r="AZ174" s="1">
        <f t="shared" si="18"/>
        <v>85713</v>
      </c>
      <c r="BA174" s="1">
        <f t="shared" ref="BA174:BB174" si="19">SUM(BA153:BA159)</f>
        <v>19269</v>
      </c>
      <c r="BB174" s="1">
        <f t="shared" si="19"/>
        <v>22780672</v>
      </c>
    </row>
    <row r="177" spans="26:52">
      <c r="Z177" t="s">
        <v>189</v>
      </c>
      <c r="AA177" t="s">
        <v>189</v>
      </c>
      <c r="AB177" t="s">
        <v>189</v>
      </c>
      <c r="AC177" t="s">
        <v>189</v>
      </c>
      <c r="AD177" t="s">
        <v>189</v>
      </c>
      <c r="AE177" t="s">
        <v>189</v>
      </c>
      <c r="AF177" t="s">
        <v>189</v>
      </c>
      <c r="AG177" t="s">
        <v>189</v>
      </c>
      <c r="AH177" t="s">
        <v>189</v>
      </c>
      <c r="AI177" t="s">
        <v>165</v>
      </c>
      <c r="AJ177" s="1" t="s">
        <v>165</v>
      </c>
      <c r="AK177" s="1" t="s">
        <v>165</v>
      </c>
      <c r="AL177" s="1" t="s">
        <v>165</v>
      </c>
      <c r="AM177" t="s">
        <v>165</v>
      </c>
      <c r="AN177" t="s">
        <v>165</v>
      </c>
      <c r="AO177" t="s">
        <v>165</v>
      </c>
      <c r="AP177" s="1" t="s">
        <v>165</v>
      </c>
      <c r="AQ177" t="s">
        <v>165</v>
      </c>
      <c r="AR177" t="s">
        <v>165</v>
      </c>
      <c r="AS177" t="s">
        <v>165</v>
      </c>
    </row>
    <row r="179" spans="26:52">
      <c r="AL179" t="s">
        <v>167</v>
      </c>
      <c r="AM179" t="s">
        <v>167</v>
      </c>
      <c r="AN179" t="s">
        <v>167</v>
      </c>
      <c r="AO179" t="s">
        <v>167</v>
      </c>
      <c r="AP179" t="s">
        <v>167</v>
      </c>
      <c r="AQ179" t="s">
        <v>167</v>
      </c>
      <c r="AR179" t="s">
        <v>167</v>
      </c>
      <c r="AS179" t="s">
        <v>167</v>
      </c>
      <c r="AT179" t="s">
        <v>167</v>
      </c>
      <c r="AU179" t="s">
        <v>193</v>
      </c>
      <c r="AV179" t="s">
        <v>167</v>
      </c>
      <c r="AW179" t="s">
        <v>193</v>
      </c>
      <c r="AX179" t="s">
        <v>167</v>
      </c>
    </row>
    <row r="180" spans="26:52">
      <c r="AB180" t="s">
        <v>205</v>
      </c>
      <c r="AC180" t="s">
        <v>205</v>
      </c>
      <c r="AD180" t="s">
        <v>205</v>
      </c>
      <c r="AJ180" t="s">
        <v>187</v>
      </c>
      <c r="AK180" t="s">
        <v>187</v>
      </c>
      <c r="AL180" t="s">
        <v>187</v>
      </c>
      <c r="AM180" t="s">
        <v>187</v>
      </c>
      <c r="AN180" t="s">
        <v>187</v>
      </c>
      <c r="AO180" t="s">
        <v>187</v>
      </c>
      <c r="AP180" t="s">
        <v>187</v>
      </c>
      <c r="AQ180" t="s">
        <v>187</v>
      </c>
      <c r="AR180" t="s">
        <v>187</v>
      </c>
      <c r="AS180" t="s">
        <v>187</v>
      </c>
      <c r="AT180" t="s">
        <v>187</v>
      </c>
      <c r="AU180" t="s">
        <v>187</v>
      </c>
      <c r="AV180" t="s">
        <v>187</v>
      </c>
      <c r="AW180" t="s">
        <v>187</v>
      </c>
      <c r="AX180" t="s">
        <v>187</v>
      </c>
      <c r="AY180" t="s">
        <v>187</v>
      </c>
      <c r="AZ180" t="s">
        <v>187</v>
      </c>
    </row>
    <row r="181" spans="26:52">
      <c r="AV181">
        <f>69392+395932702+10287777+34873578+7630508+572274</f>
        <v>449366231</v>
      </c>
    </row>
  </sheetData>
  <sortState ref="B2:B109">
    <sortCondition ref="B2:B109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14" workbookViewId="0">
      <selection activeCell="A14" sqref="A1:XFD104857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exports</vt:lpstr>
      <vt:lpstr>imports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2008-10-31T18:06:47Z</dcterms:created>
  <dcterms:modified xsi:type="dcterms:W3CDTF">2012-03-06T15:24:23Z</dcterms:modified>
</cp:coreProperties>
</file>