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90" windowWidth="14775" windowHeight="9060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47" i="2"/>
  <c r="AI115"/>
  <c r="AI109"/>
  <c r="AI112"/>
  <c r="AI96"/>
  <c r="AI110"/>
  <c r="AI107"/>
  <c r="AI170"/>
  <c r="AI169"/>
  <c r="AI163"/>
  <c r="AI86"/>
  <c r="AI100"/>
  <c r="AI195"/>
  <c r="AI176"/>
  <c r="AI175"/>
  <c r="AI150"/>
  <c r="AI134"/>
  <c r="AI81"/>
  <c r="AI74"/>
  <c r="AI62"/>
  <c r="AI51"/>
  <c r="AI46"/>
  <c r="AI43"/>
  <c r="AI45"/>
  <c r="AI37"/>
  <c r="AI34"/>
  <c r="AI32"/>
  <c r="AI30"/>
  <c r="AI29"/>
  <c r="AI27"/>
  <c r="AI25"/>
  <c r="AN176" i="1"/>
  <c r="AI18" i="2"/>
  <c r="AY178" i="1"/>
  <c r="AY180" s="1"/>
  <c r="AZ178"/>
  <c r="BA178"/>
  <c r="BB178"/>
  <c r="BB180" s="1"/>
  <c r="AQ178"/>
  <c r="AR178"/>
  <c r="AR180" s="1"/>
  <c r="AS178"/>
  <c r="AT178"/>
  <c r="AT180" s="1"/>
  <c r="AU178"/>
  <c r="AU180" s="1"/>
  <c r="AV178"/>
  <c r="AV180" s="1"/>
  <c r="AW178"/>
  <c r="AW180" s="1"/>
  <c r="AX178"/>
  <c r="AX180" s="1"/>
  <c r="AQ191" i="2"/>
  <c r="AQ193" s="1"/>
  <c r="AP178" i="1"/>
  <c r="AN178"/>
  <c r="AN180" s="1"/>
  <c r="AO178"/>
  <c r="AM178"/>
  <c r="BC191" i="2"/>
  <c r="BA191"/>
  <c r="BA193" s="1"/>
  <c r="AZ191"/>
  <c r="AZ193" s="1"/>
  <c r="AY191"/>
  <c r="AY193" s="1"/>
  <c r="AX191"/>
  <c r="AX193" s="1"/>
  <c r="AW191"/>
  <c r="AV191"/>
  <c r="AU191"/>
  <c r="AU193" s="1"/>
  <c r="AT191"/>
  <c r="AT193" s="1"/>
  <c r="AS191"/>
  <c r="AS193" s="1"/>
  <c r="AR191"/>
  <c r="AR193" s="1"/>
  <c r="AP191"/>
  <c r="AP193" s="1"/>
  <c r="AO191"/>
  <c r="AO193" s="1"/>
  <c r="AN191"/>
  <c r="AM191"/>
  <c r="AM193" s="1"/>
  <c r="AL191"/>
  <c r="AL193" s="1"/>
  <c r="AK191"/>
  <c r="AK193" s="1"/>
  <c r="AJ191"/>
  <c r="AJ193" s="1"/>
  <c r="AG191"/>
  <c r="AG193" s="1"/>
  <c r="AF191"/>
  <c r="AF193" s="1"/>
  <c r="AE191"/>
  <c r="AE193" s="1"/>
  <c r="AD191"/>
  <c r="AD193" s="1"/>
  <c r="AC191"/>
  <c r="AC193" s="1"/>
  <c r="AB191"/>
  <c r="AB193" s="1"/>
  <c r="AA191"/>
  <c r="AA193" s="1"/>
  <c r="Z191"/>
  <c r="Z193" s="1"/>
  <c r="Y191"/>
  <c r="Y193" s="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BB191"/>
  <c r="BB193" s="1"/>
  <c r="BA180" i="1"/>
  <c r="AZ180"/>
  <c r="BC178"/>
  <c r="AH191" i="2" l="1"/>
  <c r="AH193" s="1"/>
  <c r="AI191"/>
  <c r="AI193" s="1"/>
  <c r="V193"/>
  <c r="U193"/>
  <c r="T193"/>
  <c r="S193"/>
  <c r="R193"/>
  <c r="Q178" i="1"/>
  <c r="R178"/>
  <c r="R180" s="1"/>
  <c r="S178"/>
  <c r="S180" s="1"/>
  <c r="T178"/>
  <c r="T180" s="1"/>
  <c r="U178"/>
  <c r="U180" s="1"/>
  <c r="V178"/>
  <c r="V180" s="1"/>
  <c r="W178"/>
  <c r="W180" s="1"/>
  <c r="X178"/>
  <c r="X180" s="1"/>
  <c r="Y178"/>
  <c r="Y180" s="1"/>
  <c r="Z178"/>
  <c r="Z180" s="1"/>
  <c r="AA178"/>
  <c r="AA180" s="1"/>
  <c r="AB178"/>
  <c r="AB180" s="1"/>
  <c r="AC178"/>
  <c r="AC180" s="1"/>
  <c r="AD178"/>
  <c r="AD180" s="1"/>
  <c r="AE178"/>
  <c r="AE180" s="1"/>
  <c r="AF178"/>
  <c r="AF180" s="1"/>
  <c r="AG178"/>
  <c r="AG180" s="1"/>
  <c r="AH178"/>
  <c r="AH180" s="1"/>
  <c r="AI178"/>
  <c r="AI180" s="1"/>
  <c r="AJ178"/>
  <c r="AJ180" s="1"/>
  <c r="AK178"/>
  <c r="AK180" s="1"/>
  <c r="AL178"/>
  <c r="AL180" s="1"/>
  <c r="AM180"/>
  <c r="AO180"/>
  <c r="AP180"/>
  <c r="AQ180"/>
  <c r="AS180"/>
  <c r="P178"/>
</calcChain>
</file>

<file path=xl/sharedStrings.xml><?xml version="1.0" encoding="utf-8"?>
<sst xmlns="http://schemas.openxmlformats.org/spreadsheetml/2006/main" count="456" uniqueCount="220">
  <si>
    <t>notes</t>
  </si>
  <si>
    <t>unit</t>
  </si>
  <si>
    <t>Portugal</t>
  </si>
  <si>
    <t>Alemania</t>
  </si>
  <si>
    <t>Austria</t>
  </si>
  <si>
    <t>Belgica</t>
  </si>
  <si>
    <t>China</t>
  </si>
  <si>
    <t>Dinamarca</t>
  </si>
  <si>
    <t>Egipto</t>
  </si>
  <si>
    <t>Espanha</t>
  </si>
  <si>
    <t>US</t>
  </si>
  <si>
    <t>Brasil</t>
  </si>
  <si>
    <t>Franca</t>
  </si>
  <si>
    <t>Holanda</t>
  </si>
  <si>
    <t>Inglaterra</t>
  </si>
  <si>
    <t>Italia</t>
  </si>
  <si>
    <t>Marrocos</t>
  </si>
  <si>
    <t>Noruega</t>
  </si>
  <si>
    <t>Russia</t>
  </si>
  <si>
    <t>Suecia</t>
  </si>
  <si>
    <t>Turquia</t>
  </si>
  <si>
    <t>Uruguai</t>
  </si>
  <si>
    <t>Other countries</t>
  </si>
  <si>
    <t xml:space="preserve">Angola </t>
  </si>
  <si>
    <t>Cabo Verde</t>
  </si>
  <si>
    <t>Sao Tome e Principe</t>
  </si>
  <si>
    <t>Mocambique</t>
  </si>
  <si>
    <t>India, Portuguese</t>
  </si>
  <si>
    <t>Macau e Timor</t>
  </si>
  <si>
    <t>Guine, Portuguese</t>
  </si>
  <si>
    <t>Procedencias e destinos nao mencionados</t>
  </si>
  <si>
    <t>TOTAL</t>
  </si>
  <si>
    <t>Suica</t>
  </si>
  <si>
    <t>escudos</t>
  </si>
  <si>
    <t>Exportacao nacional e nacionalizada</t>
  </si>
  <si>
    <t>Importacao para consumo</t>
  </si>
  <si>
    <t>Pais de procedencia</t>
  </si>
  <si>
    <t>Macau</t>
  </si>
  <si>
    <t>Timor</t>
  </si>
  <si>
    <t>Afeganistao</t>
  </si>
  <si>
    <t>Albania</t>
  </si>
  <si>
    <t>Andorra</t>
  </si>
  <si>
    <t>Arabia e Mesopotamia</t>
  </si>
  <si>
    <t>Argentina</t>
  </si>
  <si>
    <t>Belgica-Luxemburgo</t>
  </si>
  <si>
    <t>Congo Belga</t>
  </si>
  <si>
    <t>Ruanda-Urundi</t>
  </si>
  <si>
    <t>Birmania</t>
  </si>
  <si>
    <t>Bolivia</t>
  </si>
  <si>
    <t>Brazil</t>
  </si>
  <si>
    <t>Bulgaria</t>
  </si>
  <si>
    <t>Checoslovaquia</t>
  </si>
  <si>
    <t>Chile</t>
  </si>
  <si>
    <t>Colombia</t>
  </si>
  <si>
    <t>Costa Rica</t>
  </si>
  <si>
    <t>Cuba</t>
  </si>
  <si>
    <t>Groenlandia</t>
  </si>
  <si>
    <t>Equador</t>
  </si>
  <si>
    <t>Africa Ocidental Espanhola</t>
  </si>
  <si>
    <t>Canarias</t>
  </si>
  <si>
    <t>Marrocos espanhois</t>
  </si>
  <si>
    <t>Territorios US na America Central</t>
  </si>
  <si>
    <t>Territorios US na Oceania</t>
  </si>
  <si>
    <t>Estonia</t>
  </si>
  <si>
    <t>Etiopia</t>
  </si>
  <si>
    <t>Filipinas</t>
  </si>
  <si>
    <t>Finlandia</t>
  </si>
  <si>
    <t>Africa Equatorial Francesa</t>
  </si>
  <si>
    <t>Africa Ocidental Francesa</t>
  </si>
  <si>
    <t>Antilhas e Guiana Francesas</t>
  </si>
  <si>
    <t>Argelia</t>
  </si>
  <si>
    <t>Indochina</t>
  </si>
  <si>
    <t>Madagascar</t>
  </si>
  <si>
    <t>Marrocos frances</t>
  </si>
  <si>
    <t>S Pedro e Miquelon</t>
  </si>
  <si>
    <t>Somalia Francesa</t>
  </si>
  <si>
    <t>Territorios e possessoes francesas na Oceania</t>
  </si>
  <si>
    <t>Togo-Camarao</t>
  </si>
  <si>
    <t>Tunisia</t>
  </si>
  <si>
    <t>Grecia</t>
  </si>
  <si>
    <t>Guatemala</t>
  </si>
  <si>
    <t>Haiti</t>
  </si>
  <si>
    <t>Honduras</t>
  </si>
  <si>
    <t>Hungria</t>
  </si>
  <si>
    <t>Aden</t>
  </si>
  <si>
    <t>Africa Meridional Britanica</t>
  </si>
  <si>
    <t>Africa Occidental Britanica</t>
  </si>
  <si>
    <t>Africa Oriental Britanica</t>
  </si>
  <si>
    <t>Australia</t>
  </si>
  <si>
    <t>Canada</t>
  </si>
  <si>
    <t>Ceilao</t>
  </si>
  <si>
    <t>Chipre</t>
  </si>
  <si>
    <t>Colonias Britanicas nas Americas Central e do Sul</t>
  </si>
  <si>
    <t>Gibraltar</t>
  </si>
  <si>
    <t>Hong Kong</t>
  </si>
  <si>
    <t>India</t>
  </si>
  <si>
    <t>Malasia Britanica</t>
  </si>
  <si>
    <t>Malta</t>
  </si>
  <si>
    <t>Nove Guine</t>
  </si>
  <si>
    <t>Nova Zelandia</t>
  </si>
  <si>
    <t>Samoa</t>
  </si>
  <si>
    <t>Tanganica</t>
  </si>
  <si>
    <t>Terra Nova</t>
  </si>
  <si>
    <t>Uniao Sul Africana</t>
  </si>
  <si>
    <t>Irlanda</t>
  </si>
  <si>
    <t>Islandia</t>
  </si>
  <si>
    <t>Africa Oriental Italiana</t>
  </si>
  <si>
    <t>Libia</t>
  </si>
  <si>
    <t>Japao</t>
  </si>
  <si>
    <t>Jugoslavia</t>
  </si>
  <si>
    <t>Liberia</t>
  </si>
  <si>
    <t>Marrocos-Tanger</t>
  </si>
  <si>
    <t>Mexico</t>
  </si>
  <si>
    <t>Nicaragua</t>
  </si>
  <si>
    <t>Curacau</t>
  </si>
  <si>
    <t>Guiana Holanda</t>
  </si>
  <si>
    <t>Indias Holandesas</t>
  </si>
  <si>
    <t>Palestina</t>
  </si>
  <si>
    <t>Panama</t>
  </si>
  <si>
    <t>Paquistao</t>
  </si>
  <si>
    <t>Paraguai</t>
  </si>
  <si>
    <t>Persia</t>
  </si>
  <si>
    <t>Peru</t>
  </si>
  <si>
    <t>Polonia</t>
  </si>
  <si>
    <t>Republica Dominicana</t>
  </si>
  <si>
    <t>Romenia</t>
  </si>
  <si>
    <t>Salvador</t>
  </si>
  <si>
    <t>Siao</t>
  </si>
  <si>
    <t>Siria</t>
  </si>
  <si>
    <t>Sudao Anglo-Egipcio</t>
  </si>
  <si>
    <t>Venezuela</t>
  </si>
  <si>
    <t>Origens ignoradas</t>
  </si>
  <si>
    <t>Varios</t>
  </si>
  <si>
    <t>Somalia Britanica</t>
  </si>
  <si>
    <t>Sudoeste Africano</t>
  </si>
  <si>
    <t>Comercio Externo, Vol. II</t>
  </si>
  <si>
    <t>1000 escudos</t>
  </si>
  <si>
    <t>Avioes estrangeiros</t>
  </si>
  <si>
    <t>Navios estrangeiros</t>
  </si>
  <si>
    <t>Letonia</t>
  </si>
  <si>
    <t>Lituania</t>
  </si>
  <si>
    <t>Polonia-Dantzig</t>
  </si>
  <si>
    <t>Dantzig</t>
  </si>
  <si>
    <t>Espanha Guine</t>
  </si>
  <si>
    <t>Guine Frances</t>
  </si>
  <si>
    <t>Costa do Ouro</t>
  </si>
  <si>
    <t>Ilhas Mauricias</t>
  </si>
  <si>
    <t>Kenia e Uganda</t>
  </si>
  <si>
    <t>Nigeria</t>
  </si>
  <si>
    <t>Rodesia do Norte-Oeste</t>
  </si>
  <si>
    <t>Zanzibar</t>
  </si>
  <si>
    <t>Bermudas</t>
  </si>
  <si>
    <t>Guiana Britanica</t>
  </si>
  <si>
    <t>Trinidad e Tobago</t>
  </si>
  <si>
    <t>Islas Virgens</t>
  </si>
  <si>
    <t>Bahamas</t>
  </si>
  <si>
    <t>Camarao</t>
  </si>
  <si>
    <t>Ilhas Anglo-Normandas</t>
  </si>
  <si>
    <t>Hawaii</t>
  </si>
  <si>
    <t>Congo, frances</t>
  </si>
  <si>
    <t>Senegal</t>
  </si>
  <si>
    <t>Jamaica</t>
  </si>
  <si>
    <t>Mauricias</t>
  </si>
  <si>
    <t>Ilha Formosa</t>
  </si>
  <si>
    <t>Ilhas Faroer</t>
  </si>
  <si>
    <t>Camarao, francesa</t>
  </si>
  <si>
    <t>Sudao, Francesa</t>
  </si>
  <si>
    <t>Estabelicimentos Franceses na Oceania</t>
  </si>
  <si>
    <t>Barbados</t>
  </si>
  <si>
    <t>Granada</t>
  </si>
  <si>
    <t>Niassalandia</t>
  </si>
  <si>
    <t>Rodesia Meridional</t>
  </si>
  <si>
    <t>Serra Leoa</t>
  </si>
  <si>
    <t>Irak</t>
  </si>
  <si>
    <t>Borneo do Norte Britanico</t>
  </si>
  <si>
    <t>Guadalupe</t>
  </si>
  <si>
    <t>Guine Espanha</t>
  </si>
  <si>
    <t>Camarao franca</t>
  </si>
  <si>
    <t>Congo franca</t>
  </si>
  <si>
    <t>Costa de Marfim</t>
  </si>
  <si>
    <t>Dahome</t>
  </si>
  <si>
    <t>Guine franca</t>
  </si>
  <si>
    <t>Martinica</t>
  </si>
  <si>
    <t>Mauritania</t>
  </si>
  <si>
    <t>Borneo de Norte Britanico</t>
  </si>
  <si>
    <t>Camarao britanica</t>
  </si>
  <si>
    <t>Gambia</t>
  </si>
  <si>
    <t>Ilhas de Falkland</t>
  </si>
  <si>
    <t>Ilhas de Sous-le-Vent</t>
  </si>
  <si>
    <t>Ilhas Fidji</t>
  </si>
  <si>
    <t>Kenya e Uganda</t>
  </si>
  <si>
    <t>Reuniao</t>
  </si>
  <si>
    <t>Togo</t>
  </si>
  <si>
    <t>Gastos de embarcacoes</t>
  </si>
  <si>
    <t>Ilhas Virgens</t>
  </si>
  <si>
    <t>Estados Franceses na India</t>
  </si>
  <si>
    <t>Nova Caledonia</t>
  </si>
  <si>
    <t>Sudao Francesa</t>
  </si>
  <si>
    <t>Togo Francesa</t>
  </si>
  <si>
    <t>Costa Francesa da Somalia</t>
  </si>
  <si>
    <t>Ilhas da Oceania Japao</t>
  </si>
  <si>
    <t>Novas Hebridas</t>
  </si>
  <si>
    <t>Ilhas Italianas do Mar Egeu</t>
  </si>
  <si>
    <t>Nauru</t>
  </si>
  <si>
    <t>contos</t>
  </si>
  <si>
    <t>Total for Imperio Colonial is off by 1, probably because of rounding</t>
  </si>
  <si>
    <t xml:space="preserve">Bohemia o Moravia </t>
  </si>
  <si>
    <t>Eslovaquia</t>
  </si>
  <si>
    <t>Bohemia e Moravia</t>
  </si>
  <si>
    <t>Navegacao estrangeira</t>
  </si>
  <si>
    <t>Hawai</t>
  </si>
  <si>
    <t>Porto Rico</t>
  </si>
  <si>
    <t>Haute Volta</t>
  </si>
  <si>
    <t>Niger</t>
  </si>
  <si>
    <t>Honduras Britanicas</t>
  </si>
  <si>
    <t>Seichelles</t>
  </si>
  <si>
    <t>Eritrea</t>
  </si>
  <si>
    <t>LoN NoWT</t>
  </si>
  <si>
    <t>US $</t>
  </si>
  <si>
    <t>Hedjaz e Nedjed</t>
  </si>
</sst>
</file>

<file path=xl/styles.xml><?xml version="1.0" encoding="utf-8"?>
<styleSheet xmlns="http://schemas.openxmlformats.org/spreadsheetml/2006/main">
  <numFmts count="1">
    <numFmt numFmtId="164" formatCode="###\ ###\ ###\ ###\ 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84"/>
  <sheetViews>
    <sheetView tabSelected="1" zoomScale="85" zoomScaleNormal="85" workbookViewId="0">
      <pane xSplit="3" ySplit="3" topLeftCell="I4" activePane="bottomRight" state="frozen"/>
      <selection pane="topRight" activeCell="D1" sqref="D1"/>
      <selection pane="bottomLeft" activeCell="A3" sqref="A3"/>
      <selection pane="bottomRight" activeCell="AD2" sqref="AD2:AH3"/>
    </sheetView>
  </sheetViews>
  <sheetFormatPr defaultRowHeight="15"/>
  <cols>
    <col min="18" max="18" width="10" bestFit="1" customWidth="1"/>
    <col min="20" max="22" width="10" bestFit="1" customWidth="1"/>
    <col min="23" max="25" width="10.28515625" bestFit="1" customWidth="1"/>
    <col min="35" max="35" width="12.28515625" style="1" bestFit="1" customWidth="1"/>
    <col min="36" max="37" width="12.28515625" bestFit="1" customWidth="1"/>
    <col min="38" max="39" width="11.28515625" bestFit="1" customWidth="1"/>
    <col min="41" max="41" width="11.28515625" bestFit="1" customWidth="1"/>
    <col min="42" max="42" width="12.28515625" bestFit="1" customWidth="1"/>
    <col min="43" max="43" width="13.42578125" bestFit="1" customWidth="1"/>
    <col min="44" max="44" width="11.28515625" bestFit="1" customWidth="1"/>
    <col min="45" max="45" width="11" bestFit="1" customWidth="1"/>
    <col min="46" max="46" width="10.28515625" bestFit="1" customWidth="1"/>
    <col min="47" max="47" width="11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 s="1">
        <v>1</v>
      </c>
      <c r="AJ2">
        <v>1</v>
      </c>
      <c r="AK2">
        <v>1</v>
      </c>
      <c r="AL2">
        <v>1</v>
      </c>
      <c r="AM2">
        <v>1</v>
      </c>
      <c r="AN2">
        <v>1000000</v>
      </c>
      <c r="AO2">
        <v>1</v>
      </c>
      <c r="AP2">
        <v>1</v>
      </c>
      <c r="AQ2">
        <v>1</v>
      </c>
      <c r="AR2">
        <v>1</v>
      </c>
      <c r="AS2">
        <v>1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5"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204</v>
      </c>
      <c r="AA3" t="s">
        <v>204</v>
      </c>
      <c r="AB3" t="s">
        <v>204</v>
      </c>
      <c r="AC3" t="s">
        <v>204</v>
      </c>
      <c r="AD3" t="s">
        <v>204</v>
      </c>
      <c r="AE3" t="s">
        <v>204</v>
      </c>
      <c r="AF3" t="s">
        <v>204</v>
      </c>
      <c r="AG3" t="s">
        <v>204</v>
      </c>
      <c r="AH3" t="s">
        <v>204</v>
      </c>
      <c r="AI3" s="1" t="s">
        <v>33</v>
      </c>
      <c r="AJ3" s="1" t="s">
        <v>33</v>
      </c>
      <c r="AK3" s="1" t="s">
        <v>33</v>
      </c>
      <c r="AL3" s="1" t="s">
        <v>33</v>
      </c>
      <c r="AM3" s="1" t="s">
        <v>33</v>
      </c>
      <c r="AN3" s="1" t="s">
        <v>218</v>
      </c>
      <c r="AO3" s="1" t="s">
        <v>33</v>
      </c>
      <c r="AP3" s="1" t="s">
        <v>33</v>
      </c>
      <c r="AQ3" s="1" t="s">
        <v>33</v>
      </c>
      <c r="AR3" s="1" t="s">
        <v>33</v>
      </c>
      <c r="AS3" t="s">
        <v>33</v>
      </c>
      <c r="AT3" t="s">
        <v>204</v>
      </c>
      <c r="AU3" t="s">
        <v>204</v>
      </c>
      <c r="AV3" t="s">
        <v>204</v>
      </c>
      <c r="AW3" t="s">
        <v>204</v>
      </c>
      <c r="AX3" t="s">
        <v>136</v>
      </c>
      <c r="AY3" t="s">
        <v>136</v>
      </c>
      <c r="AZ3" t="s">
        <v>136</v>
      </c>
      <c r="BA3" t="s">
        <v>136</v>
      </c>
      <c r="BB3" t="s">
        <v>136</v>
      </c>
    </row>
    <row r="4" spans="1:55">
      <c r="B4" t="s">
        <v>39</v>
      </c>
      <c r="AI4" s="2"/>
      <c r="AK4" s="3"/>
      <c r="AP4" s="3"/>
      <c r="AQ4">
        <v>75900</v>
      </c>
      <c r="AT4">
        <v>61</v>
      </c>
      <c r="AW4">
        <v>64</v>
      </c>
      <c r="AX4">
        <v>133</v>
      </c>
      <c r="AY4">
        <v>1</v>
      </c>
      <c r="BA4">
        <v>10</v>
      </c>
    </row>
    <row r="5" spans="1:55">
      <c r="B5" t="s">
        <v>40</v>
      </c>
      <c r="AI5" s="2"/>
      <c r="AK5" s="3"/>
      <c r="AM5">
        <v>65615</v>
      </c>
      <c r="AO5">
        <v>30</v>
      </c>
      <c r="AP5" s="3">
        <v>400</v>
      </c>
      <c r="AQ5" s="3">
        <v>560</v>
      </c>
      <c r="AR5">
        <v>10</v>
      </c>
      <c r="BA5">
        <v>2</v>
      </c>
    </row>
    <row r="6" spans="1:55">
      <c r="A6" t="s">
        <v>2</v>
      </c>
      <c r="B6" t="s">
        <v>3</v>
      </c>
      <c r="R6">
        <v>15840000</v>
      </c>
      <c r="S6">
        <v>10333600</v>
      </c>
      <c r="T6">
        <v>590500</v>
      </c>
      <c r="U6">
        <v>84400</v>
      </c>
      <c r="V6">
        <v>509100</v>
      </c>
      <c r="W6">
        <v>678200</v>
      </c>
      <c r="X6">
        <v>266300</v>
      </c>
      <c r="Y6">
        <v>25850500</v>
      </c>
      <c r="Z6">
        <v>60658.2</v>
      </c>
      <c r="AA6">
        <v>126630.39999999999</v>
      </c>
      <c r="AB6">
        <v>247839.5</v>
      </c>
      <c r="AC6">
        <v>465773.4</v>
      </c>
      <c r="AD6">
        <v>339655.8</v>
      </c>
      <c r="AE6">
        <v>394911.4</v>
      </c>
      <c r="AF6">
        <v>363567</v>
      </c>
      <c r="AG6">
        <v>348797.3</v>
      </c>
      <c r="AH6">
        <v>381631.3</v>
      </c>
      <c r="AI6" s="2">
        <v>353587665</v>
      </c>
      <c r="AJ6">
        <v>264640678</v>
      </c>
      <c r="AK6" s="3">
        <v>236575548</v>
      </c>
      <c r="AL6">
        <v>249575484</v>
      </c>
      <c r="AM6">
        <v>269035725</v>
      </c>
      <c r="AN6">
        <v>13</v>
      </c>
      <c r="AO6">
        <v>281518646</v>
      </c>
      <c r="AP6" s="3">
        <v>353831282</v>
      </c>
      <c r="AQ6">
        <v>386545540</v>
      </c>
      <c r="AR6">
        <v>275713598</v>
      </c>
      <c r="AS6">
        <v>39123563</v>
      </c>
      <c r="AT6">
        <v>199521</v>
      </c>
      <c r="AU6">
        <v>312833</v>
      </c>
      <c r="AV6">
        <v>481151</v>
      </c>
      <c r="AW6">
        <v>314020</v>
      </c>
      <c r="AX6">
        <v>14193</v>
      </c>
      <c r="AY6">
        <v>34009</v>
      </c>
      <c r="AZ6">
        <v>50638</v>
      </c>
      <c r="BA6">
        <v>37359</v>
      </c>
      <c r="BB6">
        <v>73996</v>
      </c>
    </row>
    <row r="7" spans="1:55">
      <c r="B7" t="s">
        <v>41</v>
      </c>
      <c r="AI7" s="2"/>
      <c r="AK7" s="3"/>
      <c r="AP7" s="3"/>
      <c r="AQ7">
        <v>500</v>
      </c>
      <c r="AT7">
        <v>7</v>
      </c>
      <c r="AU7">
        <v>29</v>
      </c>
      <c r="AY7">
        <v>108</v>
      </c>
      <c r="AZ7">
        <v>3</v>
      </c>
      <c r="BA7">
        <v>72</v>
      </c>
    </row>
    <row r="8" spans="1:55">
      <c r="B8" t="s">
        <v>42</v>
      </c>
      <c r="AI8" s="2"/>
      <c r="AK8" s="3"/>
      <c r="AP8" s="3">
        <v>9930</v>
      </c>
      <c r="AQ8">
        <v>59930</v>
      </c>
      <c r="AR8">
        <v>28360</v>
      </c>
      <c r="AS8">
        <v>70115</v>
      </c>
      <c r="AT8">
        <v>97</v>
      </c>
      <c r="AU8">
        <v>243</v>
      </c>
      <c r="AV8">
        <v>38</v>
      </c>
      <c r="AW8">
        <v>26</v>
      </c>
      <c r="AX8">
        <v>798</v>
      </c>
      <c r="AY8">
        <v>59</v>
      </c>
      <c r="AZ8">
        <v>1166</v>
      </c>
      <c r="BA8">
        <v>26890</v>
      </c>
      <c r="BB8">
        <v>130508</v>
      </c>
    </row>
    <row r="9" spans="1:55">
      <c r="B9" t="s">
        <v>43</v>
      </c>
      <c r="R9">
        <v>5003600</v>
      </c>
      <c r="S9">
        <v>1558900</v>
      </c>
      <c r="T9">
        <v>6256200</v>
      </c>
      <c r="U9">
        <v>8801400</v>
      </c>
      <c r="V9">
        <v>2335400</v>
      </c>
      <c r="W9">
        <v>753500</v>
      </c>
      <c r="X9">
        <v>13610500</v>
      </c>
      <c r="Y9">
        <v>36194500</v>
      </c>
      <c r="Z9">
        <v>41692.300000000003</v>
      </c>
      <c r="AA9">
        <v>87647.7</v>
      </c>
      <c r="AB9">
        <v>111683.2</v>
      </c>
      <c r="AC9">
        <v>91715</v>
      </c>
      <c r="AD9">
        <v>180397.2</v>
      </c>
      <c r="AE9">
        <v>26636.5</v>
      </c>
      <c r="AF9">
        <v>109651.6</v>
      </c>
      <c r="AG9">
        <v>117989.5</v>
      </c>
      <c r="AH9">
        <v>51280.6</v>
      </c>
      <c r="AI9" s="2">
        <v>57042293</v>
      </c>
      <c r="AJ9">
        <v>33909193</v>
      </c>
      <c r="AK9" s="3">
        <v>32110677</v>
      </c>
      <c r="AL9">
        <v>13732072</v>
      </c>
      <c r="AM9">
        <v>10854598</v>
      </c>
      <c r="AN9">
        <v>1</v>
      </c>
      <c r="AO9">
        <v>3044357</v>
      </c>
      <c r="AP9" s="3">
        <v>5122689</v>
      </c>
      <c r="AQ9">
        <v>31967448</v>
      </c>
      <c r="AR9">
        <v>18142395</v>
      </c>
      <c r="AS9">
        <v>95691036</v>
      </c>
      <c r="AT9">
        <v>23629</v>
      </c>
      <c r="AU9">
        <v>39415</v>
      </c>
      <c r="AV9">
        <v>59302</v>
      </c>
      <c r="AW9">
        <v>269576</v>
      </c>
      <c r="AX9">
        <v>199329</v>
      </c>
      <c r="AY9">
        <v>195552</v>
      </c>
      <c r="AZ9">
        <v>426778</v>
      </c>
      <c r="BA9">
        <v>514280</v>
      </c>
      <c r="BB9">
        <v>82334</v>
      </c>
    </row>
    <row r="10" spans="1:55">
      <c r="B10" t="s">
        <v>4</v>
      </c>
      <c r="R10">
        <v>1838300</v>
      </c>
      <c r="S10">
        <v>1313100</v>
      </c>
      <c r="T10">
        <v>69500</v>
      </c>
      <c r="U10">
        <v>1300</v>
      </c>
      <c r="X10">
        <v>60600</v>
      </c>
      <c r="Y10">
        <v>73100</v>
      </c>
      <c r="Z10">
        <v>388.3</v>
      </c>
      <c r="AA10">
        <v>408.2</v>
      </c>
      <c r="AB10">
        <v>327.2</v>
      </c>
      <c r="AC10">
        <v>1370.8</v>
      </c>
      <c r="AD10">
        <v>2230.4</v>
      </c>
      <c r="AE10">
        <v>1542.1</v>
      </c>
      <c r="AF10">
        <v>1519.5</v>
      </c>
      <c r="AG10">
        <v>1341.7</v>
      </c>
      <c r="AH10">
        <v>2778.4</v>
      </c>
      <c r="AI10" s="2">
        <v>4022504</v>
      </c>
      <c r="AJ10">
        <v>3075013</v>
      </c>
      <c r="AK10" s="3">
        <v>2965542</v>
      </c>
      <c r="AL10">
        <v>3340761</v>
      </c>
      <c r="AM10">
        <v>4982130</v>
      </c>
      <c r="AO10">
        <v>7343187</v>
      </c>
      <c r="AP10" s="3">
        <v>13495712</v>
      </c>
      <c r="AQ10">
        <v>9592610</v>
      </c>
      <c r="AR10">
        <v>2193514</v>
      </c>
      <c r="AS10">
        <v>31999</v>
      </c>
      <c r="AT10">
        <v>79</v>
      </c>
      <c r="AU10">
        <v>25</v>
      </c>
      <c r="AV10">
        <v>30</v>
      </c>
      <c r="AW10">
        <v>1</v>
      </c>
      <c r="AY10">
        <v>809</v>
      </c>
      <c r="AZ10">
        <v>1273</v>
      </c>
      <c r="BA10">
        <v>1585</v>
      </c>
      <c r="BB10">
        <v>12201</v>
      </c>
    </row>
    <row r="11" spans="1:55">
      <c r="B11" t="s">
        <v>5</v>
      </c>
      <c r="R11">
        <v>4048800</v>
      </c>
      <c r="S11">
        <v>2391100</v>
      </c>
      <c r="T11">
        <v>148900</v>
      </c>
      <c r="U11">
        <v>61000</v>
      </c>
      <c r="V11">
        <v>318900</v>
      </c>
      <c r="W11">
        <v>99500</v>
      </c>
      <c r="X11">
        <v>348800</v>
      </c>
      <c r="Y11">
        <v>20103300</v>
      </c>
      <c r="Z11">
        <v>37827.4</v>
      </c>
      <c r="AA11">
        <v>100170.5</v>
      </c>
      <c r="AB11">
        <v>185423.2</v>
      </c>
      <c r="AC11">
        <v>238291.9</v>
      </c>
      <c r="AD11">
        <v>154922.5</v>
      </c>
      <c r="AE11">
        <v>149652.79999999999</v>
      </c>
      <c r="AF11">
        <v>196315.6</v>
      </c>
      <c r="AG11">
        <v>221621.4</v>
      </c>
      <c r="AH11">
        <v>196288.5</v>
      </c>
      <c r="AI11" s="2"/>
      <c r="AK11" s="3"/>
      <c r="AP11" s="3"/>
    </row>
    <row r="12" spans="1:55">
      <c r="B12" t="s">
        <v>44</v>
      </c>
      <c r="AI12" s="2">
        <v>177230860</v>
      </c>
      <c r="AJ12">
        <v>117541515</v>
      </c>
      <c r="AK12" s="3">
        <v>133213657</v>
      </c>
      <c r="AL12">
        <v>155900362</v>
      </c>
      <c r="AM12">
        <v>162361862</v>
      </c>
      <c r="AN12">
        <v>8</v>
      </c>
      <c r="AO12">
        <v>173336390</v>
      </c>
      <c r="AP12" s="3">
        <v>208632004</v>
      </c>
      <c r="AQ12">
        <v>155580897</v>
      </c>
      <c r="AR12">
        <v>182672741</v>
      </c>
      <c r="AS12">
        <v>164446131</v>
      </c>
      <c r="AT12">
        <v>4405</v>
      </c>
      <c r="AU12">
        <v>4816</v>
      </c>
      <c r="AV12">
        <v>18329</v>
      </c>
      <c r="AW12">
        <v>8209</v>
      </c>
      <c r="AX12">
        <v>5156</v>
      </c>
      <c r="AY12">
        <v>259850</v>
      </c>
      <c r="AZ12">
        <v>564228</v>
      </c>
      <c r="BA12">
        <v>886796</v>
      </c>
      <c r="BB12">
        <v>558551</v>
      </c>
    </row>
    <row r="13" spans="1:55">
      <c r="B13" t="s">
        <v>45</v>
      </c>
      <c r="AI13" s="2">
        <v>164285</v>
      </c>
      <c r="AJ13">
        <v>874560</v>
      </c>
      <c r="AK13" s="3">
        <v>533082</v>
      </c>
      <c r="AL13">
        <v>740968</v>
      </c>
      <c r="AM13">
        <v>45540</v>
      </c>
      <c r="AO13">
        <v>1935</v>
      </c>
      <c r="AP13" s="3">
        <v>540052</v>
      </c>
      <c r="AQ13">
        <v>2906895</v>
      </c>
      <c r="AR13">
        <v>975434</v>
      </c>
      <c r="AS13">
        <v>6612230</v>
      </c>
      <c r="AT13">
        <v>10966</v>
      </c>
      <c r="AU13">
        <v>7171</v>
      </c>
      <c r="AV13">
        <v>2724</v>
      </c>
      <c r="AW13">
        <v>1404</v>
      </c>
      <c r="AX13">
        <v>1923</v>
      </c>
      <c r="AY13">
        <v>4033</v>
      </c>
      <c r="AZ13">
        <v>5623</v>
      </c>
      <c r="BA13">
        <v>5866</v>
      </c>
      <c r="BB13">
        <v>3033</v>
      </c>
    </row>
    <row r="14" spans="1:55">
      <c r="B14" t="s">
        <v>46</v>
      </c>
      <c r="AI14" s="2"/>
      <c r="AK14" s="3"/>
      <c r="AP14" s="3"/>
      <c r="AS14">
        <v>760</v>
      </c>
      <c r="BA14">
        <v>49</v>
      </c>
    </row>
    <row r="15" spans="1:55">
      <c r="B15" t="s">
        <v>47</v>
      </c>
      <c r="AI15" s="2"/>
      <c r="AK15" s="3"/>
      <c r="AP15" s="3"/>
      <c r="BA15">
        <v>74</v>
      </c>
    </row>
    <row r="16" spans="1:55">
      <c r="B16" t="s">
        <v>206</v>
      </c>
      <c r="AI16" s="2"/>
      <c r="AK16" s="3"/>
      <c r="AP16" s="3"/>
      <c r="AU16">
        <v>564</v>
      </c>
      <c r="AV16">
        <v>544</v>
      </c>
      <c r="AW16">
        <v>298</v>
      </c>
    </row>
    <row r="17" spans="2:54">
      <c r="B17" t="s">
        <v>48</v>
      </c>
      <c r="AI17" s="2"/>
      <c r="AK17" s="3"/>
      <c r="AO17">
        <v>630</v>
      </c>
      <c r="AP17" s="3"/>
      <c r="AU17">
        <v>40</v>
      </c>
      <c r="AV17">
        <v>339</v>
      </c>
      <c r="AW17">
        <v>145</v>
      </c>
      <c r="AY17">
        <v>140</v>
      </c>
      <c r="AZ17">
        <v>542</v>
      </c>
      <c r="BA17">
        <v>432</v>
      </c>
    </row>
    <row r="18" spans="2:54">
      <c r="B18" t="s">
        <v>49</v>
      </c>
      <c r="R18">
        <v>1651200</v>
      </c>
      <c r="S18">
        <v>2166800</v>
      </c>
      <c r="T18">
        <v>2717700</v>
      </c>
      <c r="U18">
        <v>2699100</v>
      </c>
      <c r="V18">
        <v>3894200</v>
      </c>
      <c r="W18">
        <v>3313600</v>
      </c>
      <c r="X18">
        <v>6470900</v>
      </c>
      <c r="Y18">
        <v>38132700</v>
      </c>
      <c r="Z18">
        <v>65781.5</v>
      </c>
      <c r="AA18">
        <v>90916.6</v>
      </c>
      <c r="AB18">
        <v>185596.79999999999</v>
      </c>
      <c r="AC18">
        <v>119670.39999999999</v>
      </c>
      <c r="AD18">
        <v>62526.1</v>
      </c>
      <c r="AE18">
        <v>40390.5</v>
      </c>
      <c r="AF18">
        <v>39912.699999999997</v>
      </c>
      <c r="AG18">
        <v>43753.5</v>
      </c>
      <c r="AH18">
        <v>55304.1</v>
      </c>
      <c r="AI18" s="2">
        <v>50291564</v>
      </c>
      <c r="AJ18">
        <v>33700280</v>
      </c>
      <c r="AK18" s="3">
        <v>26572494</v>
      </c>
      <c r="AL18">
        <v>22486459</v>
      </c>
      <c r="AM18">
        <v>63279511</v>
      </c>
      <c r="AN18">
        <v>3</v>
      </c>
      <c r="AO18">
        <v>40649691</v>
      </c>
      <c r="AP18" s="3">
        <v>69117790</v>
      </c>
      <c r="AQ18">
        <v>47208883</v>
      </c>
      <c r="AR18">
        <v>43216564</v>
      </c>
      <c r="AS18">
        <v>96744761</v>
      </c>
      <c r="AT18">
        <v>88063</v>
      </c>
      <c r="AU18">
        <v>42576</v>
      </c>
      <c r="AV18">
        <v>25490</v>
      </c>
      <c r="AW18">
        <v>87566</v>
      </c>
      <c r="AX18">
        <v>103274</v>
      </c>
      <c r="AY18">
        <v>78592</v>
      </c>
      <c r="AZ18">
        <v>335240</v>
      </c>
      <c r="BA18">
        <v>186947</v>
      </c>
      <c r="BB18">
        <v>199563</v>
      </c>
    </row>
    <row r="19" spans="2:54">
      <c r="B19" t="s">
        <v>50</v>
      </c>
      <c r="AI19" s="2"/>
      <c r="AK19" s="3">
        <v>2392</v>
      </c>
      <c r="AL19">
        <v>500</v>
      </c>
      <c r="AM19">
        <v>1400</v>
      </c>
      <c r="AO19">
        <v>560</v>
      </c>
      <c r="AP19" s="3">
        <v>1960</v>
      </c>
      <c r="AQ19">
        <v>5553</v>
      </c>
      <c r="AR19">
        <v>23680</v>
      </c>
      <c r="AS19">
        <v>630</v>
      </c>
      <c r="AU19">
        <v>2</v>
      </c>
      <c r="AV19">
        <v>7</v>
      </c>
      <c r="AW19">
        <v>1</v>
      </c>
      <c r="AY19">
        <v>4</v>
      </c>
    </row>
    <row r="20" spans="2:54">
      <c r="B20" t="s">
        <v>51</v>
      </c>
      <c r="AB20">
        <v>923.6</v>
      </c>
      <c r="AC20">
        <v>5124.6000000000004</v>
      </c>
      <c r="AD20">
        <v>4022.2</v>
      </c>
      <c r="AE20">
        <v>5388.9</v>
      </c>
      <c r="AF20">
        <v>6344.9</v>
      </c>
      <c r="AG20">
        <v>5086</v>
      </c>
      <c r="AH20">
        <v>12980.9</v>
      </c>
      <c r="AI20" s="2">
        <v>12065488</v>
      </c>
      <c r="AJ20">
        <v>7341967</v>
      </c>
      <c r="AK20" s="3">
        <v>7233557</v>
      </c>
      <c r="AL20">
        <v>9000702</v>
      </c>
      <c r="AM20">
        <v>10623181</v>
      </c>
      <c r="AN20">
        <v>1</v>
      </c>
      <c r="AO20">
        <v>12775973</v>
      </c>
      <c r="AP20" s="3">
        <v>19283113</v>
      </c>
      <c r="AQ20">
        <v>16569003</v>
      </c>
      <c r="AR20">
        <v>9448229</v>
      </c>
      <c r="AS20">
        <v>189308</v>
      </c>
      <c r="AT20">
        <v>132</v>
      </c>
      <c r="AX20">
        <v>382</v>
      </c>
      <c r="AY20">
        <v>584</v>
      </c>
      <c r="AZ20">
        <v>23616</v>
      </c>
      <c r="BA20">
        <v>30800</v>
      </c>
      <c r="BB20">
        <v>45101</v>
      </c>
    </row>
    <row r="21" spans="2:54">
      <c r="B21" t="s">
        <v>52</v>
      </c>
      <c r="AI21" s="2">
        <v>1112484</v>
      </c>
      <c r="AJ21">
        <v>1819893</v>
      </c>
      <c r="AK21" s="3">
        <v>1272210</v>
      </c>
      <c r="AL21">
        <v>583510</v>
      </c>
      <c r="AM21">
        <v>3431937</v>
      </c>
      <c r="AO21">
        <v>2218656</v>
      </c>
      <c r="AP21" s="3">
        <v>3892083</v>
      </c>
      <c r="AQ21">
        <v>5719382</v>
      </c>
      <c r="AR21">
        <v>12420398</v>
      </c>
      <c r="AS21">
        <v>19884735</v>
      </c>
      <c r="AT21">
        <v>18907</v>
      </c>
      <c r="AU21">
        <v>57202</v>
      </c>
      <c r="AV21">
        <v>44660</v>
      </c>
      <c r="AW21">
        <v>55356</v>
      </c>
      <c r="AX21">
        <v>57123</v>
      </c>
      <c r="AY21">
        <v>70948</v>
      </c>
      <c r="AZ21">
        <v>48136</v>
      </c>
      <c r="BA21">
        <v>79461</v>
      </c>
      <c r="BB21">
        <v>53860</v>
      </c>
    </row>
    <row r="22" spans="2:54">
      <c r="B22" t="s">
        <v>6</v>
      </c>
      <c r="R22">
        <v>312600</v>
      </c>
      <c r="S22">
        <v>291900</v>
      </c>
      <c r="T22">
        <v>249300</v>
      </c>
      <c r="U22">
        <v>340800</v>
      </c>
      <c r="V22">
        <v>361700</v>
      </c>
      <c r="W22">
        <v>380900</v>
      </c>
      <c r="X22">
        <v>533500</v>
      </c>
      <c r="Y22">
        <v>1256200</v>
      </c>
      <c r="Z22">
        <v>2566.8000000000002</v>
      </c>
      <c r="AA22">
        <v>1993.8</v>
      </c>
      <c r="AB22">
        <v>11038</v>
      </c>
      <c r="AC22">
        <v>1483.9</v>
      </c>
      <c r="AD22">
        <v>97.4</v>
      </c>
      <c r="AE22">
        <v>148</v>
      </c>
      <c r="AF22">
        <v>98.9</v>
      </c>
      <c r="AG22">
        <v>53.3</v>
      </c>
      <c r="AH22">
        <v>1120.7</v>
      </c>
      <c r="AI22" s="2">
        <v>2131498</v>
      </c>
      <c r="AJ22">
        <v>2124365</v>
      </c>
      <c r="AK22" s="3">
        <v>3412770</v>
      </c>
      <c r="AL22">
        <v>2287590</v>
      </c>
      <c r="AM22">
        <v>4473904</v>
      </c>
      <c r="AO22">
        <v>2846775</v>
      </c>
      <c r="AP22" s="3">
        <v>9022788</v>
      </c>
      <c r="AQ22">
        <v>4473985</v>
      </c>
      <c r="AR22">
        <v>4846877</v>
      </c>
      <c r="AS22">
        <v>3407920</v>
      </c>
      <c r="AT22">
        <v>3566</v>
      </c>
      <c r="AU22">
        <v>2095</v>
      </c>
      <c r="AV22">
        <v>180</v>
      </c>
      <c r="AW22">
        <v>4</v>
      </c>
      <c r="AX22">
        <v>8</v>
      </c>
      <c r="AY22">
        <v>2399</v>
      </c>
      <c r="AZ22">
        <v>7772</v>
      </c>
      <c r="BA22">
        <v>4906</v>
      </c>
      <c r="BB22">
        <v>3244</v>
      </c>
    </row>
    <row r="23" spans="2:54">
      <c r="B23" t="s">
        <v>53</v>
      </c>
      <c r="AI23" s="2">
        <v>220</v>
      </c>
      <c r="AK23" s="3">
        <v>21300</v>
      </c>
      <c r="AM23">
        <v>24900</v>
      </c>
      <c r="AO23">
        <v>6040</v>
      </c>
      <c r="AP23" s="3">
        <v>42520</v>
      </c>
      <c r="AQ23">
        <v>8870</v>
      </c>
      <c r="AR23">
        <v>1000</v>
      </c>
      <c r="AS23">
        <v>31037090</v>
      </c>
      <c r="AT23">
        <v>89673</v>
      </c>
      <c r="AU23">
        <v>7380</v>
      </c>
      <c r="AV23">
        <v>51</v>
      </c>
      <c r="AW23">
        <v>19</v>
      </c>
      <c r="AY23">
        <v>38792</v>
      </c>
      <c r="AZ23">
        <v>7372</v>
      </c>
      <c r="BA23">
        <v>9491</v>
      </c>
      <c r="BB23">
        <v>8</v>
      </c>
    </row>
    <row r="24" spans="2:54">
      <c r="B24" t="s">
        <v>54</v>
      </c>
      <c r="AI24" s="2"/>
      <c r="AK24" s="3"/>
      <c r="AL24">
        <v>50</v>
      </c>
      <c r="AM24">
        <v>110</v>
      </c>
      <c r="AO24">
        <v>18520</v>
      </c>
      <c r="AP24" s="3">
        <v>220</v>
      </c>
      <c r="AQ24">
        <v>4350</v>
      </c>
      <c r="AR24">
        <v>37970</v>
      </c>
      <c r="AS24">
        <v>5000</v>
      </c>
      <c r="AZ24">
        <v>142</v>
      </c>
      <c r="BA24">
        <v>1</v>
      </c>
      <c r="BB24">
        <v>1</v>
      </c>
    </row>
    <row r="25" spans="2:54">
      <c r="B25" t="s">
        <v>55</v>
      </c>
      <c r="AI25" s="2">
        <v>1044390</v>
      </c>
      <c r="AJ25">
        <v>525876</v>
      </c>
      <c r="AK25" s="3">
        <v>606873</v>
      </c>
      <c r="AL25">
        <v>486160</v>
      </c>
      <c r="AM25">
        <v>669300</v>
      </c>
      <c r="AO25">
        <v>963742</v>
      </c>
      <c r="AP25" s="3">
        <v>592109</v>
      </c>
      <c r="AQ25">
        <v>489942</v>
      </c>
      <c r="AR25">
        <v>751668</v>
      </c>
      <c r="AS25">
        <v>1018575</v>
      </c>
      <c r="AT25">
        <v>1027</v>
      </c>
      <c r="AU25">
        <v>984</v>
      </c>
      <c r="AV25">
        <v>2612</v>
      </c>
      <c r="AW25">
        <v>1764</v>
      </c>
      <c r="AX25">
        <v>3693</v>
      </c>
      <c r="AY25">
        <v>4094</v>
      </c>
      <c r="AZ25">
        <v>75179</v>
      </c>
      <c r="BA25">
        <v>49947</v>
      </c>
      <c r="BB25">
        <v>57598</v>
      </c>
    </row>
    <row r="26" spans="2:54">
      <c r="B26" t="s">
        <v>142</v>
      </c>
      <c r="AB26">
        <v>926</v>
      </c>
      <c r="AC26">
        <v>27.6</v>
      </c>
      <c r="AD26">
        <v>78.400000000000006</v>
      </c>
      <c r="AE26">
        <v>231.8</v>
      </c>
      <c r="AF26">
        <v>1528.1</v>
      </c>
      <c r="AG26">
        <v>1670</v>
      </c>
      <c r="AH26">
        <v>1739.7</v>
      </c>
      <c r="AI26" s="2">
        <v>808968</v>
      </c>
      <c r="AK26" s="3"/>
      <c r="AP26" s="3"/>
    </row>
    <row r="27" spans="2:54">
      <c r="B27" t="s">
        <v>7</v>
      </c>
      <c r="R27">
        <v>173800</v>
      </c>
      <c r="S27">
        <v>237100</v>
      </c>
      <c r="T27">
        <v>93500</v>
      </c>
      <c r="U27">
        <v>59900</v>
      </c>
      <c r="V27">
        <v>2100</v>
      </c>
      <c r="W27">
        <v>27600</v>
      </c>
      <c r="X27">
        <v>79900</v>
      </c>
      <c r="Y27">
        <v>262600</v>
      </c>
      <c r="Z27">
        <v>1839.3</v>
      </c>
      <c r="AA27">
        <v>3287</v>
      </c>
      <c r="AB27">
        <v>4284.3999999999996</v>
      </c>
      <c r="AC27">
        <v>8914.9</v>
      </c>
      <c r="AD27">
        <v>7262.5</v>
      </c>
      <c r="AE27">
        <v>15823.4</v>
      </c>
      <c r="AF27">
        <v>8878.5</v>
      </c>
      <c r="AG27">
        <v>16397.099999999999</v>
      </c>
      <c r="AH27">
        <v>19906.5</v>
      </c>
      <c r="AI27" s="2">
        <v>10038881</v>
      </c>
      <c r="AJ27">
        <v>8881539</v>
      </c>
      <c r="AK27" s="3">
        <v>3041838</v>
      </c>
      <c r="AL27">
        <v>5139895</v>
      </c>
      <c r="AM27">
        <v>10868876</v>
      </c>
      <c r="AN27">
        <v>1</v>
      </c>
      <c r="AO27">
        <v>17106351</v>
      </c>
      <c r="AP27" s="3">
        <v>11142341</v>
      </c>
      <c r="AQ27">
        <v>12586961</v>
      </c>
      <c r="AR27">
        <v>5487543</v>
      </c>
      <c r="AS27">
        <v>17907257</v>
      </c>
      <c r="AT27">
        <v>22167</v>
      </c>
      <c r="AU27">
        <v>881</v>
      </c>
      <c r="AV27">
        <v>1784</v>
      </c>
      <c r="AW27">
        <v>825</v>
      </c>
      <c r="AX27">
        <v>6980</v>
      </c>
      <c r="AY27">
        <v>64077</v>
      </c>
      <c r="AZ27">
        <v>98971</v>
      </c>
      <c r="BA27">
        <v>109974</v>
      </c>
      <c r="BB27">
        <v>78369</v>
      </c>
    </row>
    <row r="28" spans="2:54">
      <c r="B28" t="s">
        <v>56</v>
      </c>
      <c r="AI28" s="2"/>
      <c r="AK28" s="3"/>
      <c r="AP28" s="3"/>
      <c r="AQ28">
        <v>3227</v>
      </c>
      <c r="AT28">
        <v>8189</v>
      </c>
      <c r="AU28">
        <v>24722</v>
      </c>
      <c r="AV28">
        <v>12956</v>
      </c>
      <c r="AX28">
        <v>98</v>
      </c>
      <c r="AY28">
        <v>3</v>
      </c>
      <c r="AZ28">
        <v>216</v>
      </c>
      <c r="BA28">
        <v>21439</v>
      </c>
      <c r="BB28">
        <v>4225</v>
      </c>
    </row>
    <row r="29" spans="2:54">
      <c r="B29" t="s">
        <v>164</v>
      </c>
      <c r="AI29" s="2"/>
      <c r="AK29" s="3"/>
      <c r="AL29">
        <v>752000</v>
      </c>
      <c r="AO29">
        <v>16650</v>
      </c>
      <c r="AP29" s="3"/>
    </row>
    <row r="30" spans="2:54">
      <c r="B30" t="s">
        <v>8</v>
      </c>
      <c r="R30">
        <v>225900</v>
      </c>
      <c r="S30">
        <v>234400</v>
      </c>
      <c r="T30">
        <v>302700</v>
      </c>
      <c r="U30">
        <v>444700</v>
      </c>
      <c r="V30">
        <v>435500</v>
      </c>
      <c r="W30">
        <v>55500</v>
      </c>
      <c r="X30">
        <v>677700</v>
      </c>
      <c r="Y30">
        <v>2789800</v>
      </c>
      <c r="Z30">
        <v>2366.8000000000002</v>
      </c>
      <c r="AA30">
        <v>420.7</v>
      </c>
      <c r="AB30">
        <v>379.2</v>
      </c>
      <c r="AC30">
        <v>10884</v>
      </c>
      <c r="AD30">
        <v>8428.7999999999993</v>
      </c>
      <c r="AE30">
        <v>10016.6</v>
      </c>
      <c r="AF30">
        <v>9854.9</v>
      </c>
      <c r="AG30">
        <v>3351.6</v>
      </c>
      <c r="AH30">
        <v>491.3</v>
      </c>
      <c r="AI30" s="2">
        <v>940700</v>
      </c>
      <c r="AJ30">
        <v>322060</v>
      </c>
      <c r="AK30" s="3">
        <v>4329069</v>
      </c>
      <c r="AL30">
        <v>6241025</v>
      </c>
      <c r="AM30">
        <v>9467330</v>
      </c>
      <c r="AN30">
        <v>1</v>
      </c>
      <c r="AO30">
        <v>13650040</v>
      </c>
      <c r="AP30" s="3">
        <v>20407232</v>
      </c>
      <c r="AQ30">
        <v>17763745</v>
      </c>
      <c r="AR30">
        <v>16152103</v>
      </c>
      <c r="AS30">
        <v>19630920</v>
      </c>
      <c r="AT30">
        <v>9135</v>
      </c>
      <c r="AU30">
        <v>21933</v>
      </c>
      <c r="AV30">
        <v>17300</v>
      </c>
      <c r="AW30">
        <v>40599</v>
      </c>
      <c r="AX30">
        <v>39410</v>
      </c>
      <c r="AY30">
        <v>32839</v>
      </c>
      <c r="AZ30">
        <v>31058</v>
      </c>
      <c r="BA30">
        <v>37866</v>
      </c>
      <c r="BB30">
        <v>47425</v>
      </c>
    </row>
    <row r="31" spans="2:54">
      <c r="B31" t="s">
        <v>57</v>
      </c>
      <c r="AI31" s="2">
        <v>6100</v>
      </c>
      <c r="AJ31">
        <v>6200</v>
      </c>
      <c r="AK31" s="3">
        <v>57450</v>
      </c>
      <c r="AL31">
        <v>74900</v>
      </c>
      <c r="AM31">
        <v>59000</v>
      </c>
      <c r="AO31">
        <v>409290</v>
      </c>
      <c r="AP31" s="3">
        <v>494490</v>
      </c>
      <c r="AQ31">
        <v>424210</v>
      </c>
      <c r="AR31">
        <v>112120</v>
      </c>
      <c r="AS31">
        <v>182400</v>
      </c>
      <c r="AT31">
        <v>55</v>
      </c>
      <c r="AU31">
        <v>218</v>
      </c>
      <c r="AV31">
        <v>735</v>
      </c>
      <c r="AW31">
        <v>734</v>
      </c>
      <c r="AX31">
        <v>1601</v>
      </c>
      <c r="AY31">
        <v>1382</v>
      </c>
      <c r="AZ31">
        <v>2135</v>
      </c>
      <c r="BA31">
        <v>1796</v>
      </c>
      <c r="BB31">
        <v>1088</v>
      </c>
    </row>
    <row r="32" spans="2:54">
      <c r="B32" t="s">
        <v>207</v>
      </c>
      <c r="AI32" s="2"/>
      <c r="AK32" s="3"/>
      <c r="AP32" s="3"/>
      <c r="AU32">
        <v>107</v>
      </c>
      <c r="AV32">
        <v>2596</v>
      </c>
    </row>
    <row r="33" spans="2:54">
      <c r="B33" t="s">
        <v>9</v>
      </c>
      <c r="R33">
        <v>3843600</v>
      </c>
      <c r="S33">
        <v>2124700</v>
      </c>
      <c r="T33">
        <v>3946500</v>
      </c>
      <c r="U33">
        <v>8642300</v>
      </c>
      <c r="V33">
        <v>11711500</v>
      </c>
      <c r="W33">
        <v>25710200</v>
      </c>
      <c r="X33">
        <v>19714500</v>
      </c>
      <c r="Y33">
        <v>35177500</v>
      </c>
      <c r="Z33">
        <v>52529.7</v>
      </c>
      <c r="AA33">
        <v>45968.9</v>
      </c>
      <c r="AB33">
        <v>69451.600000000006</v>
      </c>
      <c r="AC33">
        <v>104939.7</v>
      </c>
      <c r="AD33">
        <v>82418.899999999994</v>
      </c>
      <c r="AE33">
        <v>114477.2</v>
      </c>
      <c r="AF33">
        <v>163345.20000000001</v>
      </c>
      <c r="AG33">
        <v>71919.600000000006</v>
      </c>
      <c r="AH33">
        <v>70733.899999999994</v>
      </c>
      <c r="AI33" s="2">
        <v>113529664</v>
      </c>
      <c r="AJ33">
        <v>54337166</v>
      </c>
      <c r="AK33" s="3">
        <v>56681957</v>
      </c>
      <c r="AL33">
        <v>71283299</v>
      </c>
      <c r="AM33">
        <v>70529447</v>
      </c>
      <c r="AN33">
        <v>4</v>
      </c>
      <c r="AO33">
        <v>68081644</v>
      </c>
      <c r="AP33" s="3">
        <v>24914066</v>
      </c>
      <c r="AQ33">
        <v>11727528</v>
      </c>
      <c r="AR33">
        <v>5762413</v>
      </c>
      <c r="AS33">
        <v>16167949</v>
      </c>
      <c r="AT33">
        <v>65833</v>
      </c>
      <c r="AU33">
        <v>90353</v>
      </c>
      <c r="AV33">
        <v>132397</v>
      </c>
      <c r="AW33">
        <v>177878</v>
      </c>
      <c r="AX33">
        <v>159236</v>
      </c>
      <c r="AY33">
        <v>182479</v>
      </c>
      <c r="AZ33">
        <v>140581</v>
      </c>
      <c r="BA33">
        <v>81858</v>
      </c>
      <c r="BB33">
        <v>78829</v>
      </c>
    </row>
    <row r="34" spans="2:54">
      <c r="B34" t="s">
        <v>58</v>
      </c>
      <c r="AI34" s="2"/>
      <c r="AK34" s="3"/>
      <c r="AP34" s="3">
        <v>3750</v>
      </c>
      <c r="AR34">
        <v>91200</v>
      </c>
      <c r="AY34">
        <v>53</v>
      </c>
    </row>
    <row r="35" spans="2:54">
      <c r="B35" t="s">
        <v>59</v>
      </c>
      <c r="AI35" s="2">
        <v>364773</v>
      </c>
      <c r="AJ35">
        <v>269520</v>
      </c>
      <c r="AK35" s="3">
        <v>8150</v>
      </c>
      <c r="AL35">
        <v>164750</v>
      </c>
      <c r="AM35">
        <v>13015</v>
      </c>
      <c r="AO35">
        <v>260213</v>
      </c>
      <c r="AP35" s="3">
        <v>31140</v>
      </c>
      <c r="AQ35">
        <v>219146</v>
      </c>
      <c r="AR35">
        <v>6387</v>
      </c>
      <c r="AS35">
        <v>5055</v>
      </c>
      <c r="AT35">
        <v>15</v>
      </c>
      <c r="AU35">
        <v>11</v>
      </c>
      <c r="AY35">
        <v>1</v>
      </c>
      <c r="AZ35">
        <v>8</v>
      </c>
      <c r="BA35">
        <v>4</v>
      </c>
      <c r="BB35">
        <v>5</v>
      </c>
    </row>
    <row r="36" spans="2:54">
      <c r="B36" t="s">
        <v>60</v>
      </c>
      <c r="AI36" s="2">
        <v>52400</v>
      </c>
      <c r="AK36" s="3">
        <v>150</v>
      </c>
      <c r="AL36">
        <v>131646</v>
      </c>
      <c r="AM36">
        <v>200470</v>
      </c>
      <c r="AO36">
        <v>203311</v>
      </c>
      <c r="AP36" s="3">
        <v>506670</v>
      </c>
      <c r="AQ36">
        <v>323250</v>
      </c>
      <c r="AR36">
        <v>139600</v>
      </c>
      <c r="AS36">
        <v>502300</v>
      </c>
      <c r="AT36">
        <v>96</v>
      </c>
      <c r="AU36">
        <v>622</v>
      </c>
      <c r="AV36">
        <v>472</v>
      </c>
      <c r="AW36">
        <v>215</v>
      </c>
      <c r="AX36">
        <v>328</v>
      </c>
      <c r="AY36">
        <v>491</v>
      </c>
      <c r="AZ36">
        <v>696</v>
      </c>
      <c r="BA36">
        <v>4</v>
      </c>
      <c r="BB36">
        <v>1501</v>
      </c>
    </row>
    <row r="37" spans="2:54">
      <c r="B37" t="s">
        <v>143</v>
      </c>
      <c r="AI37" s="2">
        <v>150</v>
      </c>
      <c r="AJ37">
        <v>200</v>
      </c>
      <c r="AK37" s="3"/>
      <c r="AM37">
        <v>240</v>
      </c>
      <c r="AP37" s="3"/>
    </row>
    <row r="38" spans="2:54">
      <c r="B38" t="s">
        <v>10</v>
      </c>
      <c r="R38">
        <v>9892000</v>
      </c>
      <c r="S38">
        <v>8982200</v>
      </c>
      <c r="T38">
        <v>14861800</v>
      </c>
      <c r="U38">
        <v>27155700</v>
      </c>
      <c r="V38">
        <v>39847600</v>
      </c>
      <c r="W38">
        <v>61565500</v>
      </c>
      <c r="X38">
        <v>46214400</v>
      </c>
      <c r="Y38">
        <v>118460200</v>
      </c>
      <c r="Z38">
        <v>163737.70000000001</v>
      </c>
      <c r="AA38">
        <v>116244.3</v>
      </c>
      <c r="AB38">
        <v>256585.1</v>
      </c>
      <c r="AC38">
        <v>302540.59999999998</v>
      </c>
      <c r="AD38">
        <v>227437.8</v>
      </c>
      <c r="AE38">
        <v>317797.59999999998</v>
      </c>
      <c r="AF38">
        <v>326264.09999999998</v>
      </c>
      <c r="AG38">
        <v>297704</v>
      </c>
      <c r="AH38">
        <v>339776.4</v>
      </c>
      <c r="AI38" s="2">
        <v>324299217</v>
      </c>
      <c r="AJ38">
        <v>226018991</v>
      </c>
      <c r="AK38" s="3">
        <v>266578165</v>
      </c>
      <c r="AL38">
        <v>200179609</v>
      </c>
      <c r="AM38">
        <v>192766031</v>
      </c>
      <c r="AN38">
        <v>12</v>
      </c>
      <c r="AO38">
        <v>228637935</v>
      </c>
      <c r="AP38" s="3">
        <v>247934109</v>
      </c>
      <c r="AQ38">
        <v>266264709</v>
      </c>
      <c r="AR38">
        <v>219487534</v>
      </c>
      <c r="AS38">
        <v>623437500</v>
      </c>
      <c r="AT38">
        <v>628886</v>
      </c>
      <c r="AU38">
        <v>301818</v>
      </c>
      <c r="AV38">
        <v>464239</v>
      </c>
      <c r="AW38">
        <v>476282</v>
      </c>
      <c r="AX38">
        <v>777703</v>
      </c>
      <c r="AY38">
        <v>1714491</v>
      </c>
      <c r="AZ38">
        <v>2992745</v>
      </c>
      <c r="BA38">
        <v>2351217</v>
      </c>
      <c r="BB38">
        <v>1614511</v>
      </c>
    </row>
    <row r="39" spans="2:54">
      <c r="B39" t="s">
        <v>158</v>
      </c>
      <c r="AI39" s="2"/>
      <c r="AK39" s="3"/>
      <c r="AP39" s="3"/>
    </row>
    <row r="40" spans="2:54">
      <c r="B40" t="s">
        <v>154</v>
      </c>
      <c r="AI40" s="2"/>
      <c r="AJ40">
        <v>200</v>
      </c>
      <c r="AK40" s="3"/>
      <c r="AM40">
        <v>7000</v>
      </c>
      <c r="AP40" s="3"/>
    </row>
    <row r="41" spans="2:54">
      <c r="B41" t="s">
        <v>61</v>
      </c>
      <c r="AI41" s="2"/>
      <c r="AK41" s="3"/>
      <c r="AP41" s="3"/>
      <c r="AR41">
        <v>7900</v>
      </c>
      <c r="AS41">
        <v>40</v>
      </c>
      <c r="AZ41">
        <v>2</v>
      </c>
      <c r="BA41">
        <v>1</v>
      </c>
      <c r="BB41">
        <v>1</v>
      </c>
    </row>
    <row r="42" spans="2:54">
      <c r="B42" t="s">
        <v>62</v>
      </c>
      <c r="AI42" s="2"/>
      <c r="AK42" s="3"/>
      <c r="AP42" s="3"/>
      <c r="AQ42">
        <v>70</v>
      </c>
      <c r="BA42">
        <v>5</v>
      </c>
    </row>
    <row r="43" spans="2:54">
      <c r="B43" t="s">
        <v>63</v>
      </c>
      <c r="AI43" s="2">
        <v>59141</v>
      </c>
      <c r="AJ43">
        <v>295500</v>
      </c>
      <c r="AK43" s="3">
        <v>174385</v>
      </c>
      <c r="AL43">
        <v>265648</v>
      </c>
      <c r="AM43">
        <v>403145</v>
      </c>
      <c r="AO43">
        <v>1064310</v>
      </c>
      <c r="AP43" s="3">
        <v>2032269</v>
      </c>
      <c r="AQ43">
        <v>1670830</v>
      </c>
      <c r="AR43">
        <v>921305</v>
      </c>
      <c r="AS43">
        <v>358845</v>
      </c>
    </row>
    <row r="44" spans="2:54">
      <c r="B44" t="s">
        <v>64</v>
      </c>
      <c r="AI44" s="2"/>
      <c r="AK44" s="3">
        <v>25530</v>
      </c>
      <c r="AO44">
        <v>21530</v>
      </c>
      <c r="AP44" s="3"/>
      <c r="AR44">
        <v>20350</v>
      </c>
      <c r="AS44">
        <v>411000</v>
      </c>
      <c r="AU44">
        <v>1</v>
      </c>
      <c r="AZ44">
        <v>53</v>
      </c>
    </row>
    <row r="45" spans="2:54">
      <c r="B45" t="s">
        <v>65</v>
      </c>
      <c r="AI45" s="2">
        <v>333473</v>
      </c>
      <c r="AJ45">
        <v>108000</v>
      </c>
      <c r="AK45" s="3">
        <v>30000</v>
      </c>
      <c r="AL45">
        <v>125050</v>
      </c>
      <c r="AM45">
        <v>65400</v>
      </c>
      <c r="AO45">
        <v>750840</v>
      </c>
      <c r="AP45" s="3">
        <v>1906015</v>
      </c>
      <c r="AQ45">
        <v>1412485</v>
      </c>
      <c r="AR45">
        <v>1051980</v>
      </c>
      <c r="AS45">
        <v>865800</v>
      </c>
      <c r="AT45">
        <v>1342</v>
      </c>
      <c r="AU45">
        <v>39</v>
      </c>
      <c r="AZ45">
        <v>4970</v>
      </c>
      <c r="BA45">
        <v>4620</v>
      </c>
      <c r="BB45">
        <v>1388</v>
      </c>
    </row>
    <row r="46" spans="2:54">
      <c r="B46" t="s">
        <v>66</v>
      </c>
      <c r="AI46" s="2">
        <v>2410598</v>
      </c>
      <c r="AJ46">
        <v>2670345</v>
      </c>
      <c r="AK46" s="3">
        <v>4146474</v>
      </c>
      <c r="AL46">
        <v>4773054</v>
      </c>
      <c r="AM46">
        <v>4789444</v>
      </c>
      <c r="AO46">
        <v>5704036</v>
      </c>
      <c r="AP46" s="3">
        <v>7151127</v>
      </c>
      <c r="AQ46">
        <v>5604220</v>
      </c>
      <c r="AR46">
        <v>3008002</v>
      </c>
      <c r="AS46">
        <v>1245628</v>
      </c>
      <c r="AT46">
        <v>6212</v>
      </c>
      <c r="AU46">
        <v>983</v>
      </c>
      <c r="AV46">
        <v>6785</v>
      </c>
      <c r="AW46">
        <v>1584</v>
      </c>
      <c r="AY46">
        <v>2261</v>
      </c>
      <c r="AZ46">
        <v>3277</v>
      </c>
      <c r="BA46">
        <v>5681</v>
      </c>
      <c r="BB46">
        <v>17644</v>
      </c>
    </row>
    <row r="47" spans="2:54">
      <c r="B47" t="s">
        <v>12</v>
      </c>
      <c r="R47">
        <v>7594000</v>
      </c>
      <c r="S47">
        <v>5536400</v>
      </c>
      <c r="T47">
        <v>4744400</v>
      </c>
      <c r="U47">
        <v>6446700</v>
      </c>
      <c r="V47">
        <v>8834500</v>
      </c>
      <c r="W47">
        <v>8157100</v>
      </c>
      <c r="X47">
        <v>10779500</v>
      </c>
      <c r="Y47">
        <v>53030000</v>
      </c>
      <c r="Z47">
        <v>77733.100000000006</v>
      </c>
      <c r="AA47">
        <v>101364.7</v>
      </c>
      <c r="AB47">
        <v>184722.2</v>
      </c>
      <c r="AC47">
        <v>108536.8</v>
      </c>
      <c r="AD47">
        <v>230755.3</v>
      </c>
      <c r="AE47">
        <v>269260.3</v>
      </c>
      <c r="AF47">
        <v>282606.90000000002</v>
      </c>
      <c r="AG47">
        <v>249545.8</v>
      </c>
      <c r="AH47">
        <v>236518.9</v>
      </c>
      <c r="AI47" s="2">
        <v>206356782</v>
      </c>
      <c r="AJ47">
        <v>124674259</v>
      </c>
      <c r="AK47" s="3">
        <v>114399320</v>
      </c>
      <c r="AL47">
        <v>124278181</v>
      </c>
      <c r="AM47">
        <v>145510431</v>
      </c>
      <c r="AN47">
        <v>5</v>
      </c>
      <c r="AO47">
        <v>102138480</v>
      </c>
      <c r="AP47" s="3">
        <v>110259167</v>
      </c>
      <c r="AQ47">
        <v>141121602</v>
      </c>
      <c r="AR47">
        <v>140383347</v>
      </c>
      <c r="AS47">
        <v>100393587</v>
      </c>
      <c r="AT47">
        <v>46981</v>
      </c>
      <c r="AU47">
        <v>35404</v>
      </c>
      <c r="AV47">
        <v>35671</v>
      </c>
      <c r="AW47">
        <v>18320</v>
      </c>
      <c r="AX47">
        <v>35512</v>
      </c>
      <c r="AY47">
        <v>202960</v>
      </c>
      <c r="AZ47">
        <v>391376</v>
      </c>
      <c r="BA47">
        <v>350349</v>
      </c>
      <c r="BB47">
        <v>589412</v>
      </c>
    </row>
    <row r="48" spans="2:54">
      <c r="B48" t="s">
        <v>67</v>
      </c>
      <c r="AI48" s="2">
        <v>4000</v>
      </c>
      <c r="AK48" s="3">
        <v>2200</v>
      </c>
      <c r="AL48">
        <v>140</v>
      </c>
      <c r="AM48">
        <v>370</v>
      </c>
      <c r="AO48">
        <v>259220</v>
      </c>
      <c r="AP48" s="3">
        <v>410590</v>
      </c>
      <c r="AQ48">
        <v>355640</v>
      </c>
      <c r="AR48">
        <v>583705</v>
      </c>
      <c r="AS48">
        <v>567500</v>
      </c>
      <c r="AT48">
        <v>503</v>
      </c>
      <c r="AV48">
        <v>1535</v>
      </c>
      <c r="AW48">
        <v>40</v>
      </c>
      <c r="AY48">
        <v>2</v>
      </c>
      <c r="AZ48">
        <v>4</v>
      </c>
      <c r="BA48">
        <v>1411</v>
      </c>
      <c r="BB48">
        <v>522</v>
      </c>
    </row>
    <row r="49" spans="2:54">
      <c r="B49" t="s">
        <v>68</v>
      </c>
      <c r="AI49" s="2"/>
      <c r="AK49" s="3"/>
      <c r="AP49" s="3">
        <v>2729500</v>
      </c>
      <c r="AQ49">
        <v>3018252</v>
      </c>
      <c r="AR49">
        <v>2092961</v>
      </c>
      <c r="AS49">
        <v>2367890</v>
      </c>
      <c r="AT49">
        <v>3742</v>
      </c>
      <c r="AU49">
        <v>114</v>
      </c>
      <c r="AW49">
        <v>292</v>
      </c>
      <c r="AX49">
        <v>8297</v>
      </c>
      <c r="AY49">
        <v>64</v>
      </c>
      <c r="AZ49">
        <v>43</v>
      </c>
      <c r="BA49">
        <v>1542</v>
      </c>
      <c r="BB49">
        <v>507</v>
      </c>
    </row>
    <row r="50" spans="2:54">
      <c r="B50" t="s">
        <v>69</v>
      </c>
      <c r="AI50" s="2"/>
      <c r="AK50" s="3"/>
      <c r="AP50" s="3">
        <v>2245</v>
      </c>
      <c r="AQ50">
        <v>1040</v>
      </c>
      <c r="AR50">
        <v>2870</v>
      </c>
      <c r="AX50">
        <v>1</v>
      </c>
      <c r="AZ50">
        <v>6</v>
      </c>
    </row>
    <row r="51" spans="2:54">
      <c r="B51" t="s">
        <v>70</v>
      </c>
      <c r="AI51" s="2">
        <v>1251698</v>
      </c>
      <c r="AJ51">
        <v>501071</v>
      </c>
      <c r="AK51" s="3">
        <v>1396964</v>
      </c>
      <c r="AL51">
        <v>3494263</v>
      </c>
      <c r="AM51">
        <v>3595183</v>
      </c>
      <c r="AO51">
        <v>1213150</v>
      </c>
      <c r="AP51" s="3">
        <v>2995412</v>
      </c>
      <c r="AQ51">
        <v>1606670</v>
      </c>
      <c r="AR51">
        <v>1420140</v>
      </c>
      <c r="AS51">
        <v>2057895</v>
      </c>
      <c r="AT51">
        <v>97</v>
      </c>
      <c r="AV51">
        <v>1</v>
      </c>
      <c r="AX51">
        <v>20082</v>
      </c>
      <c r="AY51">
        <v>8736</v>
      </c>
      <c r="AZ51">
        <v>4258</v>
      </c>
      <c r="BA51">
        <v>11525</v>
      </c>
      <c r="BB51">
        <v>11355</v>
      </c>
    </row>
    <row r="52" spans="2:54">
      <c r="B52" t="s">
        <v>165</v>
      </c>
      <c r="AI52" s="2"/>
      <c r="AK52" s="3"/>
      <c r="AO52">
        <v>300</v>
      </c>
      <c r="AP52" s="3"/>
    </row>
    <row r="53" spans="2:54">
      <c r="B53" t="s">
        <v>159</v>
      </c>
      <c r="AI53" s="2"/>
      <c r="AK53" s="3"/>
      <c r="AM53">
        <v>20</v>
      </c>
      <c r="AO53">
        <v>39900</v>
      </c>
      <c r="AP53" s="3"/>
    </row>
    <row r="54" spans="2:54">
      <c r="B54" t="s">
        <v>199</v>
      </c>
      <c r="AI54" s="2"/>
      <c r="AK54" s="3"/>
      <c r="AL54">
        <v>3000</v>
      </c>
      <c r="AP54" s="3"/>
    </row>
    <row r="55" spans="2:54">
      <c r="B55" t="s">
        <v>180</v>
      </c>
      <c r="AI55" s="2"/>
      <c r="AK55" s="3"/>
      <c r="AL55">
        <v>10</v>
      </c>
      <c r="AP55" s="3"/>
    </row>
    <row r="56" spans="2:54">
      <c r="B56" t="s">
        <v>167</v>
      </c>
      <c r="AI56" s="2"/>
      <c r="AK56" s="3"/>
      <c r="AO56">
        <v>200</v>
      </c>
      <c r="AP56" s="3"/>
    </row>
    <row r="57" spans="2:54">
      <c r="B57" t="s">
        <v>175</v>
      </c>
      <c r="AI57" s="2"/>
      <c r="AK57" s="3">
        <v>2400</v>
      </c>
      <c r="AP57" s="3"/>
    </row>
    <row r="58" spans="2:54">
      <c r="B58" t="s">
        <v>144</v>
      </c>
      <c r="AI58" s="2">
        <v>90500</v>
      </c>
      <c r="AK58" s="3">
        <v>167600</v>
      </c>
      <c r="AL58">
        <v>141800</v>
      </c>
      <c r="AM58">
        <v>51200</v>
      </c>
      <c r="AO58">
        <v>490000</v>
      </c>
      <c r="AP58" s="3"/>
    </row>
    <row r="59" spans="2:54">
      <c r="B59" t="s">
        <v>71</v>
      </c>
      <c r="AI59" s="2"/>
      <c r="AK59" s="3"/>
      <c r="AL59">
        <v>5</v>
      </c>
      <c r="AM59">
        <v>2500</v>
      </c>
      <c r="AO59">
        <v>89210</v>
      </c>
      <c r="AP59" s="3">
        <v>294535</v>
      </c>
      <c r="AQ59">
        <v>103421</v>
      </c>
      <c r="AR59">
        <v>254166</v>
      </c>
      <c r="AS59">
        <v>4930</v>
      </c>
      <c r="AT59">
        <v>3</v>
      </c>
      <c r="AW59">
        <v>2</v>
      </c>
      <c r="AY59">
        <v>141</v>
      </c>
      <c r="AZ59">
        <v>1350</v>
      </c>
      <c r="BA59">
        <v>166</v>
      </c>
    </row>
    <row r="60" spans="2:54">
      <c r="B60" t="s">
        <v>72</v>
      </c>
      <c r="AI60" s="2">
        <v>161900</v>
      </c>
      <c r="AJ60">
        <v>254000</v>
      </c>
      <c r="AK60" s="3">
        <v>284400</v>
      </c>
      <c r="AL60">
        <v>313310</v>
      </c>
      <c r="AM60">
        <v>328240</v>
      </c>
      <c r="AO60">
        <v>418200</v>
      </c>
      <c r="AP60" s="3">
        <v>1592556</v>
      </c>
      <c r="AQ60">
        <v>2345300</v>
      </c>
      <c r="AR60">
        <v>420254</v>
      </c>
      <c r="AS60">
        <v>405600</v>
      </c>
      <c r="AT60">
        <v>40</v>
      </c>
      <c r="AU60">
        <v>790</v>
      </c>
      <c r="AV60">
        <v>365</v>
      </c>
      <c r="AW60">
        <v>50</v>
      </c>
      <c r="AX60">
        <v>47</v>
      </c>
      <c r="AY60">
        <v>93</v>
      </c>
      <c r="AZ60">
        <v>22</v>
      </c>
      <c r="BA60">
        <v>413</v>
      </c>
      <c r="BB60">
        <v>206</v>
      </c>
    </row>
    <row r="61" spans="2:54">
      <c r="B61" t="s">
        <v>73</v>
      </c>
      <c r="AI61" s="2">
        <v>7384231</v>
      </c>
      <c r="AJ61">
        <v>2081715</v>
      </c>
      <c r="AK61" s="3">
        <v>3703722</v>
      </c>
      <c r="AL61">
        <v>4087103</v>
      </c>
      <c r="AM61">
        <v>4183945</v>
      </c>
      <c r="AO61">
        <v>7266505</v>
      </c>
      <c r="AP61" s="3">
        <v>7439952</v>
      </c>
      <c r="AQ61">
        <v>9999875</v>
      </c>
      <c r="AR61">
        <v>11966199</v>
      </c>
      <c r="AS61">
        <v>15020055</v>
      </c>
      <c r="AT61">
        <v>30505</v>
      </c>
      <c r="AU61">
        <v>33169</v>
      </c>
      <c r="AV61">
        <v>24577</v>
      </c>
      <c r="AW61">
        <v>84231</v>
      </c>
      <c r="AX61">
        <v>46262</v>
      </c>
      <c r="AY61">
        <v>58871</v>
      </c>
      <c r="AZ61">
        <v>50718</v>
      </c>
      <c r="BA61">
        <v>68383</v>
      </c>
      <c r="BB61">
        <v>56428</v>
      </c>
    </row>
    <row r="62" spans="2:54">
      <c r="B62" t="s">
        <v>74</v>
      </c>
      <c r="AI62" s="2"/>
      <c r="AK62" s="3"/>
      <c r="AP62" s="3"/>
      <c r="AR62">
        <v>6280</v>
      </c>
      <c r="AX62">
        <v>1</v>
      </c>
    </row>
    <row r="63" spans="2:54">
      <c r="B63" t="s">
        <v>160</v>
      </c>
      <c r="AI63" s="2"/>
      <c r="AK63" s="3">
        <v>100</v>
      </c>
      <c r="AL63">
        <v>43270</v>
      </c>
      <c r="AM63">
        <v>11625</v>
      </c>
      <c r="AO63">
        <v>99050</v>
      </c>
      <c r="AP63" s="3"/>
    </row>
    <row r="64" spans="2:54">
      <c r="B64" t="s">
        <v>75</v>
      </c>
      <c r="AI64" s="2"/>
      <c r="AK64" s="3"/>
      <c r="AP64" s="3"/>
      <c r="AR64">
        <v>50</v>
      </c>
    </row>
    <row r="65" spans="2:54">
      <c r="B65" t="s">
        <v>166</v>
      </c>
      <c r="AI65" s="2"/>
      <c r="AK65" s="3"/>
      <c r="AL65">
        <v>6400</v>
      </c>
      <c r="AO65">
        <v>48900</v>
      </c>
      <c r="AP65" s="3"/>
    </row>
    <row r="66" spans="2:54">
      <c r="B66" t="s">
        <v>76</v>
      </c>
      <c r="AI66" s="2"/>
      <c r="AK66" s="3"/>
      <c r="AP66" s="3"/>
      <c r="AQ66">
        <v>4310</v>
      </c>
      <c r="AR66">
        <v>8740</v>
      </c>
      <c r="AS66">
        <v>1000</v>
      </c>
      <c r="AT66">
        <v>39</v>
      </c>
      <c r="AU66">
        <v>3</v>
      </c>
      <c r="AV66">
        <v>5</v>
      </c>
      <c r="AW66">
        <v>24</v>
      </c>
      <c r="AX66">
        <v>28</v>
      </c>
      <c r="BA66">
        <v>3</v>
      </c>
      <c r="BB66">
        <v>3</v>
      </c>
    </row>
    <row r="67" spans="2:54">
      <c r="B67" t="s">
        <v>77</v>
      </c>
      <c r="AI67" s="2"/>
      <c r="AK67" s="3"/>
      <c r="AP67" s="3">
        <v>42200</v>
      </c>
      <c r="AQ67">
        <v>7400</v>
      </c>
      <c r="AR67">
        <v>9500</v>
      </c>
      <c r="AS67">
        <v>37400</v>
      </c>
    </row>
    <row r="68" spans="2:54">
      <c r="B68" t="s">
        <v>78</v>
      </c>
      <c r="AI68" s="2">
        <v>4028400</v>
      </c>
      <c r="AJ68">
        <v>6510327</v>
      </c>
      <c r="AK68" s="3">
        <v>5037844</v>
      </c>
      <c r="AL68">
        <v>5881190</v>
      </c>
      <c r="AM68">
        <v>7888182</v>
      </c>
      <c r="AO68">
        <v>3104100</v>
      </c>
      <c r="AP68" s="3">
        <v>6780037</v>
      </c>
      <c r="AQ68">
        <v>6131850</v>
      </c>
      <c r="AR68">
        <v>5033680</v>
      </c>
      <c r="AS68">
        <v>1405800</v>
      </c>
      <c r="AT68">
        <v>72</v>
      </c>
      <c r="AW68">
        <v>207</v>
      </c>
      <c r="AX68">
        <v>14376</v>
      </c>
      <c r="AY68">
        <v>48389</v>
      </c>
      <c r="AZ68">
        <v>21426</v>
      </c>
      <c r="BA68">
        <v>13743</v>
      </c>
      <c r="BB68">
        <v>49451</v>
      </c>
    </row>
    <row r="69" spans="2:54">
      <c r="B69" t="s">
        <v>79</v>
      </c>
      <c r="AI69" s="2">
        <v>25240</v>
      </c>
      <c r="AJ69">
        <v>130180</v>
      </c>
      <c r="AK69" s="3">
        <v>21530</v>
      </c>
      <c r="AL69">
        <v>13530</v>
      </c>
      <c r="AM69">
        <v>14630</v>
      </c>
      <c r="AO69">
        <v>23430</v>
      </c>
      <c r="AP69" s="3">
        <v>105920</v>
      </c>
      <c r="AQ69">
        <v>271760</v>
      </c>
      <c r="AR69">
        <v>121202</v>
      </c>
      <c r="AS69">
        <v>379670</v>
      </c>
      <c r="AT69">
        <v>368</v>
      </c>
      <c r="AU69">
        <v>377</v>
      </c>
      <c r="AV69">
        <v>190</v>
      </c>
      <c r="AY69">
        <v>11</v>
      </c>
      <c r="AZ69">
        <v>490</v>
      </c>
      <c r="BA69">
        <v>286</v>
      </c>
      <c r="BB69">
        <v>1443</v>
      </c>
    </row>
    <row r="70" spans="2:54">
      <c r="B70" t="s">
        <v>80</v>
      </c>
      <c r="AI70" s="2">
        <v>21884</v>
      </c>
      <c r="AK70" s="3"/>
      <c r="AL70">
        <v>80</v>
      </c>
      <c r="AP70" s="3"/>
      <c r="AU70">
        <v>3</v>
      </c>
      <c r="AV70">
        <v>25</v>
      </c>
      <c r="AX70">
        <v>34</v>
      </c>
      <c r="AY70">
        <v>37</v>
      </c>
      <c r="AZ70">
        <v>42</v>
      </c>
    </row>
    <row r="71" spans="2:54">
      <c r="B71" t="s">
        <v>81</v>
      </c>
      <c r="AI71" s="2">
        <v>32900</v>
      </c>
      <c r="AK71" s="3"/>
      <c r="AP71" s="3">
        <v>200</v>
      </c>
      <c r="AQ71">
        <v>2340</v>
      </c>
      <c r="AR71">
        <v>400</v>
      </c>
      <c r="AZ71">
        <v>9</v>
      </c>
      <c r="BB71">
        <v>16403</v>
      </c>
    </row>
    <row r="72" spans="2:54">
      <c r="B72" t="s">
        <v>82</v>
      </c>
      <c r="AI72" s="2"/>
      <c r="AJ72">
        <v>12700</v>
      </c>
      <c r="AK72" s="3">
        <v>4000</v>
      </c>
      <c r="AP72" s="3">
        <v>19300</v>
      </c>
      <c r="AQ72">
        <v>8500</v>
      </c>
      <c r="AT72">
        <v>30</v>
      </c>
      <c r="AU72">
        <v>3</v>
      </c>
      <c r="BA72">
        <v>2</v>
      </c>
    </row>
    <row r="73" spans="2:54">
      <c r="B73" t="s">
        <v>83</v>
      </c>
      <c r="AI73" s="2">
        <v>437257</v>
      </c>
      <c r="AJ73">
        <v>327741</v>
      </c>
      <c r="AK73" s="3">
        <v>449699</v>
      </c>
      <c r="AL73">
        <v>856967</v>
      </c>
      <c r="AM73">
        <v>1701322</v>
      </c>
      <c r="AO73">
        <v>3023563</v>
      </c>
      <c r="AP73" s="3">
        <v>5763787</v>
      </c>
      <c r="AQ73">
        <v>4841820</v>
      </c>
      <c r="AR73">
        <v>5143372</v>
      </c>
      <c r="AS73">
        <v>3266096</v>
      </c>
      <c r="AT73">
        <v>2454</v>
      </c>
      <c r="AU73">
        <v>8118</v>
      </c>
      <c r="AV73">
        <v>31753</v>
      </c>
      <c r="AW73">
        <v>7001</v>
      </c>
      <c r="AX73">
        <v>476</v>
      </c>
      <c r="AY73">
        <v>1</v>
      </c>
      <c r="AZ73">
        <v>107</v>
      </c>
      <c r="BA73">
        <v>450</v>
      </c>
      <c r="BB73">
        <v>1117</v>
      </c>
    </row>
    <row r="74" spans="2:54">
      <c r="B74" t="s">
        <v>14</v>
      </c>
      <c r="R74">
        <v>23489600</v>
      </c>
      <c r="S74">
        <v>21361900</v>
      </c>
      <c r="T74">
        <v>30039100</v>
      </c>
      <c r="U74">
        <v>58224000</v>
      </c>
      <c r="V74">
        <v>49542400</v>
      </c>
      <c r="W74">
        <v>55473700</v>
      </c>
      <c r="X74">
        <v>97875900</v>
      </c>
      <c r="Y74">
        <v>266159400</v>
      </c>
      <c r="Z74">
        <v>291621.8</v>
      </c>
      <c r="AA74">
        <v>436550.6</v>
      </c>
      <c r="AB74">
        <v>767851.9</v>
      </c>
      <c r="AC74">
        <v>978945.6</v>
      </c>
      <c r="AD74">
        <v>720381.9</v>
      </c>
      <c r="AE74">
        <v>573999.6</v>
      </c>
      <c r="AF74">
        <v>689031</v>
      </c>
      <c r="AG74">
        <v>821599.5</v>
      </c>
      <c r="AH74">
        <v>678781.1</v>
      </c>
      <c r="AI74" s="2">
        <v>517671574</v>
      </c>
      <c r="AJ74">
        <v>397906346</v>
      </c>
      <c r="AK74" s="3">
        <v>458259017</v>
      </c>
      <c r="AL74">
        <v>814254085</v>
      </c>
      <c r="AM74">
        <v>551192203</v>
      </c>
      <c r="AN74">
        <v>26</v>
      </c>
      <c r="AO74">
        <v>421024844</v>
      </c>
      <c r="AP74" s="3">
        <v>435398672</v>
      </c>
      <c r="AQ74">
        <v>394013723</v>
      </c>
      <c r="AR74">
        <v>397325621</v>
      </c>
      <c r="AS74">
        <v>424638362</v>
      </c>
      <c r="AT74">
        <v>374878</v>
      </c>
      <c r="AU74">
        <v>309132</v>
      </c>
      <c r="AV74">
        <v>515927</v>
      </c>
      <c r="AW74">
        <v>432679</v>
      </c>
      <c r="AX74">
        <v>444682</v>
      </c>
      <c r="AY74">
        <v>942716</v>
      </c>
      <c r="AZ74">
        <v>1122166</v>
      </c>
      <c r="BA74">
        <v>2312644</v>
      </c>
      <c r="BB74">
        <v>2206282</v>
      </c>
    </row>
    <row r="75" spans="2:54">
      <c r="B75" t="s">
        <v>84</v>
      </c>
      <c r="AI75" s="2"/>
      <c r="AJ75">
        <v>20000</v>
      </c>
      <c r="AK75" s="3"/>
      <c r="AO75">
        <v>900</v>
      </c>
      <c r="AP75" s="3">
        <v>7330</v>
      </c>
      <c r="AQ75">
        <v>430</v>
      </c>
      <c r="AR75">
        <v>2990</v>
      </c>
      <c r="AS75">
        <v>1550</v>
      </c>
      <c r="AT75">
        <v>6</v>
      </c>
      <c r="AU75">
        <v>5</v>
      </c>
      <c r="AV75">
        <v>6</v>
      </c>
      <c r="AX75">
        <v>101</v>
      </c>
      <c r="AY75">
        <v>8298</v>
      </c>
      <c r="AZ75">
        <v>3029</v>
      </c>
      <c r="BA75">
        <v>40408</v>
      </c>
      <c r="BB75">
        <v>16728</v>
      </c>
    </row>
    <row r="76" spans="2:54">
      <c r="B76" t="s">
        <v>85</v>
      </c>
      <c r="AI76" s="2"/>
      <c r="AK76" s="3"/>
      <c r="AP76" s="3">
        <v>10553050</v>
      </c>
      <c r="AQ76">
        <v>8673980</v>
      </c>
      <c r="AR76">
        <v>7237420</v>
      </c>
      <c r="AS76">
        <v>171950</v>
      </c>
      <c r="AT76">
        <v>695</v>
      </c>
      <c r="AU76">
        <v>1538</v>
      </c>
      <c r="AV76">
        <v>2118</v>
      </c>
      <c r="AW76">
        <v>2939</v>
      </c>
      <c r="AX76">
        <v>1594</v>
      </c>
      <c r="AY76">
        <v>18683</v>
      </c>
      <c r="AZ76">
        <v>4103</v>
      </c>
      <c r="BA76">
        <v>2222</v>
      </c>
      <c r="BB76">
        <v>1056</v>
      </c>
    </row>
    <row r="77" spans="2:54">
      <c r="B77" t="s">
        <v>86</v>
      </c>
      <c r="AI77" s="2"/>
      <c r="AK77" s="3"/>
      <c r="AP77" s="3">
        <v>12080678</v>
      </c>
      <c r="AQ77">
        <v>2989251</v>
      </c>
      <c r="AR77">
        <v>1146587</v>
      </c>
      <c r="AS77">
        <v>3458400</v>
      </c>
      <c r="AT77">
        <v>9</v>
      </c>
      <c r="AU77">
        <v>57</v>
      </c>
      <c r="AV77">
        <v>150</v>
      </c>
      <c r="AW77">
        <v>226</v>
      </c>
      <c r="AX77">
        <v>67</v>
      </c>
      <c r="AY77">
        <v>588</v>
      </c>
      <c r="AZ77">
        <v>438</v>
      </c>
      <c r="BA77">
        <v>297</v>
      </c>
      <c r="BB77">
        <v>647</v>
      </c>
    </row>
    <row r="78" spans="2:54">
      <c r="B78" t="s">
        <v>87</v>
      </c>
      <c r="AI78" s="2"/>
      <c r="AK78" s="3"/>
      <c r="AP78" s="3">
        <v>2271690</v>
      </c>
      <c r="AQ78">
        <v>2476015</v>
      </c>
      <c r="AR78">
        <v>677830</v>
      </c>
      <c r="AS78">
        <v>884900</v>
      </c>
      <c r="AT78">
        <v>214</v>
      </c>
      <c r="AU78">
        <v>64</v>
      </c>
      <c r="AV78">
        <v>165</v>
      </c>
      <c r="AW78">
        <v>30</v>
      </c>
      <c r="AX78">
        <v>320</v>
      </c>
      <c r="AY78">
        <v>200</v>
      </c>
      <c r="AZ78">
        <v>141</v>
      </c>
      <c r="BA78">
        <v>148</v>
      </c>
      <c r="BB78">
        <v>21561</v>
      </c>
    </row>
    <row r="79" spans="2:54">
      <c r="B79" t="s">
        <v>88</v>
      </c>
      <c r="AI79" s="2">
        <v>75570</v>
      </c>
      <c r="AJ79">
        <v>3440</v>
      </c>
      <c r="AK79" s="3">
        <v>112900</v>
      </c>
      <c r="AL79">
        <v>858420</v>
      </c>
      <c r="AM79">
        <v>1709203</v>
      </c>
      <c r="AO79">
        <v>7084700</v>
      </c>
      <c r="AP79" s="3">
        <v>10241458</v>
      </c>
      <c r="AQ79">
        <v>42032968</v>
      </c>
      <c r="AR79">
        <v>10247680</v>
      </c>
      <c r="AS79">
        <v>12358599</v>
      </c>
      <c r="AT79">
        <v>209</v>
      </c>
      <c r="AU79">
        <v>21</v>
      </c>
      <c r="AV79">
        <v>71</v>
      </c>
      <c r="AW79">
        <v>1057</v>
      </c>
      <c r="AY79">
        <v>54978</v>
      </c>
      <c r="AZ79">
        <v>129778</v>
      </c>
      <c r="BA79">
        <v>81010</v>
      </c>
      <c r="BB79">
        <v>34150</v>
      </c>
    </row>
    <row r="80" spans="2:54">
      <c r="B80" t="s">
        <v>155</v>
      </c>
      <c r="AI80" s="2"/>
      <c r="AJ80">
        <v>1000</v>
      </c>
      <c r="AK80" s="3"/>
      <c r="AL80">
        <v>9700</v>
      </c>
      <c r="AM80">
        <v>1540</v>
      </c>
      <c r="AO80">
        <v>1015</v>
      </c>
      <c r="AP80" s="3"/>
    </row>
    <row r="81" spans="2:54">
      <c r="B81" t="s">
        <v>168</v>
      </c>
      <c r="AI81" s="2"/>
      <c r="AK81" s="3"/>
      <c r="AO81">
        <v>135</v>
      </c>
      <c r="AP81" s="3"/>
    </row>
    <row r="82" spans="2:54">
      <c r="B82" t="s">
        <v>151</v>
      </c>
      <c r="AI82" s="2">
        <v>1313</v>
      </c>
      <c r="AJ82">
        <v>3440</v>
      </c>
      <c r="AK82" s="3">
        <v>130</v>
      </c>
      <c r="AL82">
        <v>385</v>
      </c>
      <c r="AM82">
        <v>50</v>
      </c>
      <c r="AO82">
        <v>1580</v>
      </c>
      <c r="AP82" s="3"/>
    </row>
    <row r="83" spans="2:54">
      <c r="B83" t="s">
        <v>174</v>
      </c>
      <c r="AI83" s="2"/>
      <c r="AK83" s="3"/>
      <c r="AL83">
        <v>6940</v>
      </c>
      <c r="AO83">
        <v>2700</v>
      </c>
      <c r="AP83" s="3"/>
    </row>
    <row r="84" spans="2:54">
      <c r="B84" t="s">
        <v>156</v>
      </c>
      <c r="AI84" s="2"/>
      <c r="AJ84">
        <v>20</v>
      </c>
      <c r="AK84" s="3"/>
      <c r="AP84" s="3"/>
    </row>
    <row r="85" spans="2:54">
      <c r="B85" t="s">
        <v>89</v>
      </c>
      <c r="AI85" s="2">
        <v>29873074</v>
      </c>
      <c r="AJ85">
        <v>3708489</v>
      </c>
      <c r="AK85" s="3">
        <v>2684551</v>
      </c>
      <c r="AL85">
        <v>1407515</v>
      </c>
      <c r="AM85">
        <v>1759005</v>
      </c>
      <c r="AO85">
        <v>3516916</v>
      </c>
      <c r="AP85" s="3">
        <v>7296101</v>
      </c>
      <c r="AQ85">
        <v>4901602</v>
      </c>
      <c r="AR85">
        <v>6101429</v>
      </c>
      <c r="AS85">
        <v>46015500</v>
      </c>
      <c r="AT85">
        <v>59462</v>
      </c>
      <c r="AU85">
        <v>93387</v>
      </c>
      <c r="AV85">
        <v>145795</v>
      </c>
      <c r="AW85">
        <v>265974</v>
      </c>
      <c r="AX85">
        <v>408018</v>
      </c>
      <c r="AY85">
        <v>143763</v>
      </c>
      <c r="AZ85">
        <v>127497</v>
      </c>
      <c r="BA85">
        <v>105794</v>
      </c>
      <c r="BB85">
        <v>237542</v>
      </c>
    </row>
    <row r="86" spans="2:54">
      <c r="B86" t="s">
        <v>90</v>
      </c>
      <c r="AI86" s="2">
        <v>89020</v>
      </c>
      <c r="AJ86">
        <v>102280</v>
      </c>
      <c r="AK86" s="3">
        <v>161820</v>
      </c>
      <c r="AL86">
        <v>112910</v>
      </c>
      <c r="AM86">
        <v>316350</v>
      </c>
      <c r="AO86">
        <v>932761</v>
      </c>
      <c r="AP86" s="3">
        <v>1274582</v>
      </c>
      <c r="AQ86">
        <v>548200</v>
      </c>
      <c r="AR86">
        <v>596295</v>
      </c>
      <c r="AS86">
        <v>1975730</v>
      </c>
      <c r="AT86">
        <v>826</v>
      </c>
      <c r="AU86">
        <v>116</v>
      </c>
      <c r="AV86">
        <v>104</v>
      </c>
      <c r="AW86">
        <v>853</v>
      </c>
      <c r="AX86">
        <v>1439</v>
      </c>
      <c r="AY86">
        <v>2228</v>
      </c>
      <c r="AZ86">
        <v>4355</v>
      </c>
      <c r="BA86">
        <v>5559</v>
      </c>
      <c r="BB86">
        <v>3085</v>
      </c>
    </row>
    <row r="87" spans="2:54">
      <c r="B87" t="s">
        <v>91</v>
      </c>
      <c r="AI87" s="2"/>
      <c r="AK87" s="3"/>
      <c r="AL87">
        <v>2000</v>
      </c>
      <c r="AM87">
        <v>211000</v>
      </c>
      <c r="AO87">
        <v>103000</v>
      </c>
      <c r="AP87" s="3">
        <v>352650</v>
      </c>
      <c r="AQ87">
        <v>19150</v>
      </c>
      <c r="AR87">
        <v>447300</v>
      </c>
      <c r="AS87">
        <v>500</v>
      </c>
      <c r="AV87">
        <v>92</v>
      </c>
      <c r="AW87">
        <v>183</v>
      </c>
      <c r="AY87">
        <v>1374</v>
      </c>
      <c r="AZ87">
        <v>64</v>
      </c>
      <c r="BA87">
        <v>688</v>
      </c>
      <c r="BB87">
        <v>5</v>
      </c>
    </row>
    <row r="88" spans="2:54">
      <c r="B88" t="s">
        <v>92</v>
      </c>
      <c r="AI88" s="2"/>
      <c r="AK88" s="3"/>
      <c r="AP88" s="3">
        <v>378993</v>
      </c>
      <c r="AQ88">
        <v>718106</v>
      </c>
      <c r="AR88">
        <v>100358</v>
      </c>
      <c r="AS88">
        <v>77005</v>
      </c>
      <c r="AT88">
        <v>39</v>
      </c>
      <c r="AU88">
        <v>1254</v>
      </c>
      <c r="AV88">
        <v>21</v>
      </c>
      <c r="AW88">
        <v>42</v>
      </c>
      <c r="AX88">
        <v>301</v>
      </c>
      <c r="AY88">
        <v>74</v>
      </c>
      <c r="AZ88">
        <v>532</v>
      </c>
      <c r="BA88">
        <v>83</v>
      </c>
      <c r="BB88">
        <v>91</v>
      </c>
    </row>
    <row r="89" spans="2:54">
      <c r="B89" t="s">
        <v>145</v>
      </c>
      <c r="AI89" s="2">
        <v>123000</v>
      </c>
      <c r="AK89" s="3"/>
      <c r="AO89">
        <v>10</v>
      </c>
      <c r="AP89" s="3"/>
    </row>
    <row r="90" spans="2:54">
      <c r="B90" t="s">
        <v>93</v>
      </c>
      <c r="AI90" s="2">
        <v>97000</v>
      </c>
      <c r="AJ90">
        <v>1190</v>
      </c>
      <c r="AK90" s="3"/>
      <c r="AL90">
        <v>10749</v>
      </c>
      <c r="AM90">
        <v>19905</v>
      </c>
      <c r="AO90">
        <v>92462</v>
      </c>
      <c r="AP90" s="3">
        <v>21013</v>
      </c>
      <c r="AQ90">
        <v>97251</v>
      </c>
      <c r="AR90">
        <v>202007</v>
      </c>
      <c r="AS90">
        <v>139056</v>
      </c>
      <c r="AT90">
        <v>93</v>
      </c>
      <c r="AU90">
        <v>536</v>
      </c>
      <c r="AV90">
        <v>1498</v>
      </c>
      <c r="AW90">
        <v>5618</v>
      </c>
      <c r="AX90">
        <v>414</v>
      </c>
      <c r="AY90">
        <v>2900</v>
      </c>
      <c r="AZ90">
        <v>382</v>
      </c>
      <c r="BA90">
        <v>113</v>
      </c>
      <c r="BB90">
        <v>77</v>
      </c>
    </row>
    <row r="91" spans="2:54">
      <c r="B91" t="s">
        <v>169</v>
      </c>
      <c r="AI91" s="2"/>
      <c r="AK91" s="3"/>
      <c r="AO91">
        <v>10</v>
      </c>
      <c r="AP91" s="3"/>
    </row>
    <row r="92" spans="2:54">
      <c r="B92" t="s">
        <v>152</v>
      </c>
      <c r="AI92" s="2">
        <v>520815</v>
      </c>
      <c r="AJ92">
        <v>29920</v>
      </c>
      <c r="AK92" s="3">
        <v>45670</v>
      </c>
      <c r="AL92">
        <v>52780</v>
      </c>
      <c r="AM92">
        <v>20990</v>
      </c>
      <c r="AO92">
        <v>102945</v>
      </c>
      <c r="AP92" s="3"/>
    </row>
    <row r="93" spans="2:54">
      <c r="B93" t="s">
        <v>94</v>
      </c>
      <c r="AI93" s="2"/>
      <c r="AJ93">
        <v>12530</v>
      </c>
      <c r="AK93" s="3">
        <v>345</v>
      </c>
      <c r="AL93">
        <v>11657</v>
      </c>
      <c r="AM93">
        <v>5735</v>
      </c>
      <c r="AO93">
        <v>1350</v>
      </c>
      <c r="AP93" s="3">
        <v>4720</v>
      </c>
      <c r="AQ93">
        <v>8840</v>
      </c>
      <c r="AR93">
        <v>4540</v>
      </c>
      <c r="AS93">
        <v>28690</v>
      </c>
      <c r="AT93">
        <v>10</v>
      </c>
      <c r="AU93">
        <v>25</v>
      </c>
      <c r="AZ93">
        <v>633</v>
      </c>
      <c r="BA93">
        <v>393</v>
      </c>
      <c r="BB93">
        <v>1025</v>
      </c>
    </row>
    <row r="94" spans="2:54">
      <c r="B94" t="s">
        <v>157</v>
      </c>
      <c r="AI94" s="2"/>
      <c r="AJ94">
        <v>39000</v>
      </c>
      <c r="AK94" s="3"/>
      <c r="AP94" s="3"/>
    </row>
    <row r="95" spans="2:54">
      <c r="B95" t="s">
        <v>146</v>
      </c>
      <c r="AI95" s="2">
        <v>42490</v>
      </c>
      <c r="AJ95">
        <v>24850</v>
      </c>
      <c r="AK95" s="3"/>
      <c r="AP95" s="3"/>
    </row>
    <row r="96" spans="2:54">
      <c r="B96" t="s">
        <v>188</v>
      </c>
      <c r="AI96" s="2"/>
      <c r="AK96" s="3"/>
      <c r="AL96">
        <v>100</v>
      </c>
      <c r="AP96" s="3"/>
    </row>
    <row r="97" spans="2:54">
      <c r="B97" t="s">
        <v>95</v>
      </c>
      <c r="AI97" s="2">
        <v>8919602</v>
      </c>
      <c r="AJ97">
        <v>9413428</v>
      </c>
      <c r="AK97" s="3">
        <v>12556485</v>
      </c>
      <c r="AL97">
        <v>10709148</v>
      </c>
      <c r="AM97">
        <v>15606876</v>
      </c>
      <c r="AO97">
        <v>33380264</v>
      </c>
      <c r="AP97" s="3">
        <v>60810376</v>
      </c>
      <c r="AQ97">
        <v>28281754</v>
      </c>
      <c r="AR97">
        <v>24273705</v>
      </c>
      <c r="AS97">
        <v>40712005</v>
      </c>
      <c r="AT97">
        <v>6798</v>
      </c>
      <c r="AU97">
        <v>30721</v>
      </c>
      <c r="AV97">
        <v>12236</v>
      </c>
      <c r="AW97">
        <v>30589</v>
      </c>
      <c r="AX97">
        <v>40459</v>
      </c>
      <c r="AY97">
        <v>52011</v>
      </c>
      <c r="AZ97">
        <v>69170</v>
      </c>
      <c r="BA97">
        <v>68629</v>
      </c>
      <c r="BB97">
        <v>18833</v>
      </c>
    </row>
    <row r="98" spans="2:54">
      <c r="B98" t="s">
        <v>161</v>
      </c>
      <c r="AI98" s="2"/>
      <c r="AK98" s="3">
        <v>15100</v>
      </c>
      <c r="AL98">
        <v>800</v>
      </c>
      <c r="AM98">
        <v>1805</v>
      </c>
      <c r="AO98">
        <v>405</v>
      </c>
      <c r="AP98" s="3"/>
    </row>
    <row r="99" spans="2:54">
      <c r="B99" t="s">
        <v>147</v>
      </c>
      <c r="AI99" s="2">
        <v>438500</v>
      </c>
      <c r="AJ99">
        <v>117360</v>
      </c>
      <c r="AK99" s="3">
        <v>360800</v>
      </c>
      <c r="AL99">
        <v>1081800</v>
      </c>
      <c r="AM99">
        <v>764005</v>
      </c>
      <c r="AO99">
        <v>1475075</v>
      </c>
      <c r="AP99" s="3"/>
    </row>
    <row r="100" spans="2:54">
      <c r="B100" t="s">
        <v>96</v>
      </c>
      <c r="AI100" s="2">
        <v>140025</v>
      </c>
      <c r="AJ100">
        <v>41790</v>
      </c>
      <c r="AK100" s="3">
        <v>37790</v>
      </c>
      <c r="AL100">
        <v>69380</v>
      </c>
      <c r="AM100">
        <v>157640</v>
      </c>
      <c r="AO100">
        <v>262960</v>
      </c>
      <c r="AP100" s="3">
        <v>1099106</v>
      </c>
      <c r="AQ100">
        <v>1087478</v>
      </c>
      <c r="AR100">
        <v>995631</v>
      </c>
      <c r="AS100">
        <v>2135062</v>
      </c>
      <c r="AT100">
        <v>509</v>
      </c>
      <c r="AU100">
        <v>179</v>
      </c>
      <c r="AV100">
        <v>1</v>
      </c>
      <c r="AX100">
        <v>97</v>
      </c>
      <c r="AY100">
        <v>3915</v>
      </c>
      <c r="AZ100">
        <v>18762</v>
      </c>
      <c r="BA100">
        <v>16822</v>
      </c>
      <c r="BB100">
        <v>10235</v>
      </c>
    </row>
    <row r="101" spans="2:54">
      <c r="B101" t="s">
        <v>97</v>
      </c>
      <c r="AI101" s="2"/>
      <c r="AJ101">
        <v>23700</v>
      </c>
      <c r="AK101" s="3"/>
      <c r="AP101" s="3">
        <v>6500</v>
      </c>
      <c r="AQ101">
        <v>73970</v>
      </c>
      <c r="AR101">
        <v>6110</v>
      </c>
      <c r="AX101">
        <v>108</v>
      </c>
      <c r="AZ101">
        <v>1</v>
      </c>
      <c r="BA101">
        <v>527</v>
      </c>
      <c r="BB101">
        <v>517</v>
      </c>
    </row>
    <row r="102" spans="2:54">
      <c r="B102" t="s">
        <v>162</v>
      </c>
      <c r="AI102" s="2"/>
      <c r="AK102" s="3">
        <v>18500</v>
      </c>
      <c r="AL102">
        <v>36300</v>
      </c>
      <c r="AM102">
        <v>15100</v>
      </c>
      <c r="AO102">
        <v>59700</v>
      </c>
      <c r="AP102" s="3"/>
    </row>
    <row r="103" spans="2:54">
      <c r="B103" t="s">
        <v>203</v>
      </c>
      <c r="AI103" s="2"/>
      <c r="AK103" s="3"/>
      <c r="AP103" s="3"/>
      <c r="AR103">
        <v>3500</v>
      </c>
    </row>
    <row r="104" spans="2:54">
      <c r="B104" t="s">
        <v>170</v>
      </c>
      <c r="AI104" s="2"/>
      <c r="AK104" s="3"/>
      <c r="AO104">
        <v>5940</v>
      </c>
      <c r="AP104" s="3"/>
    </row>
    <row r="105" spans="2:54">
      <c r="B105" t="s">
        <v>148</v>
      </c>
      <c r="AI105" s="2">
        <v>332113</v>
      </c>
      <c r="AK105" s="3">
        <v>641200</v>
      </c>
      <c r="AL105">
        <v>2301450</v>
      </c>
      <c r="AM105">
        <v>701200</v>
      </c>
      <c r="AO105">
        <v>8985930</v>
      </c>
      <c r="AP105" s="3"/>
    </row>
    <row r="106" spans="2:54">
      <c r="B106" t="s">
        <v>98</v>
      </c>
      <c r="AI106" s="2"/>
      <c r="AK106" s="3"/>
      <c r="AP106" s="3"/>
    </row>
    <row r="107" spans="2:54">
      <c r="B107" t="s">
        <v>99</v>
      </c>
      <c r="AI107" s="2">
        <v>15700</v>
      </c>
      <c r="AK107" s="3"/>
      <c r="AL107">
        <v>22450</v>
      </c>
      <c r="AM107">
        <v>23450</v>
      </c>
      <c r="AO107">
        <v>268530</v>
      </c>
      <c r="AP107" s="3">
        <v>3067097</v>
      </c>
      <c r="AQ107">
        <v>1638385</v>
      </c>
      <c r="AR107">
        <v>656880</v>
      </c>
      <c r="AY107">
        <v>1247</v>
      </c>
      <c r="AZ107">
        <v>4085</v>
      </c>
      <c r="BA107">
        <v>1873</v>
      </c>
      <c r="BB107">
        <v>168</v>
      </c>
    </row>
    <row r="108" spans="2:54">
      <c r="B108" t="s">
        <v>149</v>
      </c>
      <c r="AI108" s="2">
        <v>8500</v>
      </c>
      <c r="AJ108">
        <v>500</v>
      </c>
      <c r="AK108" s="3"/>
      <c r="AL108">
        <v>48040</v>
      </c>
      <c r="AM108">
        <v>80400</v>
      </c>
      <c r="AP108" s="3"/>
    </row>
    <row r="109" spans="2:54">
      <c r="B109" t="s">
        <v>171</v>
      </c>
      <c r="AI109" s="2"/>
      <c r="AK109" s="3"/>
      <c r="AO109">
        <v>383700</v>
      </c>
      <c r="AP109" s="3"/>
    </row>
    <row r="110" spans="2:54">
      <c r="B110" t="s">
        <v>100</v>
      </c>
      <c r="AI110" s="2"/>
      <c r="AK110" s="3"/>
      <c r="AP110" s="3"/>
    </row>
    <row r="111" spans="2:54">
      <c r="B111" t="s">
        <v>172</v>
      </c>
      <c r="AI111" s="2"/>
      <c r="AK111" s="3">
        <v>550</v>
      </c>
      <c r="AO111">
        <v>250</v>
      </c>
      <c r="AP111" s="3"/>
    </row>
    <row r="112" spans="2:54">
      <c r="B112" t="s">
        <v>133</v>
      </c>
      <c r="AI112" s="2"/>
      <c r="AK112" s="3"/>
      <c r="AP112" s="3"/>
      <c r="AQ112">
        <v>16700</v>
      </c>
      <c r="AS112">
        <v>3380</v>
      </c>
      <c r="AT112">
        <v>14</v>
      </c>
      <c r="AU112">
        <v>49</v>
      </c>
      <c r="AV112">
        <v>5</v>
      </c>
      <c r="AW112">
        <v>12</v>
      </c>
      <c r="AX112">
        <v>48</v>
      </c>
      <c r="AY112">
        <v>54</v>
      </c>
      <c r="AZ112">
        <v>48</v>
      </c>
      <c r="BA112">
        <v>43</v>
      </c>
      <c r="BB112">
        <v>39</v>
      </c>
    </row>
    <row r="113" spans="2:54">
      <c r="B113" t="s">
        <v>134</v>
      </c>
      <c r="AI113" s="2"/>
      <c r="AK113" s="3"/>
      <c r="AO113">
        <v>57500</v>
      </c>
      <c r="AP113" s="3">
        <v>5000</v>
      </c>
      <c r="AQ113">
        <v>6800</v>
      </c>
      <c r="AR113">
        <v>29450</v>
      </c>
      <c r="AS113">
        <v>53500</v>
      </c>
      <c r="BA113">
        <v>212</v>
      </c>
    </row>
    <row r="114" spans="2:54">
      <c r="B114" t="s">
        <v>101</v>
      </c>
      <c r="AI114" s="2"/>
      <c r="AK114" s="3"/>
      <c r="AL114">
        <v>86200</v>
      </c>
      <c r="AM114">
        <v>12720</v>
      </c>
      <c r="AO114">
        <v>160</v>
      </c>
      <c r="AP114" s="3">
        <v>237900</v>
      </c>
      <c r="AQ114">
        <v>95140</v>
      </c>
      <c r="AR114">
        <v>130</v>
      </c>
      <c r="AW114">
        <v>1</v>
      </c>
      <c r="AZ114">
        <v>96</v>
      </c>
      <c r="BB114">
        <v>3</v>
      </c>
    </row>
    <row r="115" spans="2:54">
      <c r="B115" t="s">
        <v>102</v>
      </c>
      <c r="AI115" s="2">
        <v>14619779</v>
      </c>
      <c r="AJ115">
        <v>15702849</v>
      </c>
      <c r="AK115" s="3">
        <v>14099075</v>
      </c>
      <c r="AL115">
        <v>16969416</v>
      </c>
      <c r="AM115">
        <v>14646813</v>
      </c>
      <c r="AO115">
        <v>15131160</v>
      </c>
      <c r="AP115" s="3">
        <v>14347360</v>
      </c>
      <c r="AQ115">
        <v>23538800</v>
      </c>
      <c r="AR115">
        <v>21843355</v>
      </c>
      <c r="AS115">
        <v>40777478</v>
      </c>
      <c r="AT115">
        <v>54049</v>
      </c>
      <c r="AU115">
        <v>112805</v>
      </c>
      <c r="AV115">
        <v>91457</v>
      </c>
      <c r="AW115">
        <v>112704</v>
      </c>
      <c r="AX115">
        <v>82096</v>
      </c>
      <c r="AY115">
        <v>73514</v>
      </c>
      <c r="AZ115">
        <v>80721</v>
      </c>
      <c r="BA115">
        <v>87394</v>
      </c>
      <c r="BB115">
        <v>58489</v>
      </c>
    </row>
    <row r="116" spans="2:54">
      <c r="B116" t="s">
        <v>77</v>
      </c>
      <c r="AI116" s="2"/>
      <c r="AK116" s="3"/>
      <c r="AP116" s="3">
        <v>5800</v>
      </c>
      <c r="AQ116">
        <v>57700</v>
      </c>
      <c r="AZ116">
        <v>44</v>
      </c>
    </row>
    <row r="117" spans="2:54">
      <c r="B117" t="s">
        <v>153</v>
      </c>
      <c r="AI117" s="2">
        <v>1220</v>
      </c>
      <c r="AJ117">
        <v>107047</v>
      </c>
      <c r="AK117" s="3">
        <v>5600</v>
      </c>
      <c r="AL117">
        <v>298643</v>
      </c>
      <c r="AM117">
        <v>219975</v>
      </c>
      <c r="AO117">
        <v>56865</v>
      </c>
      <c r="AP117" s="3"/>
    </row>
    <row r="118" spans="2:54">
      <c r="B118" t="s">
        <v>103</v>
      </c>
      <c r="AI118" s="2">
        <v>5790662</v>
      </c>
      <c r="AJ118">
        <v>746887</v>
      </c>
      <c r="AK118" s="3">
        <v>1285211</v>
      </c>
      <c r="AL118">
        <v>2457370</v>
      </c>
      <c r="AM118">
        <v>4078941</v>
      </c>
      <c r="AO118">
        <v>8337550</v>
      </c>
      <c r="AP118" s="3">
        <v>10575508</v>
      </c>
      <c r="AQ118">
        <v>26124335</v>
      </c>
      <c r="AR118">
        <v>4432453</v>
      </c>
      <c r="AS118">
        <v>14978666</v>
      </c>
      <c r="AT118">
        <v>19715</v>
      </c>
      <c r="AU118">
        <v>2761</v>
      </c>
      <c r="AV118">
        <v>2230</v>
      </c>
      <c r="AW118">
        <v>61911</v>
      </c>
      <c r="AX118">
        <v>53860</v>
      </c>
      <c r="AY118">
        <v>144883</v>
      </c>
      <c r="AZ118">
        <v>93483</v>
      </c>
      <c r="BA118">
        <v>149116</v>
      </c>
      <c r="BB118">
        <v>66534</v>
      </c>
    </row>
    <row r="119" spans="2:54">
      <c r="B119" t="s">
        <v>150</v>
      </c>
      <c r="AI119" s="2">
        <v>1377600</v>
      </c>
      <c r="AJ119">
        <v>51340</v>
      </c>
      <c r="AK119" s="3">
        <v>6500</v>
      </c>
      <c r="AL119">
        <v>125</v>
      </c>
      <c r="AM119">
        <v>21000</v>
      </c>
      <c r="AO119">
        <v>14200</v>
      </c>
      <c r="AP119" s="3"/>
    </row>
    <row r="120" spans="2:54">
      <c r="B120" t="s">
        <v>173</v>
      </c>
      <c r="AI120" s="2"/>
      <c r="AK120" s="3"/>
      <c r="AO120">
        <v>71155</v>
      </c>
      <c r="AP120" s="3"/>
    </row>
    <row r="121" spans="2:54">
      <c r="B121" t="s">
        <v>104</v>
      </c>
      <c r="AI121" s="2">
        <v>68665</v>
      </c>
      <c r="AJ121">
        <v>34275</v>
      </c>
      <c r="AK121" s="3">
        <v>40300</v>
      </c>
      <c r="AL121">
        <v>32495</v>
      </c>
      <c r="AM121">
        <v>264000</v>
      </c>
      <c r="AO121">
        <v>736705</v>
      </c>
      <c r="AP121" s="3">
        <v>1558101</v>
      </c>
      <c r="AQ121">
        <v>1188871</v>
      </c>
      <c r="AR121">
        <v>1971820</v>
      </c>
      <c r="AS121">
        <v>1887279</v>
      </c>
      <c r="AT121">
        <v>549</v>
      </c>
      <c r="AU121">
        <v>341</v>
      </c>
      <c r="AV121">
        <v>596</v>
      </c>
      <c r="AW121">
        <v>1615</v>
      </c>
      <c r="AX121">
        <v>2218</v>
      </c>
      <c r="AY121">
        <v>5278</v>
      </c>
      <c r="AZ121">
        <v>1855</v>
      </c>
      <c r="BA121">
        <v>3125</v>
      </c>
      <c r="BB121">
        <v>4830</v>
      </c>
    </row>
    <row r="122" spans="2:54">
      <c r="B122" t="s">
        <v>105</v>
      </c>
      <c r="AI122" s="2">
        <v>18295874</v>
      </c>
      <c r="AJ122">
        <v>22455318</v>
      </c>
      <c r="AK122" s="3">
        <v>33219096</v>
      </c>
      <c r="AL122">
        <v>37425970</v>
      </c>
      <c r="AM122">
        <v>43651281</v>
      </c>
      <c r="AO122">
        <v>39577050</v>
      </c>
      <c r="AP122" s="3">
        <v>28270013</v>
      </c>
      <c r="AQ122">
        <v>4800350</v>
      </c>
      <c r="AR122">
        <v>15324780</v>
      </c>
      <c r="AS122">
        <v>19096021</v>
      </c>
      <c r="AT122">
        <v>15363</v>
      </c>
      <c r="AU122">
        <v>24596</v>
      </c>
      <c r="AV122">
        <v>565</v>
      </c>
      <c r="AY122">
        <v>11</v>
      </c>
      <c r="AZ122">
        <v>143</v>
      </c>
      <c r="BA122">
        <v>7</v>
      </c>
      <c r="BB122">
        <v>26501</v>
      </c>
    </row>
    <row r="123" spans="2:54">
      <c r="B123" t="s">
        <v>15</v>
      </c>
      <c r="R123">
        <v>1815800</v>
      </c>
      <c r="S123">
        <v>798400</v>
      </c>
      <c r="T123">
        <v>1299200</v>
      </c>
      <c r="U123">
        <v>1244200</v>
      </c>
      <c r="V123">
        <v>890300</v>
      </c>
      <c r="W123">
        <v>1670400</v>
      </c>
      <c r="X123">
        <v>540700</v>
      </c>
      <c r="Y123">
        <v>8781400</v>
      </c>
      <c r="Z123">
        <v>7942.7</v>
      </c>
      <c r="AA123">
        <v>17206</v>
      </c>
      <c r="AB123">
        <v>29579.1</v>
      </c>
      <c r="AC123">
        <v>46511.9</v>
      </c>
      <c r="AD123">
        <v>53431.3</v>
      </c>
      <c r="AE123">
        <v>51055.9</v>
      </c>
      <c r="AF123">
        <v>55336.4</v>
      </c>
      <c r="AG123">
        <v>42769.2</v>
      </c>
      <c r="AH123">
        <v>48554.7</v>
      </c>
      <c r="AI123" s="2">
        <v>60973290</v>
      </c>
      <c r="AJ123">
        <v>34202329</v>
      </c>
      <c r="AK123" s="3">
        <v>41216664</v>
      </c>
      <c r="AL123">
        <v>48230844</v>
      </c>
      <c r="AM123">
        <v>53835426</v>
      </c>
      <c r="AN123">
        <v>3</v>
      </c>
      <c r="AO123">
        <v>7325450</v>
      </c>
      <c r="AP123" s="3">
        <v>40593808</v>
      </c>
      <c r="AQ123">
        <v>44120118</v>
      </c>
      <c r="AR123">
        <v>75272253</v>
      </c>
      <c r="AS123">
        <v>51215180</v>
      </c>
      <c r="AT123">
        <v>58144</v>
      </c>
      <c r="AU123">
        <v>43411</v>
      </c>
      <c r="AV123">
        <v>52862</v>
      </c>
      <c r="AW123">
        <v>5137</v>
      </c>
      <c r="AX123">
        <v>1841</v>
      </c>
      <c r="AY123">
        <v>22426</v>
      </c>
      <c r="AZ123">
        <v>120234</v>
      </c>
      <c r="BA123">
        <v>131331</v>
      </c>
      <c r="BB123">
        <v>89151</v>
      </c>
    </row>
    <row r="124" spans="2:54">
      <c r="B124" t="s">
        <v>106</v>
      </c>
      <c r="AI124" s="2"/>
      <c r="AK124" s="3"/>
      <c r="AP124" s="3"/>
      <c r="AS124">
        <v>251200</v>
      </c>
    </row>
    <row r="125" spans="2:54">
      <c r="B125" t="s">
        <v>202</v>
      </c>
      <c r="AI125" s="2"/>
      <c r="AK125" s="3"/>
      <c r="AP125" s="3"/>
      <c r="AQ125">
        <v>140</v>
      </c>
      <c r="AR125">
        <v>100</v>
      </c>
    </row>
    <row r="126" spans="2:54">
      <c r="B126" t="s">
        <v>107</v>
      </c>
      <c r="AI126" s="2"/>
      <c r="AK126" s="3"/>
      <c r="AP126" s="3"/>
      <c r="AQ126">
        <v>2600</v>
      </c>
      <c r="AZ126">
        <v>345</v>
      </c>
      <c r="BA126">
        <v>6</v>
      </c>
    </row>
    <row r="127" spans="2:54">
      <c r="B127" t="s">
        <v>108</v>
      </c>
      <c r="AI127" s="2">
        <v>249285</v>
      </c>
      <c r="AJ127">
        <v>456860</v>
      </c>
      <c r="AK127" s="3">
        <v>1030068</v>
      </c>
      <c r="AL127">
        <v>3863376</v>
      </c>
      <c r="AM127">
        <v>8483835</v>
      </c>
      <c r="AO127">
        <v>12649663</v>
      </c>
      <c r="AP127" s="3">
        <v>15149844</v>
      </c>
      <c r="AQ127">
        <v>12925337</v>
      </c>
      <c r="AR127">
        <v>9977141</v>
      </c>
      <c r="AS127">
        <v>11387191</v>
      </c>
      <c r="AT127">
        <v>6536</v>
      </c>
      <c r="AU127">
        <v>536</v>
      </c>
      <c r="AV127">
        <v>74</v>
      </c>
      <c r="AW127">
        <v>16</v>
      </c>
      <c r="AX127">
        <v>90</v>
      </c>
      <c r="AY127">
        <v>130</v>
      </c>
      <c r="AZ127">
        <v>904</v>
      </c>
      <c r="BA127">
        <v>256</v>
      </c>
      <c r="BB127">
        <v>19790</v>
      </c>
    </row>
    <row r="128" spans="2:54">
      <c r="B128" t="s">
        <v>200</v>
      </c>
      <c r="AI128" s="2"/>
      <c r="AK128" s="3"/>
      <c r="AP128" s="3">
        <v>5200</v>
      </c>
    </row>
    <row r="129" spans="2:54">
      <c r="B129" t="s">
        <v>163</v>
      </c>
      <c r="AI129" s="2"/>
      <c r="AK129" s="3"/>
      <c r="AM129">
        <v>27200</v>
      </c>
      <c r="AO129">
        <v>27895</v>
      </c>
      <c r="AP129" s="3"/>
    </row>
    <row r="130" spans="2:54">
      <c r="B130" t="s">
        <v>109</v>
      </c>
      <c r="AB130">
        <v>4975.6000000000004</v>
      </c>
      <c r="AC130">
        <v>9210.1</v>
      </c>
      <c r="AD130">
        <v>1866.1</v>
      </c>
      <c r="AE130">
        <v>1886.5</v>
      </c>
      <c r="AF130">
        <v>442</v>
      </c>
      <c r="AG130">
        <v>99.4</v>
      </c>
      <c r="AH130">
        <v>60.8</v>
      </c>
      <c r="AI130" s="2">
        <v>4855620</v>
      </c>
      <c r="AJ130">
        <v>62220</v>
      </c>
      <c r="AK130" s="3">
        <v>252035</v>
      </c>
      <c r="AL130">
        <v>47680</v>
      </c>
      <c r="AM130">
        <v>854105</v>
      </c>
      <c r="AO130">
        <v>219067</v>
      </c>
      <c r="AP130" s="3">
        <v>868210</v>
      </c>
      <c r="AQ130">
        <v>646831</v>
      </c>
      <c r="AR130">
        <v>714317</v>
      </c>
      <c r="AS130">
        <v>22133591</v>
      </c>
      <c r="AT130">
        <v>642</v>
      </c>
      <c r="AY130">
        <v>13350</v>
      </c>
      <c r="AZ130">
        <v>344</v>
      </c>
      <c r="BB130">
        <v>412</v>
      </c>
    </row>
    <row r="131" spans="2:54">
      <c r="B131" t="s">
        <v>139</v>
      </c>
      <c r="AI131" s="2">
        <v>513150</v>
      </c>
      <c r="AJ131">
        <v>555050</v>
      </c>
      <c r="AK131" s="3">
        <v>201140</v>
      </c>
      <c r="AL131">
        <v>554400</v>
      </c>
      <c r="AM131">
        <v>676100</v>
      </c>
      <c r="AO131">
        <v>140300</v>
      </c>
      <c r="AP131" s="3">
        <v>563265</v>
      </c>
      <c r="AQ131">
        <v>534360</v>
      </c>
      <c r="AR131">
        <v>954471</v>
      </c>
      <c r="AS131">
        <v>4450</v>
      </c>
      <c r="AU131">
        <v>4</v>
      </c>
    </row>
    <row r="132" spans="2:54">
      <c r="B132" t="s">
        <v>110</v>
      </c>
      <c r="AI132" s="2"/>
      <c r="AK132" s="3"/>
      <c r="AL132">
        <v>500</v>
      </c>
      <c r="AO132">
        <v>905</v>
      </c>
      <c r="AP132" s="3"/>
      <c r="AQ132">
        <v>210</v>
      </c>
      <c r="AR132">
        <v>219400</v>
      </c>
      <c r="AS132">
        <v>17370</v>
      </c>
      <c r="AU132">
        <v>76</v>
      </c>
      <c r="AW132">
        <v>2</v>
      </c>
    </row>
    <row r="133" spans="2:54">
      <c r="B133" t="s">
        <v>140</v>
      </c>
      <c r="AI133" s="2">
        <v>90050</v>
      </c>
      <c r="AK133" s="3"/>
      <c r="AL133">
        <v>387820</v>
      </c>
      <c r="AM133">
        <v>227350</v>
      </c>
      <c r="AO133">
        <v>519300</v>
      </c>
      <c r="AP133" s="3">
        <v>219510</v>
      </c>
      <c r="AQ133">
        <v>1013370</v>
      </c>
      <c r="AR133">
        <v>1695</v>
      </c>
      <c r="AS133">
        <v>260</v>
      </c>
      <c r="AU133">
        <v>17</v>
      </c>
      <c r="AV133">
        <v>3</v>
      </c>
    </row>
    <row r="134" spans="2:54">
      <c r="B134" t="s">
        <v>16</v>
      </c>
      <c r="R134">
        <v>9700</v>
      </c>
      <c r="S134">
        <v>15300</v>
      </c>
      <c r="T134">
        <v>49300</v>
      </c>
      <c r="U134">
        <v>470400</v>
      </c>
      <c r="V134">
        <v>57400</v>
      </c>
      <c r="W134">
        <v>36700</v>
      </c>
      <c r="X134">
        <v>2076100</v>
      </c>
      <c r="Y134">
        <v>870500</v>
      </c>
      <c r="Z134">
        <v>4298.8999999999996</v>
      </c>
      <c r="AA134">
        <v>3908.1</v>
      </c>
      <c r="AB134">
        <v>2396.6</v>
      </c>
      <c r="AC134">
        <v>1491.2</v>
      </c>
      <c r="AD134">
        <v>137.19999999999999</v>
      </c>
      <c r="AE134">
        <v>857.5</v>
      </c>
      <c r="AF134">
        <v>3007.7</v>
      </c>
      <c r="AG134">
        <v>957</v>
      </c>
      <c r="AH134">
        <v>1004.7</v>
      </c>
      <c r="AI134" s="2">
        <v>1590</v>
      </c>
      <c r="AK134" s="3"/>
      <c r="AP134" s="3"/>
    </row>
    <row r="135" spans="2:54">
      <c r="B135" t="s">
        <v>111</v>
      </c>
      <c r="AI135" s="2"/>
      <c r="AJ135">
        <v>5750</v>
      </c>
      <c r="AK135" s="3">
        <v>6180</v>
      </c>
      <c r="AL135">
        <v>9480</v>
      </c>
      <c r="AM135">
        <v>240817</v>
      </c>
      <c r="AO135">
        <v>52925</v>
      </c>
      <c r="AP135" s="3">
        <v>2815</v>
      </c>
      <c r="AQ135">
        <v>57330</v>
      </c>
      <c r="AR135">
        <v>78596</v>
      </c>
      <c r="AS135">
        <v>75093554</v>
      </c>
      <c r="AT135">
        <v>3270</v>
      </c>
      <c r="AU135">
        <v>2808</v>
      </c>
      <c r="AV135">
        <v>3356</v>
      </c>
      <c r="AW135">
        <v>7059</v>
      </c>
      <c r="AX135">
        <v>2308</v>
      </c>
      <c r="AY135">
        <v>7130</v>
      </c>
      <c r="AZ135">
        <v>5820</v>
      </c>
      <c r="BA135">
        <v>2317</v>
      </c>
      <c r="BB135">
        <v>4699</v>
      </c>
    </row>
    <row r="136" spans="2:54">
      <c r="B136" t="s">
        <v>112</v>
      </c>
      <c r="AI136" s="2">
        <v>141080</v>
      </c>
      <c r="AJ136">
        <v>35300</v>
      </c>
      <c r="AK136" s="3">
        <v>116650</v>
      </c>
      <c r="AL136">
        <v>19410</v>
      </c>
      <c r="AM136">
        <v>2796483</v>
      </c>
      <c r="AO136">
        <v>2567607</v>
      </c>
      <c r="AP136" s="3">
        <v>3561089</v>
      </c>
      <c r="AQ136">
        <v>1861229</v>
      </c>
      <c r="AR136">
        <v>5169199</v>
      </c>
      <c r="AS136">
        <v>9606823</v>
      </c>
      <c r="AT136">
        <v>3152</v>
      </c>
      <c r="AU136">
        <v>1481</v>
      </c>
      <c r="AV136">
        <v>104</v>
      </c>
      <c r="AW136">
        <v>699</v>
      </c>
      <c r="AX136">
        <v>2451</v>
      </c>
      <c r="AY136">
        <v>22256</v>
      </c>
      <c r="AZ136">
        <v>33267</v>
      </c>
      <c r="BA136">
        <v>44715</v>
      </c>
      <c r="BB136">
        <v>25387</v>
      </c>
    </row>
    <row r="137" spans="2:54">
      <c r="B137" t="s">
        <v>113</v>
      </c>
      <c r="AI137" s="2"/>
      <c r="AK137" s="3"/>
      <c r="AP137" s="3">
        <v>3750</v>
      </c>
      <c r="AR137">
        <v>14600</v>
      </c>
      <c r="BB137">
        <v>6</v>
      </c>
    </row>
    <row r="138" spans="2:54">
      <c r="B138" t="s">
        <v>17</v>
      </c>
      <c r="R138">
        <v>2219900</v>
      </c>
      <c r="S138">
        <v>2252900</v>
      </c>
      <c r="T138">
        <v>2237800</v>
      </c>
      <c r="U138">
        <v>842700</v>
      </c>
      <c r="V138">
        <v>212300</v>
      </c>
      <c r="W138">
        <v>951100</v>
      </c>
      <c r="X138">
        <v>1945000</v>
      </c>
      <c r="Y138">
        <v>12704000</v>
      </c>
      <c r="Z138">
        <v>22327.1</v>
      </c>
      <c r="AA138">
        <v>874.5</v>
      </c>
      <c r="AB138">
        <v>29422.5</v>
      </c>
      <c r="AC138">
        <v>117757.4</v>
      </c>
      <c r="AD138">
        <v>77955.899999999994</v>
      </c>
      <c r="AE138">
        <v>74793.7</v>
      </c>
      <c r="AF138">
        <v>62878.9</v>
      </c>
      <c r="AG138">
        <v>73019.5</v>
      </c>
      <c r="AH138">
        <v>82044.800000000003</v>
      </c>
      <c r="AI138" s="2">
        <v>77507221</v>
      </c>
      <c r="AJ138">
        <v>42962009</v>
      </c>
      <c r="AK138" s="3">
        <v>50714167</v>
      </c>
      <c r="AL138">
        <v>43296661</v>
      </c>
      <c r="AM138">
        <v>37145900</v>
      </c>
      <c r="AN138">
        <v>2</v>
      </c>
      <c r="AO138">
        <v>56615683</v>
      </c>
      <c r="AP138" s="3">
        <v>65344965</v>
      </c>
      <c r="AQ138">
        <v>86419197</v>
      </c>
      <c r="AR138">
        <v>67582762</v>
      </c>
      <c r="AS138">
        <v>26173919</v>
      </c>
      <c r="AT138">
        <v>474</v>
      </c>
      <c r="AU138">
        <v>50</v>
      </c>
      <c r="AV138">
        <v>58</v>
      </c>
      <c r="AW138">
        <v>203</v>
      </c>
      <c r="AX138">
        <v>3104</v>
      </c>
      <c r="AY138">
        <v>141523</v>
      </c>
      <c r="AZ138">
        <v>253367</v>
      </c>
      <c r="BA138">
        <v>191322</v>
      </c>
      <c r="BB138">
        <v>123987</v>
      </c>
    </row>
    <row r="139" spans="2:54">
      <c r="B139" t="s">
        <v>13</v>
      </c>
      <c r="R139">
        <v>1788800</v>
      </c>
      <c r="S139">
        <v>1527600</v>
      </c>
      <c r="T139">
        <v>1110600</v>
      </c>
      <c r="U139">
        <v>1178200</v>
      </c>
      <c r="V139">
        <v>353600</v>
      </c>
      <c r="W139">
        <v>388500</v>
      </c>
      <c r="X139">
        <v>1925700</v>
      </c>
      <c r="Y139">
        <v>15307000</v>
      </c>
      <c r="Z139">
        <v>11721.6</v>
      </c>
      <c r="AA139">
        <v>22822.2</v>
      </c>
      <c r="AB139">
        <v>52256</v>
      </c>
      <c r="AC139">
        <v>85883.5</v>
      </c>
      <c r="AD139">
        <v>80486.100000000006</v>
      </c>
      <c r="AE139">
        <v>85584.6</v>
      </c>
      <c r="AF139">
        <v>100859.2</v>
      </c>
      <c r="AG139">
        <v>116727.9</v>
      </c>
      <c r="AH139">
        <v>86312.1</v>
      </c>
      <c r="AI139" s="2">
        <v>78952956</v>
      </c>
      <c r="AJ139">
        <v>77528492</v>
      </c>
      <c r="AK139" s="3">
        <v>62200249</v>
      </c>
      <c r="AL139">
        <v>55028236</v>
      </c>
      <c r="AM139">
        <v>70381361</v>
      </c>
      <c r="AN139">
        <v>4</v>
      </c>
      <c r="AO139">
        <v>75275453</v>
      </c>
      <c r="AP139" s="3">
        <v>70405688</v>
      </c>
      <c r="AQ139">
        <v>62293426</v>
      </c>
      <c r="AR139">
        <v>51444322</v>
      </c>
      <c r="AS139">
        <v>26102395</v>
      </c>
      <c r="AT139">
        <v>3079</v>
      </c>
      <c r="AU139">
        <v>1276</v>
      </c>
      <c r="AV139">
        <v>2708</v>
      </c>
      <c r="AW139">
        <v>2209</v>
      </c>
      <c r="AX139">
        <v>5843</v>
      </c>
      <c r="AY139">
        <v>76210</v>
      </c>
      <c r="AZ139">
        <v>156400</v>
      </c>
      <c r="BA139">
        <v>239848</v>
      </c>
      <c r="BB139">
        <v>238317</v>
      </c>
    </row>
    <row r="140" spans="2:54">
      <c r="B140" t="s">
        <v>114</v>
      </c>
      <c r="AI140" s="2"/>
      <c r="AK140" s="3">
        <v>16274237</v>
      </c>
      <c r="AL140">
        <v>18148805</v>
      </c>
      <c r="AM140">
        <v>19745222</v>
      </c>
      <c r="AO140">
        <v>28438185</v>
      </c>
      <c r="AP140" s="3">
        <v>46564043</v>
      </c>
      <c r="AQ140">
        <v>52997175</v>
      </c>
      <c r="AR140">
        <v>27427949</v>
      </c>
      <c r="AS140">
        <v>51334779</v>
      </c>
      <c r="AT140">
        <v>80093</v>
      </c>
      <c r="AU140">
        <v>45628</v>
      </c>
      <c r="AV140">
        <v>208658</v>
      </c>
      <c r="AW140">
        <v>247130</v>
      </c>
      <c r="AX140">
        <v>229805</v>
      </c>
      <c r="AY140">
        <v>277908</v>
      </c>
      <c r="AZ140">
        <v>234295</v>
      </c>
      <c r="BA140">
        <v>147803</v>
      </c>
      <c r="BB140">
        <v>151408</v>
      </c>
    </row>
    <row r="141" spans="2:54">
      <c r="B141" t="s">
        <v>115</v>
      </c>
      <c r="AI141" s="2">
        <v>926</v>
      </c>
      <c r="AK141" s="3">
        <v>350</v>
      </c>
      <c r="AL141">
        <v>2700</v>
      </c>
      <c r="AO141">
        <v>18000</v>
      </c>
      <c r="AP141" s="3">
        <v>77000</v>
      </c>
      <c r="AQ141">
        <v>2400</v>
      </c>
      <c r="AS141">
        <v>50</v>
      </c>
      <c r="AY141">
        <v>223</v>
      </c>
      <c r="BB141">
        <v>2</v>
      </c>
    </row>
    <row r="142" spans="2:54">
      <c r="B142" t="s">
        <v>116</v>
      </c>
      <c r="AI142" s="2">
        <v>686682</v>
      </c>
      <c r="AJ142">
        <v>623310</v>
      </c>
      <c r="AK142" s="3">
        <v>197950</v>
      </c>
      <c r="AL142">
        <v>381780</v>
      </c>
      <c r="AM142">
        <v>1463870</v>
      </c>
      <c r="AO142">
        <v>3069693</v>
      </c>
      <c r="AP142" s="3">
        <v>14133767</v>
      </c>
      <c r="AQ142">
        <v>8075398</v>
      </c>
      <c r="AR142">
        <v>12845447</v>
      </c>
      <c r="AS142">
        <v>5941499</v>
      </c>
      <c r="AT142">
        <v>3625</v>
      </c>
      <c r="AU142">
        <v>5201</v>
      </c>
      <c r="AV142">
        <v>8526</v>
      </c>
      <c r="AW142">
        <v>445</v>
      </c>
      <c r="AX142">
        <v>431</v>
      </c>
      <c r="AY142">
        <v>2815</v>
      </c>
      <c r="AZ142">
        <v>4348</v>
      </c>
      <c r="BA142">
        <v>2314</v>
      </c>
      <c r="BB142">
        <v>7045</v>
      </c>
    </row>
    <row r="143" spans="2:54">
      <c r="B143" t="s">
        <v>117</v>
      </c>
      <c r="AI143" s="2">
        <v>300</v>
      </c>
      <c r="AJ143">
        <v>1950</v>
      </c>
      <c r="AK143" s="3">
        <v>1830</v>
      </c>
      <c r="AL143">
        <v>60550</v>
      </c>
      <c r="AM143">
        <v>4490</v>
      </c>
      <c r="AO143">
        <v>10334</v>
      </c>
      <c r="AP143" s="3">
        <v>28080</v>
      </c>
      <c r="AQ143">
        <v>32730</v>
      </c>
      <c r="AR143">
        <v>91920</v>
      </c>
      <c r="AS143">
        <v>27395</v>
      </c>
      <c r="AT143">
        <v>14</v>
      </c>
      <c r="AW143">
        <v>25</v>
      </c>
      <c r="AX143">
        <v>11</v>
      </c>
      <c r="AY143">
        <v>508</v>
      </c>
      <c r="AZ143">
        <v>2342</v>
      </c>
      <c r="BA143">
        <v>18</v>
      </c>
      <c r="BB143">
        <v>38</v>
      </c>
    </row>
    <row r="144" spans="2:54">
      <c r="B144" t="s">
        <v>118</v>
      </c>
      <c r="AI144" s="2"/>
      <c r="AK144" s="3"/>
      <c r="AO144">
        <v>80</v>
      </c>
      <c r="AP144" s="3"/>
      <c r="AS144">
        <v>854</v>
      </c>
      <c r="AY144">
        <v>1</v>
      </c>
      <c r="AZ144">
        <v>1</v>
      </c>
      <c r="BA144">
        <v>5991</v>
      </c>
      <c r="BB144">
        <v>1501</v>
      </c>
    </row>
    <row r="145" spans="2:54">
      <c r="B145" t="s">
        <v>119</v>
      </c>
      <c r="AI145" s="2"/>
      <c r="AK145" s="3"/>
      <c r="AP145" s="3"/>
      <c r="BA145">
        <v>10901</v>
      </c>
      <c r="BB145">
        <v>17036</v>
      </c>
    </row>
    <row r="146" spans="2:54">
      <c r="B146" t="s">
        <v>120</v>
      </c>
      <c r="AI146" s="2"/>
      <c r="AK146" s="3">
        <v>12000</v>
      </c>
      <c r="AL146">
        <v>166700</v>
      </c>
      <c r="AM146">
        <v>125948</v>
      </c>
      <c r="AO146">
        <v>109840</v>
      </c>
      <c r="AP146" s="3">
        <v>868840</v>
      </c>
      <c r="AQ146">
        <v>584110</v>
      </c>
      <c r="AR146">
        <v>227500</v>
      </c>
      <c r="AS146">
        <v>670700</v>
      </c>
      <c r="AT146">
        <v>531</v>
      </c>
      <c r="AU146">
        <v>216</v>
      </c>
      <c r="AV146">
        <v>1332</v>
      </c>
      <c r="AW146">
        <v>1275</v>
      </c>
      <c r="AX146">
        <v>5353</v>
      </c>
      <c r="AY146">
        <v>140</v>
      </c>
      <c r="AZ146">
        <v>2012</v>
      </c>
      <c r="BA146">
        <v>2729</v>
      </c>
      <c r="BB146">
        <v>3253</v>
      </c>
    </row>
    <row r="147" spans="2:54">
      <c r="B147" t="s">
        <v>121</v>
      </c>
      <c r="AI147" s="2"/>
      <c r="AK147" s="3">
        <v>17050</v>
      </c>
      <c r="AL147">
        <v>5545</v>
      </c>
      <c r="AO147">
        <v>100</v>
      </c>
      <c r="AP147" s="3">
        <v>59100</v>
      </c>
      <c r="AQ147">
        <v>48435</v>
      </c>
      <c r="AR147">
        <v>44717</v>
      </c>
      <c r="AS147">
        <v>81605</v>
      </c>
      <c r="AT147">
        <v>135</v>
      </c>
      <c r="AU147">
        <v>434</v>
      </c>
      <c r="AV147">
        <v>155</v>
      </c>
      <c r="AW147">
        <v>198</v>
      </c>
      <c r="AX147">
        <v>1219</v>
      </c>
      <c r="AY147">
        <v>445</v>
      </c>
      <c r="AZ147">
        <v>2161</v>
      </c>
      <c r="BA147">
        <v>61702</v>
      </c>
      <c r="BB147">
        <v>17876</v>
      </c>
    </row>
    <row r="148" spans="2:54">
      <c r="B148" t="s">
        <v>122</v>
      </c>
      <c r="AI148" s="2">
        <v>587930</v>
      </c>
      <c r="AJ148">
        <v>143200</v>
      </c>
      <c r="AK148" s="3">
        <v>495650</v>
      </c>
      <c r="AL148">
        <v>1152350</v>
      </c>
      <c r="AM148">
        <v>1449010</v>
      </c>
      <c r="AO148">
        <v>318720</v>
      </c>
      <c r="AP148" s="3">
        <v>217350</v>
      </c>
      <c r="AQ148">
        <v>332475</v>
      </c>
      <c r="AR148">
        <v>148970</v>
      </c>
      <c r="AS148">
        <v>188115</v>
      </c>
      <c r="AT148">
        <v>9</v>
      </c>
      <c r="AU148">
        <v>4</v>
      </c>
      <c r="AV148">
        <v>7</v>
      </c>
      <c r="AW148">
        <v>1</v>
      </c>
      <c r="AX148">
        <v>352</v>
      </c>
      <c r="AY148">
        <v>174</v>
      </c>
      <c r="AZ148">
        <v>61737</v>
      </c>
      <c r="BA148">
        <v>3119</v>
      </c>
      <c r="BB148">
        <v>12</v>
      </c>
    </row>
    <row r="149" spans="2:54">
      <c r="B149" t="s">
        <v>123</v>
      </c>
      <c r="AI149" s="2">
        <v>1577433</v>
      </c>
      <c r="AK149" s="3"/>
      <c r="AP149" s="3"/>
      <c r="AT149">
        <v>24</v>
      </c>
      <c r="AU149">
        <v>20</v>
      </c>
      <c r="AY149">
        <v>5393</v>
      </c>
      <c r="AZ149">
        <v>3439</v>
      </c>
      <c r="BA149">
        <v>207</v>
      </c>
      <c r="BB149">
        <v>25169</v>
      </c>
    </row>
    <row r="150" spans="2:54">
      <c r="B150" t="s">
        <v>141</v>
      </c>
      <c r="AI150" s="2"/>
      <c r="AJ150">
        <v>5157532</v>
      </c>
      <c r="AK150" s="3">
        <v>5410838</v>
      </c>
      <c r="AL150">
        <v>5560705</v>
      </c>
      <c r="AM150">
        <v>8955234</v>
      </c>
      <c r="AN150">
        <v>1</v>
      </c>
      <c r="AO150">
        <v>23170931</v>
      </c>
      <c r="AP150" s="3">
        <v>26670817</v>
      </c>
      <c r="AQ150">
        <v>19540520</v>
      </c>
      <c r="AR150">
        <v>27775239</v>
      </c>
      <c r="AS150">
        <v>29800</v>
      </c>
    </row>
    <row r="151" spans="2:54">
      <c r="B151" t="s">
        <v>124</v>
      </c>
      <c r="AI151" s="2">
        <v>48200</v>
      </c>
      <c r="AJ151">
        <v>236400</v>
      </c>
      <c r="AK151" s="3">
        <v>286700</v>
      </c>
      <c r="AL151">
        <v>143800</v>
      </c>
      <c r="AM151">
        <v>276830</v>
      </c>
      <c r="AO151">
        <v>436560</v>
      </c>
      <c r="AP151" s="3">
        <v>641859</v>
      </c>
      <c r="AQ151">
        <v>818000</v>
      </c>
      <c r="AR151">
        <v>347830</v>
      </c>
      <c r="AS151">
        <v>144700</v>
      </c>
      <c r="AT151">
        <v>137</v>
      </c>
      <c r="AU151">
        <v>50</v>
      </c>
      <c r="AV151">
        <v>55</v>
      </c>
      <c r="AW151">
        <v>24</v>
      </c>
      <c r="AX151">
        <v>84</v>
      </c>
      <c r="AY151">
        <v>60</v>
      </c>
      <c r="AZ151">
        <v>391</v>
      </c>
      <c r="BA151">
        <v>237</v>
      </c>
      <c r="BB151">
        <v>95</v>
      </c>
    </row>
    <row r="152" spans="2:54">
      <c r="B152" t="s">
        <v>125</v>
      </c>
      <c r="AI152" s="2">
        <v>4260005</v>
      </c>
      <c r="AJ152">
        <v>9147757</v>
      </c>
      <c r="AK152" s="3">
        <v>16189657</v>
      </c>
      <c r="AL152">
        <v>23781724</v>
      </c>
      <c r="AM152">
        <v>26745337</v>
      </c>
      <c r="AO152">
        <v>10876579</v>
      </c>
      <c r="AP152" s="3">
        <v>5190420</v>
      </c>
      <c r="AQ152">
        <v>2420679</v>
      </c>
      <c r="AR152">
        <v>1723467</v>
      </c>
      <c r="AS152">
        <v>9240</v>
      </c>
      <c r="AT152">
        <v>1</v>
      </c>
      <c r="AV152">
        <v>1</v>
      </c>
      <c r="AX152">
        <v>400</v>
      </c>
      <c r="AY152">
        <v>153</v>
      </c>
    </row>
    <row r="153" spans="2:54">
      <c r="B153" t="s">
        <v>18</v>
      </c>
      <c r="R153">
        <v>883800</v>
      </c>
      <c r="S153">
        <v>800800</v>
      </c>
      <c r="T153">
        <v>82000</v>
      </c>
      <c r="U153">
        <v>87400</v>
      </c>
      <c r="V153">
        <v>2900</v>
      </c>
      <c r="W153">
        <v>68600</v>
      </c>
      <c r="X153">
        <v>25400</v>
      </c>
      <c r="Y153">
        <v>13600</v>
      </c>
      <c r="Z153">
        <v>26.8</v>
      </c>
      <c r="AA153">
        <v>46.8</v>
      </c>
      <c r="AB153">
        <v>1.6</v>
      </c>
      <c r="AC153">
        <v>1.8</v>
      </c>
      <c r="AD153">
        <v>124.4</v>
      </c>
      <c r="AF153">
        <v>2643.3</v>
      </c>
      <c r="AH153">
        <v>724</v>
      </c>
      <c r="AI153" s="2">
        <v>573830</v>
      </c>
      <c r="AJ153">
        <v>1819500</v>
      </c>
      <c r="AK153" s="3">
        <v>44000</v>
      </c>
      <c r="AL153">
        <v>65090</v>
      </c>
      <c r="AM153">
        <v>1277990</v>
      </c>
      <c r="AO153">
        <v>20424</v>
      </c>
      <c r="AP153" s="3">
        <v>179664</v>
      </c>
      <c r="AQ153">
        <v>77910</v>
      </c>
      <c r="AR153">
        <v>52148</v>
      </c>
      <c r="AS153">
        <v>440050</v>
      </c>
      <c r="AT153">
        <v>66</v>
      </c>
      <c r="AW153">
        <v>17</v>
      </c>
      <c r="AX153">
        <v>174</v>
      </c>
      <c r="AY153">
        <v>495</v>
      </c>
      <c r="AZ153">
        <v>409</v>
      </c>
      <c r="BA153">
        <v>2</v>
      </c>
      <c r="BB153">
        <v>783</v>
      </c>
    </row>
    <row r="154" spans="2:54">
      <c r="B154" t="s">
        <v>126</v>
      </c>
      <c r="AI154" s="2">
        <v>272525</v>
      </c>
      <c r="AK154" s="3"/>
      <c r="AP154" s="3"/>
      <c r="AR154">
        <v>30</v>
      </c>
      <c r="AS154">
        <v>4400</v>
      </c>
      <c r="AT154">
        <v>1</v>
      </c>
      <c r="AU154">
        <v>16</v>
      </c>
      <c r="AV154">
        <v>39</v>
      </c>
      <c r="AW154">
        <v>29</v>
      </c>
      <c r="AX154">
        <v>13</v>
      </c>
      <c r="AZ154">
        <v>6</v>
      </c>
      <c r="BB154">
        <v>28</v>
      </c>
    </row>
    <row r="155" spans="2:54">
      <c r="B155" t="s">
        <v>127</v>
      </c>
      <c r="AI155" s="2">
        <v>2837650</v>
      </c>
      <c r="AJ155">
        <v>145300</v>
      </c>
      <c r="AK155" s="3">
        <v>2017450</v>
      </c>
      <c r="AL155">
        <v>1847425</v>
      </c>
      <c r="AM155">
        <v>1325432</v>
      </c>
      <c r="AO155">
        <v>4660</v>
      </c>
      <c r="AP155" s="3">
        <v>116153</v>
      </c>
      <c r="AQ155">
        <v>74840</v>
      </c>
      <c r="AR155">
        <v>7570</v>
      </c>
      <c r="AS155">
        <v>4105</v>
      </c>
      <c r="AT155">
        <v>2</v>
      </c>
      <c r="AU155">
        <v>30</v>
      </c>
      <c r="AW155">
        <v>11</v>
      </c>
      <c r="AZ155">
        <v>649</v>
      </c>
      <c r="BA155">
        <v>837</v>
      </c>
      <c r="BB155">
        <v>300</v>
      </c>
    </row>
    <row r="156" spans="2:54">
      <c r="B156" t="s">
        <v>128</v>
      </c>
      <c r="AI156" s="2">
        <v>100</v>
      </c>
      <c r="AK156" s="3">
        <v>50</v>
      </c>
      <c r="AL156">
        <v>270</v>
      </c>
      <c r="AM156">
        <v>355</v>
      </c>
      <c r="AP156" s="3">
        <v>380</v>
      </c>
      <c r="AQ156">
        <v>33200</v>
      </c>
      <c r="AR156">
        <v>97215</v>
      </c>
      <c r="AS156">
        <v>170860</v>
      </c>
      <c r="AT156">
        <v>4</v>
      </c>
      <c r="AW156">
        <v>8</v>
      </c>
      <c r="AY156">
        <v>44261</v>
      </c>
      <c r="AZ156">
        <v>1321</v>
      </c>
    </row>
    <row r="157" spans="2:54">
      <c r="B157" t="s">
        <v>129</v>
      </c>
      <c r="AI157" s="2"/>
      <c r="AK157" s="3"/>
      <c r="AL157">
        <v>100</v>
      </c>
      <c r="AM157">
        <v>10900</v>
      </c>
      <c r="AO157">
        <v>69350</v>
      </c>
      <c r="AP157" s="3">
        <v>189230</v>
      </c>
      <c r="AQ157">
        <v>1200</v>
      </c>
      <c r="AR157">
        <v>3200</v>
      </c>
      <c r="AS157">
        <v>33120</v>
      </c>
      <c r="AT157">
        <v>1</v>
      </c>
      <c r="AU157">
        <v>326</v>
      </c>
      <c r="AV157">
        <v>128</v>
      </c>
      <c r="AW157">
        <v>196</v>
      </c>
      <c r="AX157">
        <v>582</v>
      </c>
      <c r="AY157">
        <v>249</v>
      </c>
      <c r="AZ157">
        <v>187</v>
      </c>
      <c r="BA157">
        <v>1950</v>
      </c>
      <c r="BB157">
        <v>2</v>
      </c>
    </row>
    <row r="158" spans="2:54">
      <c r="B158" t="s">
        <v>19</v>
      </c>
      <c r="R158">
        <v>757800</v>
      </c>
      <c r="S158">
        <v>650900</v>
      </c>
      <c r="T158">
        <v>777200</v>
      </c>
      <c r="U158">
        <v>1101900</v>
      </c>
      <c r="V158">
        <v>570800</v>
      </c>
      <c r="W158">
        <v>1462900</v>
      </c>
      <c r="X158">
        <v>1441600</v>
      </c>
      <c r="Y158">
        <v>9777000</v>
      </c>
      <c r="Z158">
        <v>7610.4</v>
      </c>
      <c r="AA158">
        <v>5980</v>
      </c>
      <c r="AB158">
        <v>11095.8</v>
      </c>
      <c r="AC158">
        <v>10206.1</v>
      </c>
      <c r="AD158">
        <v>7722</v>
      </c>
      <c r="AE158">
        <v>10737.1</v>
      </c>
      <c r="AF158">
        <v>10448.799999999999</v>
      </c>
      <c r="AG158">
        <v>12429.6</v>
      </c>
      <c r="AH158">
        <v>12885</v>
      </c>
      <c r="AI158" s="2">
        <v>16055548</v>
      </c>
      <c r="AJ158">
        <v>11336573</v>
      </c>
      <c r="AK158" s="3">
        <v>11670752</v>
      </c>
      <c r="AL158">
        <v>19551988</v>
      </c>
      <c r="AM158">
        <v>20607389</v>
      </c>
      <c r="AN158">
        <v>1</v>
      </c>
      <c r="AO158">
        <v>22532262</v>
      </c>
      <c r="AP158" s="3">
        <v>31950935</v>
      </c>
      <c r="AQ158">
        <v>38033067</v>
      </c>
      <c r="AR158">
        <v>36446123</v>
      </c>
      <c r="AS158">
        <v>17879889</v>
      </c>
      <c r="AT158">
        <v>17105</v>
      </c>
      <c r="AU158">
        <v>119016</v>
      </c>
      <c r="AV158">
        <v>154972</v>
      </c>
      <c r="AW158">
        <v>214033</v>
      </c>
      <c r="AX158">
        <v>165293</v>
      </c>
      <c r="AY158">
        <v>312594</v>
      </c>
      <c r="AZ158">
        <v>306187</v>
      </c>
      <c r="BA158">
        <v>278380</v>
      </c>
      <c r="BB158">
        <v>204327</v>
      </c>
    </row>
    <row r="159" spans="2:54">
      <c r="B159" t="s">
        <v>32</v>
      </c>
      <c r="R159">
        <v>897200</v>
      </c>
      <c r="S159">
        <v>711600</v>
      </c>
      <c r="T159">
        <v>864800</v>
      </c>
      <c r="U159">
        <v>1011200</v>
      </c>
      <c r="V159">
        <v>1555100</v>
      </c>
      <c r="W159">
        <v>1625300</v>
      </c>
      <c r="X159">
        <v>1564900</v>
      </c>
      <c r="Y159">
        <v>9426900</v>
      </c>
      <c r="Z159">
        <v>13084.6</v>
      </c>
      <c r="AA159">
        <v>11261.2</v>
      </c>
      <c r="AB159">
        <v>14400.3</v>
      </c>
      <c r="AC159">
        <v>26257.9</v>
      </c>
      <c r="AD159">
        <v>16693.2</v>
      </c>
      <c r="AE159">
        <v>20203.5</v>
      </c>
      <c r="AF159">
        <v>19339.8</v>
      </c>
      <c r="AG159">
        <v>14808.5</v>
      </c>
      <c r="AH159">
        <v>27224.2</v>
      </c>
      <c r="AI159" s="2">
        <v>33005616</v>
      </c>
      <c r="AJ159">
        <v>26362334</v>
      </c>
      <c r="AK159" s="3">
        <v>24020337</v>
      </c>
      <c r="AL159">
        <v>24527858</v>
      </c>
      <c r="AM159">
        <v>28355613</v>
      </c>
      <c r="AN159">
        <v>2</v>
      </c>
      <c r="AO159">
        <v>32214078</v>
      </c>
      <c r="AP159" s="3">
        <v>37936569</v>
      </c>
      <c r="AQ159">
        <v>44726451</v>
      </c>
      <c r="AR159">
        <v>45605049</v>
      </c>
      <c r="AS159">
        <v>107654806</v>
      </c>
      <c r="AT159">
        <v>61576</v>
      </c>
      <c r="AU159">
        <v>105985</v>
      </c>
      <c r="AV159">
        <v>185768</v>
      </c>
      <c r="AW159">
        <v>223919</v>
      </c>
      <c r="AX159">
        <v>298206</v>
      </c>
      <c r="AY159">
        <v>348879</v>
      </c>
      <c r="AZ159">
        <v>382364</v>
      </c>
      <c r="BA159">
        <v>282886</v>
      </c>
      <c r="BB159">
        <v>282679</v>
      </c>
    </row>
    <row r="160" spans="2:54">
      <c r="B160" t="s">
        <v>20</v>
      </c>
      <c r="R160">
        <v>340100</v>
      </c>
      <c r="S160">
        <v>8100</v>
      </c>
      <c r="T160">
        <v>8500</v>
      </c>
      <c r="U160">
        <v>100</v>
      </c>
      <c r="X160">
        <v>100</v>
      </c>
      <c r="Y160">
        <v>11600</v>
      </c>
      <c r="Z160">
        <v>13.9</v>
      </c>
      <c r="AA160">
        <v>22.2</v>
      </c>
      <c r="AB160">
        <v>11.6</v>
      </c>
      <c r="AC160">
        <v>52.1</v>
      </c>
      <c r="AD160">
        <v>2246.5</v>
      </c>
      <c r="AE160">
        <v>3.1</v>
      </c>
      <c r="AF160">
        <v>35.9</v>
      </c>
      <c r="AH160">
        <v>576.1</v>
      </c>
      <c r="AI160" s="2">
        <v>1305</v>
      </c>
      <c r="AK160" s="3">
        <v>15520</v>
      </c>
      <c r="AL160">
        <v>1570</v>
      </c>
      <c r="AM160">
        <v>6852</v>
      </c>
      <c r="AO160">
        <v>18910</v>
      </c>
      <c r="AP160" s="3">
        <v>38790</v>
      </c>
      <c r="AQ160">
        <v>7430</v>
      </c>
      <c r="AR160">
        <v>3570</v>
      </c>
      <c r="AS160">
        <v>21510</v>
      </c>
      <c r="AT160">
        <v>2</v>
      </c>
      <c r="AU160">
        <v>3</v>
      </c>
      <c r="AV160">
        <v>17</v>
      </c>
      <c r="AW160">
        <v>10</v>
      </c>
      <c r="AY160">
        <v>606</v>
      </c>
      <c r="AZ160">
        <v>1198</v>
      </c>
      <c r="BA160">
        <v>668</v>
      </c>
      <c r="BB160">
        <v>343</v>
      </c>
    </row>
    <row r="161" spans="2:54">
      <c r="B161" t="s">
        <v>21</v>
      </c>
      <c r="R161">
        <v>143300</v>
      </c>
      <c r="S161">
        <v>131000</v>
      </c>
      <c r="T161">
        <v>336800</v>
      </c>
      <c r="U161">
        <v>511000</v>
      </c>
      <c r="V161">
        <v>136000</v>
      </c>
      <c r="X161">
        <v>7100</v>
      </c>
      <c r="Y161">
        <v>14000</v>
      </c>
      <c r="Z161">
        <v>741.5</v>
      </c>
      <c r="AA161">
        <v>3274.2</v>
      </c>
      <c r="AB161">
        <v>2729</v>
      </c>
      <c r="AC161">
        <v>2736.3</v>
      </c>
      <c r="AD161">
        <v>12935.5</v>
      </c>
      <c r="AE161">
        <v>6195.8</v>
      </c>
      <c r="AF161">
        <v>5119</v>
      </c>
      <c r="AG161">
        <v>5550</v>
      </c>
      <c r="AH161">
        <v>3049.7</v>
      </c>
      <c r="AI161" s="2">
        <v>1677885</v>
      </c>
      <c r="AJ161">
        <v>694508</v>
      </c>
      <c r="AK161" s="3">
        <v>1159380</v>
      </c>
      <c r="AL161">
        <v>877110</v>
      </c>
      <c r="AM161">
        <v>817870</v>
      </c>
      <c r="AO161">
        <v>70290</v>
      </c>
      <c r="AP161" s="3">
        <v>1090</v>
      </c>
      <c r="AQ161">
        <v>748598</v>
      </c>
      <c r="AR161">
        <v>90885</v>
      </c>
      <c r="AS161">
        <v>10620</v>
      </c>
      <c r="AT161">
        <v>1005</v>
      </c>
      <c r="AU161">
        <v>8601</v>
      </c>
      <c r="AV161">
        <v>14444</v>
      </c>
      <c r="AW161">
        <v>11194</v>
      </c>
      <c r="AX161">
        <v>4697</v>
      </c>
      <c r="AY161">
        <v>9926</v>
      </c>
      <c r="AZ161">
        <v>28655</v>
      </c>
      <c r="BA161">
        <v>42118</v>
      </c>
      <c r="BB161">
        <v>236</v>
      </c>
    </row>
    <row r="162" spans="2:54">
      <c r="B162" t="s">
        <v>130</v>
      </c>
      <c r="AI162" s="2">
        <v>51050</v>
      </c>
      <c r="AJ162">
        <v>32800</v>
      </c>
      <c r="AK162" s="3">
        <v>13717</v>
      </c>
      <c r="AL162">
        <v>14875</v>
      </c>
      <c r="AM162">
        <v>15300</v>
      </c>
      <c r="AO162">
        <v>15058</v>
      </c>
      <c r="AP162" s="3">
        <v>23000</v>
      </c>
      <c r="AQ162">
        <v>19423</v>
      </c>
      <c r="AR162">
        <v>25000</v>
      </c>
      <c r="AS162">
        <v>550</v>
      </c>
      <c r="AT162">
        <v>620</v>
      </c>
      <c r="AU162">
        <v>5718</v>
      </c>
      <c r="AV162">
        <v>170</v>
      </c>
      <c r="AW162">
        <v>307</v>
      </c>
      <c r="AX162">
        <v>39855</v>
      </c>
      <c r="AY162">
        <v>69193</v>
      </c>
      <c r="AZ162">
        <v>157970</v>
      </c>
      <c r="BA162">
        <v>252039</v>
      </c>
      <c r="BB162">
        <v>167235</v>
      </c>
    </row>
    <row r="163" spans="2:54">
      <c r="B163" t="s">
        <v>22</v>
      </c>
      <c r="R163">
        <v>2340800</v>
      </c>
      <c r="S163">
        <v>1486300</v>
      </c>
      <c r="T163">
        <v>599300</v>
      </c>
      <c r="U163">
        <v>1234400</v>
      </c>
      <c r="V163">
        <v>1121100</v>
      </c>
      <c r="W163">
        <v>1474900</v>
      </c>
      <c r="X163">
        <v>2486100</v>
      </c>
      <c r="Y163">
        <v>7037800</v>
      </c>
      <c r="Z163">
        <v>11130.2</v>
      </c>
      <c r="AA163">
        <v>7144.4</v>
      </c>
      <c r="AB163">
        <v>6900.2</v>
      </c>
      <c r="AC163">
        <v>16405.3</v>
      </c>
      <c r="AD163">
        <v>34517.199999999997</v>
      </c>
      <c r="AE163">
        <v>7731</v>
      </c>
      <c r="AF163">
        <v>18541.2</v>
      </c>
      <c r="AG163">
        <v>2698.7</v>
      </c>
      <c r="AH163">
        <v>15291.2</v>
      </c>
      <c r="AI163" s="2"/>
      <c r="AK163" s="3"/>
      <c r="AP163" s="3"/>
    </row>
    <row r="164" spans="2:54">
      <c r="B164" t="s">
        <v>23</v>
      </c>
      <c r="R164">
        <v>1433500</v>
      </c>
      <c r="S164">
        <v>1523200</v>
      </c>
      <c r="T164">
        <v>1619200</v>
      </c>
      <c r="U164">
        <v>2666700</v>
      </c>
      <c r="V164">
        <v>5302600</v>
      </c>
      <c r="W164">
        <v>6791100</v>
      </c>
      <c r="X164">
        <v>7899800</v>
      </c>
      <c r="Y164">
        <v>13375000</v>
      </c>
      <c r="Z164">
        <v>18780.5</v>
      </c>
      <c r="AA164">
        <v>30100.1</v>
      </c>
      <c r="AB164">
        <v>57819.4</v>
      </c>
      <c r="AC164">
        <v>101057.8</v>
      </c>
      <c r="AD164">
        <v>89433.1</v>
      </c>
      <c r="AE164">
        <v>75926.899999999994</v>
      </c>
      <c r="AF164">
        <v>89565.3</v>
      </c>
      <c r="AG164">
        <v>112063.1</v>
      </c>
      <c r="AH164">
        <v>94551.3</v>
      </c>
      <c r="AI164" s="2">
        <v>101139331</v>
      </c>
      <c r="AJ164">
        <v>79668559</v>
      </c>
      <c r="AK164" s="3">
        <v>83809541</v>
      </c>
      <c r="AL164">
        <v>109667772</v>
      </c>
      <c r="AM164">
        <v>119093921</v>
      </c>
      <c r="AO164">
        <v>95754059</v>
      </c>
      <c r="AP164" s="3">
        <v>120617092</v>
      </c>
      <c r="AQ164">
        <v>113984060</v>
      </c>
      <c r="AR164">
        <v>140802786</v>
      </c>
      <c r="AS164">
        <v>159811948</v>
      </c>
      <c r="AT164">
        <v>235086</v>
      </c>
      <c r="AU164">
        <v>271383</v>
      </c>
      <c r="AV164">
        <v>251369</v>
      </c>
      <c r="AW164">
        <v>342688</v>
      </c>
      <c r="AX164">
        <v>346315</v>
      </c>
      <c r="AY164">
        <v>459203</v>
      </c>
      <c r="AZ164">
        <v>308324</v>
      </c>
      <c r="BA164">
        <v>276906</v>
      </c>
      <c r="BB164">
        <v>476925</v>
      </c>
    </row>
    <row r="165" spans="2:54">
      <c r="B165" t="s">
        <v>24</v>
      </c>
      <c r="R165">
        <v>197400</v>
      </c>
      <c r="S165">
        <v>251100</v>
      </c>
      <c r="T165">
        <v>324900</v>
      </c>
      <c r="U165">
        <v>360600</v>
      </c>
      <c r="V165">
        <v>531500</v>
      </c>
      <c r="W165">
        <v>407300</v>
      </c>
      <c r="X165">
        <v>1683500</v>
      </c>
      <c r="Y165">
        <v>919600</v>
      </c>
      <c r="Z165">
        <v>1568.7</v>
      </c>
      <c r="AA165">
        <v>452.1</v>
      </c>
      <c r="AB165">
        <v>723.4</v>
      </c>
      <c r="AC165">
        <v>3521</v>
      </c>
      <c r="AD165">
        <v>5401.8</v>
      </c>
      <c r="AE165">
        <v>3698.1</v>
      </c>
      <c r="AF165">
        <v>2858.1</v>
      </c>
      <c r="AG165">
        <v>1985.9</v>
      </c>
      <c r="AH165">
        <v>5809.4</v>
      </c>
      <c r="AI165" s="2">
        <v>4556338</v>
      </c>
      <c r="AJ165">
        <v>3649069</v>
      </c>
      <c r="AK165" s="3">
        <v>2245997</v>
      </c>
      <c r="AL165">
        <v>2178491</v>
      </c>
      <c r="AM165">
        <v>1905482</v>
      </c>
      <c r="AO165">
        <v>2285076</v>
      </c>
      <c r="AP165" s="3">
        <v>2586680</v>
      </c>
      <c r="AQ165">
        <v>2979393</v>
      </c>
      <c r="AR165">
        <v>1844713</v>
      </c>
      <c r="AS165">
        <v>2249807</v>
      </c>
      <c r="AT165">
        <v>3093</v>
      </c>
      <c r="AU165">
        <v>4283</v>
      </c>
      <c r="AV165">
        <v>4675</v>
      </c>
      <c r="AW165">
        <v>3533</v>
      </c>
      <c r="AX165">
        <v>12479</v>
      </c>
      <c r="AY165">
        <v>10842</v>
      </c>
      <c r="AZ165">
        <v>7824</v>
      </c>
      <c r="BA165">
        <v>3968</v>
      </c>
      <c r="BB165">
        <v>3549</v>
      </c>
    </row>
    <row r="166" spans="2:54">
      <c r="B166" t="s">
        <v>29</v>
      </c>
      <c r="R166">
        <v>146000</v>
      </c>
      <c r="S166">
        <v>167500</v>
      </c>
      <c r="T166">
        <v>425500</v>
      </c>
      <c r="U166">
        <v>497600</v>
      </c>
      <c r="V166">
        <v>564900</v>
      </c>
      <c r="W166">
        <v>1430300</v>
      </c>
      <c r="X166">
        <v>1808800</v>
      </c>
      <c r="Y166">
        <v>956000</v>
      </c>
      <c r="Z166">
        <v>3223.9</v>
      </c>
      <c r="AA166">
        <v>4274.1000000000004</v>
      </c>
      <c r="AB166">
        <v>15175.2</v>
      </c>
      <c r="AC166">
        <v>7728</v>
      </c>
      <c r="AD166">
        <v>17369.8</v>
      </c>
      <c r="AE166">
        <v>11813.9</v>
      </c>
      <c r="AF166">
        <v>12295.6</v>
      </c>
      <c r="AG166">
        <v>6586.2</v>
      </c>
      <c r="AH166">
        <v>18207.5</v>
      </c>
      <c r="AI166" s="2">
        <v>21493366</v>
      </c>
      <c r="AJ166">
        <v>20888880</v>
      </c>
      <c r="AK166" s="3">
        <v>22159386</v>
      </c>
      <c r="AL166">
        <v>20285804</v>
      </c>
      <c r="AM166">
        <v>20291929</v>
      </c>
      <c r="AO166">
        <v>27266675</v>
      </c>
      <c r="AP166" s="3">
        <v>30907240</v>
      </c>
      <c r="AQ166">
        <v>27921118</v>
      </c>
      <c r="AR166">
        <v>24501809</v>
      </c>
      <c r="AS166">
        <v>43348675</v>
      </c>
      <c r="AT166">
        <v>65237</v>
      </c>
      <c r="AU166">
        <v>62584</v>
      </c>
      <c r="AV166">
        <v>89770</v>
      </c>
      <c r="AW166">
        <v>71496</v>
      </c>
      <c r="AX166">
        <v>127310</v>
      </c>
      <c r="AY166">
        <v>98636</v>
      </c>
      <c r="AZ166">
        <v>117240</v>
      </c>
      <c r="BA166">
        <v>105247</v>
      </c>
      <c r="BB166">
        <v>156062</v>
      </c>
    </row>
    <row r="167" spans="2:54">
      <c r="B167" t="s">
        <v>25</v>
      </c>
      <c r="R167">
        <v>349700</v>
      </c>
      <c r="S167">
        <v>239000</v>
      </c>
      <c r="T167">
        <v>300400</v>
      </c>
      <c r="U167">
        <v>454500</v>
      </c>
      <c r="V167">
        <v>620700</v>
      </c>
      <c r="W167">
        <v>751800</v>
      </c>
      <c r="X167">
        <v>642200</v>
      </c>
      <c r="Y167">
        <v>1305900</v>
      </c>
      <c r="Z167">
        <v>1489</v>
      </c>
      <c r="AA167">
        <v>2562.4</v>
      </c>
      <c r="AB167">
        <v>7543.4</v>
      </c>
      <c r="AC167">
        <v>9099</v>
      </c>
      <c r="AD167">
        <v>8799.2999999999993</v>
      </c>
      <c r="AE167">
        <v>10075.700000000001</v>
      </c>
      <c r="AF167">
        <v>11179.6</v>
      </c>
      <c r="AG167">
        <v>8820.9</v>
      </c>
      <c r="AH167">
        <v>12592.5</v>
      </c>
      <c r="AI167" s="2">
        <v>8008983</v>
      </c>
      <c r="AJ167">
        <v>8411549</v>
      </c>
      <c r="AK167" s="3">
        <v>7488407</v>
      </c>
      <c r="AL167">
        <v>8298640</v>
      </c>
      <c r="AM167">
        <v>8002974</v>
      </c>
      <c r="AO167">
        <v>10487337</v>
      </c>
      <c r="AP167" s="3">
        <v>13608078</v>
      </c>
      <c r="AQ167">
        <v>11472155</v>
      </c>
      <c r="AR167">
        <v>11317702</v>
      </c>
      <c r="AS167">
        <v>12328201</v>
      </c>
      <c r="AT167">
        <v>16665</v>
      </c>
      <c r="AU167">
        <v>14936</v>
      </c>
      <c r="AV167">
        <v>11270</v>
      </c>
      <c r="AW167">
        <v>16279</v>
      </c>
      <c r="AX167">
        <v>10621</v>
      </c>
      <c r="AY167">
        <v>15973</v>
      </c>
      <c r="AZ167">
        <v>21370</v>
      </c>
      <c r="BA167">
        <v>19464</v>
      </c>
      <c r="BB167">
        <v>25079</v>
      </c>
    </row>
    <row r="168" spans="2:54">
      <c r="B168" t="s">
        <v>26</v>
      </c>
      <c r="R168">
        <v>666400</v>
      </c>
      <c r="S168">
        <v>900100</v>
      </c>
      <c r="T168">
        <v>1299200</v>
      </c>
      <c r="U168">
        <v>2745400</v>
      </c>
      <c r="V168">
        <v>4661800</v>
      </c>
      <c r="W168">
        <v>3752100</v>
      </c>
      <c r="X168">
        <v>7464700</v>
      </c>
      <c r="Y168">
        <v>7117300</v>
      </c>
      <c r="Z168">
        <v>16770.3</v>
      </c>
      <c r="AA168">
        <v>14664.8</v>
      </c>
      <c r="AB168">
        <v>29350.799999999999</v>
      </c>
      <c r="AC168">
        <v>75170.100000000006</v>
      </c>
      <c r="AD168">
        <v>50732.1</v>
      </c>
      <c r="AE168">
        <v>57997.8</v>
      </c>
      <c r="AF168">
        <v>65425.3</v>
      </c>
      <c r="AG168">
        <v>74647.5</v>
      </c>
      <c r="AH168">
        <v>68043.100000000006</v>
      </c>
      <c r="AI168" s="2">
        <v>56761158</v>
      </c>
      <c r="AJ168">
        <v>65646410</v>
      </c>
      <c r="AK168" s="3">
        <v>83494631</v>
      </c>
      <c r="AL168">
        <v>118100982</v>
      </c>
      <c r="AM168">
        <v>75494972</v>
      </c>
      <c r="AO168">
        <v>65120268</v>
      </c>
      <c r="AP168" s="3">
        <v>96854646</v>
      </c>
      <c r="AQ168">
        <v>78137275</v>
      </c>
      <c r="AR168">
        <v>74205377</v>
      </c>
      <c r="AS168">
        <v>83402322</v>
      </c>
      <c r="AT168">
        <v>106140</v>
      </c>
      <c r="AU168">
        <v>210791</v>
      </c>
      <c r="AV168">
        <v>205333</v>
      </c>
      <c r="AW168">
        <v>307175</v>
      </c>
      <c r="AX168">
        <v>261032</v>
      </c>
      <c r="AY168">
        <v>448971</v>
      </c>
      <c r="AZ168">
        <v>285429</v>
      </c>
      <c r="BA168">
        <v>463368</v>
      </c>
      <c r="BB168">
        <v>497349</v>
      </c>
    </row>
    <row r="169" spans="2:54">
      <c r="B169" t="s">
        <v>27</v>
      </c>
      <c r="R169">
        <v>4700</v>
      </c>
      <c r="S169">
        <v>3900</v>
      </c>
      <c r="T169">
        <v>1300</v>
      </c>
      <c r="U169">
        <v>1700</v>
      </c>
      <c r="V169">
        <v>650800</v>
      </c>
      <c r="W169">
        <v>7600</v>
      </c>
      <c r="X169">
        <v>700</v>
      </c>
      <c r="Y169">
        <v>232100</v>
      </c>
      <c r="Z169">
        <v>11.8</v>
      </c>
      <c r="AA169">
        <v>37.9</v>
      </c>
      <c r="AB169">
        <v>225.9</v>
      </c>
      <c r="AC169">
        <v>47.4</v>
      </c>
      <c r="AD169">
        <v>41.4</v>
      </c>
      <c r="AE169">
        <v>14.8</v>
      </c>
      <c r="AF169">
        <v>27.9</v>
      </c>
      <c r="AG169">
        <v>264.60000000000002</v>
      </c>
      <c r="AH169">
        <v>93.7</v>
      </c>
      <c r="AI169" s="2">
        <v>20375</v>
      </c>
      <c r="AJ169">
        <v>13137</v>
      </c>
      <c r="AK169" s="3">
        <v>113775</v>
      </c>
      <c r="AL169">
        <v>42267</v>
      </c>
      <c r="AM169">
        <v>33323</v>
      </c>
      <c r="AO169">
        <v>11983</v>
      </c>
      <c r="AP169" s="3">
        <v>38112</v>
      </c>
      <c r="AQ169">
        <v>26755</v>
      </c>
      <c r="AR169">
        <v>29800</v>
      </c>
      <c r="AS169">
        <v>8195</v>
      </c>
      <c r="AT169">
        <v>24</v>
      </c>
      <c r="AU169">
        <v>1</v>
      </c>
      <c r="AV169">
        <v>1</v>
      </c>
      <c r="AW169">
        <v>985</v>
      </c>
      <c r="AX169">
        <v>1653</v>
      </c>
      <c r="AY169">
        <v>624</v>
      </c>
      <c r="AZ169">
        <v>807</v>
      </c>
      <c r="BA169">
        <v>59</v>
      </c>
      <c r="BB169">
        <v>35</v>
      </c>
    </row>
    <row r="170" spans="2:54">
      <c r="B170" t="s">
        <v>28</v>
      </c>
      <c r="R170">
        <v>52600</v>
      </c>
      <c r="S170">
        <v>26700</v>
      </c>
      <c r="T170">
        <v>4200</v>
      </c>
      <c r="U170">
        <v>6000</v>
      </c>
      <c r="V170">
        <v>300</v>
      </c>
      <c r="W170">
        <v>100</v>
      </c>
      <c r="X170">
        <v>500</v>
      </c>
      <c r="Y170">
        <v>3300</v>
      </c>
      <c r="Z170">
        <v>20.7</v>
      </c>
      <c r="AA170">
        <v>89.7</v>
      </c>
      <c r="AB170">
        <v>7</v>
      </c>
      <c r="AC170">
        <v>26.2</v>
      </c>
      <c r="AD170">
        <v>54.7</v>
      </c>
      <c r="AE170">
        <v>55.6</v>
      </c>
      <c r="AF170">
        <v>28.7</v>
      </c>
      <c r="AG170">
        <v>531.20000000000005</v>
      </c>
      <c r="AH170">
        <v>59.3</v>
      </c>
      <c r="AI170" s="2">
        <v>84337</v>
      </c>
      <c r="AJ170" s="3">
        <v>76869</v>
      </c>
      <c r="AK170" s="3">
        <v>620650</v>
      </c>
      <c r="AL170" s="3">
        <v>50370</v>
      </c>
      <c r="AM170">
        <v>60124</v>
      </c>
      <c r="AP170" s="3"/>
    </row>
    <row r="171" spans="2:54">
      <c r="B171" t="s">
        <v>37</v>
      </c>
      <c r="AI171" s="2"/>
      <c r="AK171" s="3"/>
      <c r="AO171">
        <v>4185</v>
      </c>
      <c r="AP171" s="3">
        <v>33083</v>
      </c>
      <c r="AQ171">
        <v>28075</v>
      </c>
      <c r="AR171">
        <v>28945</v>
      </c>
      <c r="AS171">
        <v>67125</v>
      </c>
      <c r="AY171">
        <v>175</v>
      </c>
      <c r="AZ171">
        <v>369</v>
      </c>
      <c r="BA171">
        <v>53</v>
      </c>
      <c r="BB171">
        <v>225</v>
      </c>
    </row>
    <row r="172" spans="2:54">
      <c r="B172" t="s">
        <v>38</v>
      </c>
      <c r="AI172" s="2"/>
      <c r="AK172" s="3"/>
      <c r="AO172">
        <v>537578</v>
      </c>
      <c r="AP172" s="3">
        <v>486775</v>
      </c>
      <c r="AQ172">
        <v>245340</v>
      </c>
      <c r="AR172">
        <v>217810</v>
      </c>
      <c r="AS172">
        <v>60870</v>
      </c>
      <c r="AT172">
        <v>49</v>
      </c>
      <c r="AU172">
        <v>1562</v>
      </c>
      <c r="AY172">
        <v>1309</v>
      </c>
      <c r="AZ172">
        <v>2856</v>
      </c>
      <c r="BA172">
        <v>2067</v>
      </c>
      <c r="BB172">
        <v>888</v>
      </c>
    </row>
    <row r="173" spans="2:54">
      <c r="B173" t="s">
        <v>131</v>
      </c>
      <c r="AI173" s="2"/>
      <c r="AK173" s="3"/>
      <c r="AP173" s="3"/>
      <c r="AQ173">
        <v>209288</v>
      </c>
      <c r="AR173">
        <v>389597</v>
      </c>
      <c r="AS173">
        <v>516448</v>
      </c>
      <c r="AT173">
        <v>1766</v>
      </c>
      <c r="AU173">
        <v>555</v>
      </c>
      <c r="AV173">
        <v>3647</v>
      </c>
      <c r="AW173">
        <v>828</v>
      </c>
      <c r="AX173">
        <v>1709</v>
      </c>
      <c r="AY173">
        <v>2489</v>
      </c>
      <c r="AZ173">
        <v>3784</v>
      </c>
      <c r="BA173">
        <v>961</v>
      </c>
      <c r="BB173">
        <v>1227</v>
      </c>
    </row>
    <row r="174" spans="2:54">
      <c r="B174" t="s">
        <v>209</v>
      </c>
      <c r="AI174" s="2"/>
      <c r="AK174" s="3"/>
      <c r="AP174" s="3"/>
      <c r="AV174">
        <v>1</v>
      </c>
    </row>
    <row r="175" spans="2:54">
      <c r="B175" t="s">
        <v>132</v>
      </c>
      <c r="AI175" s="2"/>
      <c r="AK175" s="3"/>
      <c r="AP175" s="3"/>
      <c r="AT175">
        <v>2</v>
      </c>
      <c r="AX175">
        <v>446</v>
      </c>
      <c r="AY175">
        <v>170</v>
      </c>
      <c r="AZ175">
        <v>66</v>
      </c>
      <c r="BA175">
        <v>81</v>
      </c>
      <c r="BB175">
        <v>76</v>
      </c>
    </row>
    <row r="176" spans="2:54">
      <c r="B176" t="s">
        <v>30</v>
      </c>
      <c r="R176">
        <v>1017300</v>
      </c>
      <c r="S176">
        <v>1304200</v>
      </c>
      <c r="T176">
        <v>754500</v>
      </c>
      <c r="U176">
        <v>1934300</v>
      </c>
      <c r="V176">
        <v>2380200</v>
      </c>
      <c r="W176">
        <v>1372900</v>
      </c>
      <c r="X176">
        <v>1282100</v>
      </c>
      <c r="Y176">
        <v>5655100</v>
      </c>
      <c r="Z176">
        <v>13124.1</v>
      </c>
      <c r="AA176">
        <v>15501</v>
      </c>
      <c r="AB176">
        <v>7761.9</v>
      </c>
      <c r="AC176">
        <v>6688.4</v>
      </c>
      <c r="AD176">
        <v>3370</v>
      </c>
      <c r="AE176">
        <v>3311</v>
      </c>
      <c r="AF176">
        <v>3156.1</v>
      </c>
      <c r="AG176">
        <v>4280.1000000000004</v>
      </c>
      <c r="AH176">
        <v>2190.1999999999998</v>
      </c>
      <c r="AI176" s="2">
        <v>902774</v>
      </c>
      <c r="AJ176">
        <v>733803</v>
      </c>
      <c r="AK176" s="3">
        <v>615776</v>
      </c>
      <c r="AL176">
        <v>1436954</v>
      </c>
      <c r="AM176">
        <v>1079282</v>
      </c>
      <c r="AN176">
        <f>1+9+1+2+2</f>
        <v>15</v>
      </c>
      <c r="AO176">
        <v>216120</v>
      </c>
      <c r="AP176" s="3">
        <v>348558</v>
      </c>
    </row>
    <row r="177" spans="2:55">
      <c r="AI177" s="2"/>
      <c r="AK177" s="3"/>
      <c r="AP177" s="3"/>
    </row>
    <row r="178" spans="2:55">
      <c r="B178" t="s">
        <v>31</v>
      </c>
      <c r="P178">
        <f t="shared" ref="P178:AL178" si="0">SUM(P6:P177)</f>
        <v>0</v>
      </c>
      <c r="Q178">
        <f t="shared" si="0"/>
        <v>0</v>
      </c>
      <c r="R178">
        <f t="shared" si="0"/>
        <v>88978200</v>
      </c>
      <c r="S178">
        <f t="shared" si="0"/>
        <v>69330700</v>
      </c>
      <c r="T178">
        <f t="shared" si="0"/>
        <v>76114800</v>
      </c>
      <c r="U178">
        <f t="shared" si="0"/>
        <v>129309600</v>
      </c>
      <c r="V178">
        <f t="shared" si="0"/>
        <v>137405200</v>
      </c>
      <c r="W178">
        <f t="shared" si="0"/>
        <v>178406900</v>
      </c>
      <c r="X178">
        <f t="shared" si="0"/>
        <v>229427500</v>
      </c>
      <c r="Y178">
        <f t="shared" si="0"/>
        <v>690997900</v>
      </c>
      <c r="Z178">
        <f t="shared" si="0"/>
        <v>932629.59999999986</v>
      </c>
      <c r="AA178">
        <f t="shared" si="0"/>
        <v>1251825.0999999999</v>
      </c>
      <c r="AB178">
        <f t="shared" si="0"/>
        <v>2299407.1999999997</v>
      </c>
      <c r="AC178">
        <f t="shared" si="0"/>
        <v>2958070.6999999997</v>
      </c>
      <c r="AD178">
        <f t="shared" si="0"/>
        <v>2483932.8000000003</v>
      </c>
      <c r="AE178">
        <f t="shared" si="0"/>
        <v>2342219.1999999997</v>
      </c>
      <c r="AF178">
        <f t="shared" si="0"/>
        <v>2662107.6999999997</v>
      </c>
      <c r="AG178">
        <f t="shared" si="0"/>
        <v>2679069.6000000006</v>
      </c>
      <c r="AH178">
        <f t="shared" si="0"/>
        <v>2528606.6000000006</v>
      </c>
      <c r="AI178" s="1">
        <f t="shared" si="0"/>
        <v>2407722093</v>
      </c>
      <c r="AJ178">
        <f t="shared" si="0"/>
        <v>1734099503</v>
      </c>
      <c r="AK178">
        <f t="shared" si="0"/>
        <v>1862726473</v>
      </c>
      <c r="AL178">
        <f t="shared" si="0"/>
        <v>2282442203</v>
      </c>
      <c r="AM178">
        <f>SUM(AM4:AM177)</f>
        <v>2129602172</v>
      </c>
      <c r="AN178">
        <f t="shared" ref="AN178:BB178" si="1">SUM(AN4:AN177)</f>
        <v>103</v>
      </c>
      <c r="AO178">
        <f t="shared" si="1"/>
        <v>1998987500</v>
      </c>
      <c r="AP178">
        <f t="shared" si="1"/>
        <v>2365492455</v>
      </c>
      <c r="AQ178">
        <f t="shared" si="1"/>
        <v>2305871856</v>
      </c>
      <c r="AR178">
        <f t="shared" si="1"/>
        <v>2081526836</v>
      </c>
      <c r="AS178">
        <f t="shared" si="1"/>
        <v>2582707774</v>
      </c>
      <c r="AT178">
        <f t="shared" si="1"/>
        <v>2468645</v>
      </c>
      <c r="AU178">
        <f t="shared" si="1"/>
        <v>2479633</v>
      </c>
      <c r="AV178">
        <f t="shared" si="1"/>
        <v>3341383</v>
      </c>
      <c r="AW178">
        <f t="shared" si="1"/>
        <v>3920301</v>
      </c>
      <c r="AX178">
        <f t="shared" si="1"/>
        <v>4055983</v>
      </c>
      <c r="AY178">
        <f t="shared" si="1"/>
        <v>6859511</v>
      </c>
      <c r="AZ178">
        <f t="shared" si="1"/>
        <v>9462219</v>
      </c>
      <c r="BA178">
        <f t="shared" si="1"/>
        <v>10350683</v>
      </c>
      <c r="BB178">
        <f t="shared" si="1"/>
        <v>9042761</v>
      </c>
      <c r="BC178">
        <f>SUM(BC6:BC177)</f>
        <v>0</v>
      </c>
    </row>
    <row r="180" spans="2:55">
      <c r="R180">
        <f>88978200-R178</f>
        <v>0</v>
      </c>
      <c r="S180">
        <f>69330700-S178</f>
        <v>0</v>
      </c>
      <c r="T180">
        <f>76114800-T178</f>
        <v>0</v>
      </c>
      <c r="U180">
        <f>129309600-U178</f>
        <v>0</v>
      </c>
      <c r="V180">
        <f>137405200-V178</f>
        <v>0</v>
      </c>
      <c r="W180">
        <f>178406900-W178</f>
        <v>0</v>
      </c>
      <c r="X180">
        <f>229427500-X178</f>
        <v>0</v>
      </c>
      <c r="Y180">
        <f>690997900-Y178</f>
        <v>0</v>
      </c>
      <c r="Z180">
        <f>932629.6-Z178</f>
        <v>0</v>
      </c>
      <c r="AA180">
        <f>1251825.1-AA178</f>
        <v>0</v>
      </c>
      <c r="AB180">
        <f>2299407.2-AB178</f>
        <v>0</v>
      </c>
      <c r="AC180">
        <f>2958070.7-AC178</f>
        <v>0</v>
      </c>
      <c r="AD180">
        <f>2483932.8-AD178</f>
        <v>0</v>
      </c>
      <c r="AE180">
        <f>2342219.2-AE178</f>
        <v>0</v>
      </c>
      <c r="AF180">
        <f>2662107.7-AF178</f>
        <v>0</v>
      </c>
      <c r="AG180">
        <f>2679069.6-AG178</f>
        <v>0</v>
      </c>
      <c r="AH180">
        <f>2528606.6-AH178</f>
        <v>0</v>
      </c>
      <c r="AI180" s="1">
        <f>2407722093-AI178</f>
        <v>0</v>
      </c>
      <c r="AJ180">
        <f>1734099503-AJ178</f>
        <v>0</v>
      </c>
      <c r="AK180">
        <f>1862726473-AK178</f>
        <v>0</v>
      </c>
      <c r="AL180">
        <f>2282442203-AL178</f>
        <v>0</v>
      </c>
      <c r="AM180">
        <f>2129602172-AM178</f>
        <v>0</v>
      </c>
      <c r="AN180">
        <f>103-AN178</f>
        <v>0</v>
      </c>
      <c r="AO180">
        <f>1998987500-AO178</f>
        <v>0</v>
      </c>
      <c r="AP180">
        <f>2365492455-AP178</f>
        <v>0</v>
      </c>
      <c r="AQ180">
        <f>2305871856-AQ178</f>
        <v>0</v>
      </c>
      <c r="AR180">
        <f>2081526836-AR178</f>
        <v>0</v>
      </c>
      <c r="AS180">
        <f>2582707774-AS178</f>
        <v>0</v>
      </c>
      <c r="AT180">
        <f>2468646-AT178</f>
        <v>1</v>
      </c>
      <c r="AU180">
        <f>2479633-AU178</f>
        <v>0</v>
      </c>
      <c r="AV180">
        <f>3341383-AV178</f>
        <v>0</v>
      </c>
      <c r="AW180">
        <f>3920301-AW178</f>
        <v>0</v>
      </c>
      <c r="AX180">
        <f>4055983-AX178</f>
        <v>0</v>
      </c>
      <c r="AY180">
        <f>6859511-AY178</f>
        <v>0</v>
      </c>
      <c r="AZ180">
        <f>9462219-AZ178</f>
        <v>0</v>
      </c>
      <c r="BA180">
        <f>10350683-BA178</f>
        <v>0</v>
      </c>
      <c r="BB180">
        <f>9042761-BB178</f>
        <v>0</v>
      </c>
    </row>
    <row r="182" spans="2:55"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BA182" t="s">
        <v>135</v>
      </c>
      <c r="BB182" t="s">
        <v>135</v>
      </c>
    </row>
    <row r="184" spans="2:55"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AN184" t="s">
        <v>217</v>
      </c>
      <c r="AT184" t="s">
        <v>205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96"/>
  <sheetViews>
    <sheetView zoomScale="85" zoomScaleNormal="85" workbookViewId="0">
      <pane xSplit="3" ySplit="3" topLeftCell="AK4" activePane="bottomRight" state="frozen"/>
      <selection pane="topRight" activeCell="D1" sqref="D1"/>
      <selection pane="bottomLeft" activeCell="A3" sqref="A3"/>
      <selection pane="bottomRight" activeCell="AU2" sqref="AU2"/>
    </sheetView>
  </sheetViews>
  <sheetFormatPr defaultRowHeight="15"/>
  <cols>
    <col min="18" max="18" width="10" bestFit="1" customWidth="1"/>
    <col min="20" max="22" width="10" bestFit="1" customWidth="1"/>
    <col min="34" max="35" width="10.28515625" bestFit="1" customWidth="1"/>
    <col min="36" max="36" width="12.5703125" customWidth="1"/>
    <col min="37" max="37" width="10.28515625" bestFit="1" customWidth="1"/>
    <col min="38" max="38" width="12.28515625" bestFit="1" customWidth="1"/>
    <col min="39" max="40" width="10.28515625" bestFit="1" customWidth="1"/>
    <col min="41" max="41" width="11.28515625" bestFit="1" customWidth="1"/>
    <col min="42" max="42" width="12.28515625" bestFit="1" customWidth="1"/>
    <col min="43" max="43" width="13.42578125" bestFit="1" customWidth="1"/>
    <col min="44" max="46" width="11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</v>
      </c>
      <c r="AJ2">
        <v>1</v>
      </c>
      <c r="AK2">
        <v>1</v>
      </c>
      <c r="AL2">
        <v>1</v>
      </c>
      <c r="AM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1000</v>
      </c>
      <c r="AU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5">
      <c r="R3" t="s">
        <v>33</v>
      </c>
      <c r="S3" t="s">
        <v>33</v>
      </c>
      <c r="T3" t="s">
        <v>33</v>
      </c>
      <c r="U3" t="s">
        <v>33</v>
      </c>
      <c r="V3" t="s">
        <v>33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  <c r="AD3" t="s">
        <v>204</v>
      </c>
      <c r="AE3" t="s">
        <v>204</v>
      </c>
      <c r="AF3" t="s">
        <v>204</v>
      </c>
      <c r="AG3" t="s">
        <v>204</v>
      </c>
      <c r="AH3" t="s">
        <v>204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O3" t="s">
        <v>33</v>
      </c>
      <c r="AP3" t="s">
        <v>33</v>
      </c>
      <c r="AQ3" t="s">
        <v>33</v>
      </c>
      <c r="AR3" t="s">
        <v>33</v>
      </c>
      <c r="AS3" t="s">
        <v>33</v>
      </c>
      <c r="AT3" t="s">
        <v>204</v>
      </c>
      <c r="AU3" t="s">
        <v>204</v>
      </c>
      <c r="AX3" t="s">
        <v>33</v>
      </c>
      <c r="AY3" t="s">
        <v>33</v>
      </c>
      <c r="AZ3" t="s">
        <v>33</v>
      </c>
      <c r="BA3" t="s">
        <v>33</v>
      </c>
      <c r="BB3" t="s">
        <v>33</v>
      </c>
    </row>
    <row r="4" spans="1:55">
      <c r="B4" t="s">
        <v>39</v>
      </c>
      <c r="AL4" s="3"/>
      <c r="AP4" s="3"/>
      <c r="AR4">
        <v>500</v>
      </c>
      <c r="AY4">
        <v>2</v>
      </c>
      <c r="AZ4">
        <v>5</v>
      </c>
      <c r="BA4">
        <v>7</v>
      </c>
      <c r="BB4">
        <v>144</v>
      </c>
    </row>
    <row r="5" spans="1:55">
      <c r="B5" t="s">
        <v>40</v>
      </c>
      <c r="AI5">
        <v>297</v>
      </c>
      <c r="AJ5">
        <v>594</v>
      </c>
      <c r="AL5" s="3">
        <v>2249</v>
      </c>
      <c r="AM5">
        <v>1535</v>
      </c>
      <c r="AO5">
        <v>9108</v>
      </c>
      <c r="AP5" s="3">
        <v>24431</v>
      </c>
      <c r="AQ5">
        <v>22018</v>
      </c>
      <c r="AR5">
        <v>10724</v>
      </c>
      <c r="AZ5">
        <v>13</v>
      </c>
    </row>
    <row r="6" spans="1:55">
      <c r="A6" t="s">
        <v>2</v>
      </c>
      <c r="B6" t="s">
        <v>3</v>
      </c>
      <c r="R6">
        <v>3408600</v>
      </c>
      <c r="S6">
        <v>1518800</v>
      </c>
      <c r="T6">
        <v>131900</v>
      </c>
      <c r="U6">
        <v>20900</v>
      </c>
      <c r="Y6">
        <v>2810.1</v>
      </c>
      <c r="Z6">
        <v>9924.5</v>
      </c>
      <c r="AA6">
        <v>18120.900000000001</v>
      </c>
      <c r="AB6">
        <v>26901</v>
      </c>
      <c r="AC6">
        <v>83620.3</v>
      </c>
      <c r="AD6">
        <v>64444.4</v>
      </c>
      <c r="AE6">
        <v>52862</v>
      </c>
      <c r="AF6">
        <v>70912.2</v>
      </c>
      <c r="AG6">
        <v>117238.39999999999</v>
      </c>
      <c r="AH6">
        <v>118019.9</v>
      </c>
      <c r="AI6">
        <v>89623221</v>
      </c>
      <c r="AJ6">
        <v>81738769</v>
      </c>
      <c r="AK6">
        <v>76406721</v>
      </c>
      <c r="AL6" s="3">
        <v>76292246</v>
      </c>
      <c r="AM6">
        <v>106664134</v>
      </c>
      <c r="AO6">
        <v>124191568</v>
      </c>
      <c r="AP6" s="3">
        <v>131158656</v>
      </c>
      <c r="AQ6">
        <v>149335656</v>
      </c>
      <c r="AR6">
        <v>121086997</v>
      </c>
      <c r="AS6">
        <v>29359868</v>
      </c>
      <c r="AT6">
        <v>565409</v>
      </c>
      <c r="AU6">
        <v>959732</v>
      </c>
      <c r="AX6">
        <v>305</v>
      </c>
      <c r="AY6">
        <v>3296</v>
      </c>
      <c r="AZ6">
        <v>12515</v>
      </c>
      <c r="BA6">
        <v>65560</v>
      </c>
      <c r="BB6">
        <v>125273</v>
      </c>
    </row>
    <row r="7" spans="1:55">
      <c r="B7" t="s">
        <v>41</v>
      </c>
      <c r="AL7" s="3"/>
      <c r="AP7" s="3"/>
      <c r="AQ7">
        <v>105</v>
      </c>
      <c r="AR7">
        <v>140</v>
      </c>
      <c r="AT7">
        <v>7</v>
      </c>
      <c r="AY7">
        <v>75</v>
      </c>
      <c r="AZ7">
        <v>5</v>
      </c>
      <c r="BA7">
        <v>96</v>
      </c>
    </row>
    <row r="8" spans="1:55">
      <c r="B8" t="s">
        <v>42</v>
      </c>
      <c r="AL8" s="3"/>
      <c r="AP8" s="3">
        <v>27819</v>
      </c>
      <c r="AQ8">
        <v>46864</v>
      </c>
      <c r="AR8">
        <v>18806</v>
      </c>
      <c r="AS8">
        <v>53603</v>
      </c>
      <c r="AT8">
        <v>8</v>
      </c>
      <c r="AU8">
        <v>263</v>
      </c>
      <c r="AX8">
        <v>8947</v>
      </c>
      <c r="AY8">
        <v>1013</v>
      </c>
      <c r="AZ8">
        <v>1165</v>
      </c>
      <c r="BA8">
        <v>2617</v>
      </c>
      <c r="BB8">
        <v>121</v>
      </c>
    </row>
    <row r="9" spans="1:55">
      <c r="B9" t="s">
        <v>43</v>
      </c>
      <c r="R9">
        <v>248400</v>
      </c>
      <c r="S9">
        <v>86700</v>
      </c>
      <c r="T9">
        <v>88100</v>
      </c>
      <c r="U9">
        <v>146300</v>
      </c>
      <c r="V9">
        <v>205800</v>
      </c>
      <c r="Y9">
        <v>3212.1</v>
      </c>
      <c r="Z9">
        <v>984</v>
      </c>
      <c r="AA9">
        <v>2723.9</v>
      </c>
      <c r="AB9">
        <v>4587.7</v>
      </c>
      <c r="AC9">
        <v>5537</v>
      </c>
      <c r="AD9">
        <v>6122.8</v>
      </c>
      <c r="AE9">
        <v>5146.5</v>
      </c>
      <c r="AF9">
        <v>4396.2</v>
      </c>
      <c r="AG9">
        <v>5517.3</v>
      </c>
      <c r="AH9">
        <v>8356.6</v>
      </c>
      <c r="AI9">
        <v>7909617</v>
      </c>
      <c r="AJ9">
        <v>4716273</v>
      </c>
      <c r="AK9">
        <v>2314712</v>
      </c>
      <c r="AL9" s="3">
        <v>3346971</v>
      </c>
      <c r="AM9">
        <v>2441098</v>
      </c>
      <c r="AO9">
        <v>4016494</v>
      </c>
      <c r="AP9" s="3">
        <v>11217829</v>
      </c>
      <c r="AQ9">
        <v>8130145</v>
      </c>
      <c r="AR9">
        <v>10693853</v>
      </c>
      <c r="AS9">
        <v>21952082</v>
      </c>
      <c r="AT9">
        <v>23530</v>
      </c>
      <c r="AU9">
        <v>39206</v>
      </c>
      <c r="AX9">
        <v>48114</v>
      </c>
      <c r="AY9">
        <v>43155</v>
      </c>
      <c r="AZ9">
        <v>59171</v>
      </c>
      <c r="BA9">
        <v>25508</v>
      </c>
      <c r="BB9">
        <v>1791</v>
      </c>
    </row>
    <row r="10" spans="1:55">
      <c r="B10" t="s">
        <v>4</v>
      </c>
      <c r="R10">
        <v>9600</v>
      </c>
      <c r="S10">
        <v>8000</v>
      </c>
      <c r="T10">
        <v>500</v>
      </c>
      <c r="Y10">
        <v>13.5</v>
      </c>
      <c r="Z10">
        <v>167.3</v>
      </c>
      <c r="AA10">
        <v>11.3</v>
      </c>
      <c r="AB10">
        <v>43.3</v>
      </c>
      <c r="AC10">
        <v>35.299999999999997</v>
      </c>
      <c r="AD10">
        <v>29</v>
      </c>
      <c r="AE10">
        <v>458.6</v>
      </c>
      <c r="AF10">
        <v>19.399999999999999</v>
      </c>
      <c r="AG10">
        <v>56.9</v>
      </c>
      <c r="AH10">
        <v>549</v>
      </c>
      <c r="AI10">
        <v>271495</v>
      </c>
      <c r="AJ10">
        <v>98547</v>
      </c>
      <c r="AK10">
        <v>27871</v>
      </c>
      <c r="AL10" s="3">
        <v>293031</v>
      </c>
      <c r="AM10">
        <v>559057</v>
      </c>
      <c r="AO10">
        <v>1438140</v>
      </c>
      <c r="AP10" s="3">
        <v>3285581</v>
      </c>
      <c r="AQ10">
        <v>903764</v>
      </c>
      <c r="AR10">
        <v>144262</v>
      </c>
      <c r="AS10">
        <v>662</v>
      </c>
      <c r="AT10">
        <v>193</v>
      </c>
      <c r="AU10">
        <v>139</v>
      </c>
      <c r="AX10">
        <v>9</v>
      </c>
      <c r="AY10">
        <v>359</v>
      </c>
      <c r="AZ10">
        <v>1815</v>
      </c>
      <c r="BA10">
        <v>1764</v>
      </c>
      <c r="BB10">
        <v>5436</v>
      </c>
    </row>
    <row r="11" spans="1:55">
      <c r="B11" t="s">
        <v>5</v>
      </c>
      <c r="R11">
        <v>1111200</v>
      </c>
      <c r="S11">
        <v>538600</v>
      </c>
      <c r="T11">
        <v>74700</v>
      </c>
      <c r="U11">
        <v>92500</v>
      </c>
      <c r="V11">
        <v>131600</v>
      </c>
      <c r="Y11">
        <v>10853.4</v>
      </c>
      <c r="Z11">
        <v>11091.1</v>
      </c>
      <c r="AA11">
        <v>21627.599999999999</v>
      </c>
      <c r="AB11">
        <v>51133.5</v>
      </c>
      <c r="AC11">
        <v>69247.899999999994</v>
      </c>
      <c r="AD11">
        <v>43662</v>
      </c>
      <c r="AE11">
        <v>31975.200000000001</v>
      </c>
      <c r="AF11">
        <v>33663.800000000003</v>
      </c>
      <c r="AG11">
        <v>42622.3</v>
      </c>
      <c r="AH11">
        <v>59673.3</v>
      </c>
      <c r="AL11" s="3"/>
      <c r="AP11" s="3"/>
    </row>
    <row r="12" spans="1:55">
      <c r="B12" t="s">
        <v>44</v>
      </c>
      <c r="AI12">
        <v>53291244</v>
      </c>
      <c r="AJ12">
        <v>42890380</v>
      </c>
      <c r="AK12">
        <v>40579583</v>
      </c>
      <c r="AL12" s="3">
        <v>50098593</v>
      </c>
      <c r="AM12">
        <v>43791217</v>
      </c>
      <c r="AO12">
        <v>63810604</v>
      </c>
      <c r="AP12" s="3">
        <v>56345695</v>
      </c>
      <c r="AQ12">
        <v>54511944</v>
      </c>
      <c r="AR12">
        <v>63375854</v>
      </c>
      <c r="AS12">
        <v>26847339</v>
      </c>
      <c r="AT12">
        <v>21775</v>
      </c>
      <c r="AU12">
        <v>57007</v>
      </c>
      <c r="AX12">
        <v>72948</v>
      </c>
      <c r="AY12">
        <v>400889</v>
      </c>
      <c r="AZ12">
        <v>423332</v>
      </c>
      <c r="BA12">
        <v>324262</v>
      </c>
      <c r="BB12">
        <v>280495</v>
      </c>
    </row>
    <row r="13" spans="1:55">
      <c r="B13" t="s">
        <v>45</v>
      </c>
      <c r="AI13">
        <v>748890</v>
      </c>
      <c r="AJ13">
        <v>902648</v>
      </c>
      <c r="AK13">
        <v>1792010</v>
      </c>
      <c r="AL13" s="3">
        <v>2400125</v>
      </c>
      <c r="AM13">
        <v>1970782</v>
      </c>
      <c r="AO13">
        <v>2730515</v>
      </c>
      <c r="AP13" s="3">
        <v>4326298</v>
      </c>
      <c r="AQ13">
        <v>1558206</v>
      </c>
      <c r="AR13">
        <v>3376662</v>
      </c>
      <c r="AS13">
        <v>4948028</v>
      </c>
      <c r="AT13">
        <v>22198</v>
      </c>
      <c r="AU13">
        <v>5186</v>
      </c>
      <c r="AX13">
        <v>13499</v>
      </c>
      <c r="AY13">
        <v>24721</v>
      </c>
      <c r="AZ13">
        <v>21007</v>
      </c>
      <c r="BA13">
        <v>16707</v>
      </c>
      <c r="BB13">
        <v>21305</v>
      </c>
    </row>
    <row r="14" spans="1:55">
      <c r="B14" t="s">
        <v>46</v>
      </c>
      <c r="AL14" s="3"/>
      <c r="AO14">
        <v>12302</v>
      </c>
      <c r="AP14" s="3">
        <v>49990</v>
      </c>
      <c r="AQ14">
        <v>5890</v>
      </c>
      <c r="AR14">
        <v>9240</v>
      </c>
      <c r="AS14">
        <v>5702</v>
      </c>
      <c r="AT14">
        <v>14</v>
      </c>
      <c r="AX14">
        <v>63</v>
      </c>
      <c r="AZ14">
        <v>122</v>
      </c>
      <c r="BA14">
        <v>9</v>
      </c>
      <c r="BB14">
        <v>135</v>
      </c>
    </row>
    <row r="15" spans="1:55">
      <c r="B15" t="s">
        <v>47</v>
      </c>
      <c r="AL15" s="3"/>
      <c r="AP15" s="3"/>
      <c r="AZ15">
        <v>43</v>
      </c>
      <c r="BA15">
        <v>200</v>
      </c>
    </row>
    <row r="16" spans="1:55">
      <c r="B16" t="s">
        <v>208</v>
      </c>
      <c r="AL16" s="3"/>
      <c r="AP16" s="3"/>
      <c r="AU16">
        <v>3258</v>
      </c>
    </row>
    <row r="17" spans="2:54">
      <c r="B17" t="s">
        <v>48</v>
      </c>
      <c r="AI17">
        <v>1485</v>
      </c>
      <c r="AJ17">
        <v>3478</v>
      </c>
      <c r="AK17">
        <v>23981</v>
      </c>
      <c r="AL17" s="3"/>
      <c r="AM17">
        <v>972</v>
      </c>
      <c r="AO17">
        <v>26985</v>
      </c>
      <c r="AP17" s="3">
        <v>100637</v>
      </c>
      <c r="AQ17">
        <v>127330</v>
      </c>
      <c r="AR17">
        <v>57359</v>
      </c>
      <c r="AS17">
        <v>2185989</v>
      </c>
      <c r="AT17">
        <v>2631</v>
      </c>
      <c r="AU17">
        <v>766</v>
      </c>
      <c r="AX17">
        <v>719</v>
      </c>
      <c r="AY17">
        <v>1739</v>
      </c>
      <c r="AZ17">
        <v>796</v>
      </c>
      <c r="BA17">
        <v>240</v>
      </c>
      <c r="BB17">
        <v>534</v>
      </c>
    </row>
    <row r="18" spans="2:54">
      <c r="B18" t="s">
        <v>11</v>
      </c>
      <c r="R18">
        <v>6193200</v>
      </c>
      <c r="S18">
        <v>3817200</v>
      </c>
      <c r="T18">
        <v>4234500</v>
      </c>
      <c r="U18">
        <v>4981300</v>
      </c>
      <c r="V18">
        <v>4029500</v>
      </c>
      <c r="Y18">
        <v>26762.6</v>
      </c>
      <c r="Z18">
        <v>14330.7</v>
      </c>
      <c r="AA18">
        <v>33092.9</v>
      </c>
      <c r="AB18">
        <v>35984.199999999997</v>
      </c>
      <c r="AC18">
        <v>61038.8</v>
      </c>
      <c r="AD18">
        <v>49124.9</v>
      </c>
      <c r="AE18">
        <v>56623.6</v>
      </c>
      <c r="AF18">
        <v>60913.4</v>
      </c>
      <c r="AG18">
        <v>88235.8</v>
      </c>
      <c r="AH18">
        <v>62199.199999999997</v>
      </c>
      <c r="AI18">
        <f>50291564+8038748</f>
        <v>58330312</v>
      </c>
      <c r="AJ18">
        <v>22951099</v>
      </c>
      <c r="AK18">
        <v>42180492</v>
      </c>
      <c r="AL18" s="3">
        <v>51376614</v>
      </c>
      <c r="AM18">
        <v>40267287</v>
      </c>
      <c r="AO18">
        <v>45579154</v>
      </c>
      <c r="AP18" s="3">
        <v>50824181</v>
      </c>
      <c r="AQ18">
        <v>64340783</v>
      </c>
      <c r="AR18">
        <v>63963645</v>
      </c>
      <c r="AS18">
        <v>70851944</v>
      </c>
      <c r="AT18">
        <v>82462</v>
      </c>
      <c r="AU18">
        <v>79053</v>
      </c>
      <c r="AX18">
        <v>184350</v>
      </c>
      <c r="AY18">
        <v>344634</v>
      </c>
      <c r="AZ18">
        <v>277604</v>
      </c>
      <c r="BA18">
        <v>289982</v>
      </c>
      <c r="BB18">
        <v>122990</v>
      </c>
    </row>
    <row r="19" spans="2:54">
      <c r="B19" t="s">
        <v>50</v>
      </c>
      <c r="AI19">
        <v>61093</v>
      </c>
      <c r="AJ19">
        <v>37605</v>
      </c>
      <c r="AK19">
        <v>13860</v>
      </c>
      <c r="AL19" s="3">
        <v>21030</v>
      </c>
      <c r="AM19">
        <v>11995</v>
      </c>
      <c r="AO19">
        <v>11382</v>
      </c>
      <c r="AP19" s="3">
        <v>80544</v>
      </c>
      <c r="AQ19">
        <v>344576</v>
      </c>
      <c r="AR19">
        <v>213033</v>
      </c>
      <c r="AS19">
        <v>243257</v>
      </c>
      <c r="AT19">
        <v>6797</v>
      </c>
      <c r="AU19">
        <v>1161</v>
      </c>
      <c r="AY19">
        <v>1</v>
      </c>
      <c r="AZ19">
        <v>6510</v>
      </c>
      <c r="BA19">
        <v>1</v>
      </c>
      <c r="BB19">
        <v>1244</v>
      </c>
    </row>
    <row r="20" spans="2:54">
      <c r="B20" t="s">
        <v>51</v>
      </c>
      <c r="AB20">
        <v>1.6</v>
      </c>
      <c r="AC20">
        <v>23.8</v>
      </c>
      <c r="AD20">
        <v>30.4</v>
      </c>
      <c r="AE20">
        <v>39.5</v>
      </c>
      <c r="AF20">
        <v>22.6</v>
      </c>
      <c r="AG20">
        <v>73.599999999999994</v>
      </c>
      <c r="AH20">
        <v>161.19999999999999</v>
      </c>
      <c r="AI20">
        <v>73730</v>
      </c>
      <c r="AJ20">
        <v>102041</v>
      </c>
      <c r="AK20">
        <v>138983</v>
      </c>
      <c r="AL20" s="3">
        <v>225703</v>
      </c>
      <c r="AM20">
        <v>341910</v>
      </c>
      <c r="AO20">
        <v>1781198</v>
      </c>
      <c r="AP20" s="3">
        <v>6420458</v>
      </c>
      <c r="AQ20">
        <v>4178518</v>
      </c>
      <c r="AR20">
        <v>1719047</v>
      </c>
      <c r="AS20">
        <v>369473</v>
      </c>
      <c r="AT20">
        <v>5604</v>
      </c>
      <c r="AY20">
        <v>10632</v>
      </c>
      <c r="AZ20">
        <v>43888</v>
      </c>
      <c r="BA20">
        <v>19530</v>
      </c>
      <c r="BB20">
        <v>24498</v>
      </c>
    </row>
    <row r="21" spans="2:54">
      <c r="B21" t="s">
        <v>52</v>
      </c>
      <c r="AI21">
        <v>90239</v>
      </c>
      <c r="AJ21">
        <v>107440</v>
      </c>
      <c r="AK21">
        <v>80172</v>
      </c>
      <c r="AL21" s="3">
        <v>37794</v>
      </c>
      <c r="AM21">
        <v>178233</v>
      </c>
      <c r="AO21">
        <v>450865</v>
      </c>
      <c r="AP21" s="3">
        <v>1562935</v>
      </c>
      <c r="AQ21">
        <v>1438518</v>
      </c>
      <c r="AR21">
        <v>1755610</v>
      </c>
      <c r="AS21">
        <v>2258022</v>
      </c>
      <c r="AT21">
        <v>2341</v>
      </c>
      <c r="AU21">
        <v>5096</v>
      </c>
      <c r="AX21">
        <v>3827</v>
      </c>
      <c r="AY21">
        <v>5485</v>
      </c>
      <c r="AZ21">
        <v>4141</v>
      </c>
      <c r="BA21">
        <v>758</v>
      </c>
      <c r="BB21">
        <v>2433</v>
      </c>
    </row>
    <row r="22" spans="2:54">
      <c r="B22" t="s">
        <v>6</v>
      </c>
      <c r="R22">
        <v>1200</v>
      </c>
      <c r="S22">
        <v>1800</v>
      </c>
      <c r="T22">
        <v>1900</v>
      </c>
      <c r="U22">
        <v>2800</v>
      </c>
      <c r="V22">
        <v>3000</v>
      </c>
      <c r="Y22">
        <v>46.2</v>
      </c>
      <c r="Z22">
        <v>18</v>
      </c>
      <c r="AA22">
        <v>30.6</v>
      </c>
      <c r="AB22">
        <v>72.7</v>
      </c>
      <c r="AC22">
        <v>113.6</v>
      </c>
      <c r="AD22">
        <v>167.7</v>
      </c>
      <c r="AE22">
        <v>217.6</v>
      </c>
      <c r="AF22">
        <v>284.60000000000002</v>
      </c>
      <c r="AG22">
        <v>610.5</v>
      </c>
      <c r="AH22">
        <v>1192.4000000000001</v>
      </c>
      <c r="AI22">
        <v>967262</v>
      </c>
      <c r="AJ22">
        <v>999551</v>
      </c>
      <c r="AK22">
        <v>990689</v>
      </c>
      <c r="AL22" s="3">
        <v>1110843</v>
      </c>
      <c r="AM22">
        <v>523293</v>
      </c>
      <c r="AO22">
        <v>5631141</v>
      </c>
      <c r="AP22" s="3">
        <v>813009</v>
      </c>
      <c r="AQ22">
        <v>570630</v>
      </c>
      <c r="AR22">
        <v>1043549</v>
      </c>
      <c r="AS22">
        <v>1658545</v>
      </c>
      <c r="AT22">
        <v>579</v>
      </c>
      <c r="AY22">
        <v>6700</v>
      </c>
      <c r="AZ22">
        <v>2522</v>
      </c>
      <c r="BA22">
        <v>1782</v>
      </c>
      <c r="BB22">
        <v>70</v>
      </c>
    </row>
    <row r="23" spans="2:54">
      <c r="B23" t="s">
        <v>53</v>
      </c>
      <c r="AI23">
        <v>99971</v>
      </c>
      <c r="AJ23">
        <v>96285</v>
      </c>
      <c r="AK23">
        <v>80225</v>
      </c>
      <c r="AL23" s="3">
        <v>183436</v>
      </c>
      <c r="AM23">
        <v>52117343</v>
      </c>
      <c r="AO23">
        <v>704200</v>
      </c>
      <c r="AP23" s="3">
        <v>940607</v>
      </c>
      <c r="AQ23">
        <v>876744</v>
      </c>
      <c r="AR23">
        <v>1728220</v>
      </c>
      <c r="AS23">
        <v>3307032</v>
      </c>
      <c r="AT23">
        <v>4663</v>
      </c>
      <c r="AU23">
        <v>7462</v>
      </c>
      <c r="AX23">
        <v>8830</v>
      </c>
      <c r="AY23">
        <v>19937</v>
      </c>
      <c r="AZ23">
        <v>15597</v>
      </c>
      <c r="BA23">
        <v>11511</v>
      </c>
      <c r="BB23">
        <v>9501</v>
      </c>
    </row>
    <row r="24" spans="2:54">
      <c r="B24" t="s">
        <v>54</v>
      </c>
      <c r="AI24">
        <v>264</v>
      </c>
      <c r="AJ24">
        <v>5522</v>
      </c>
      <c r="AK24">
        <v>15561</v>
      </c>
      <c r="AL24" s="3">
        <v>1055</v>
      </c>
      <c r="AO24">
        <v>14395</v>
      </c>
      <c r="AP24" s="3">
        <v>72689</v>
      </c>
      <c r="AQ24">
        <v>27589</v>
      </c>
      <c r="AR24">
        <v>53536</v>
      </c>
      <c r="AS24">
        <v>129742</v>
      </c>
      <c r="AT24">
        <v>60</v>
      </c>
      <c r="AU24">
        <v>93</v>
      </c>
      <c r="AX24">
        <v>112</v>
      </c>
      <c r="AY24">
        <v>469</v>
      </c>
      <c r="AZ24">
        <v>487</v>
      </c>
      <c r="BA24">
        <v>324</v>
      </c>
      <c r="BB24">
        <v>60</v>
      </c>
    </row>
    <row r="25" spans="2:54">
      <c r="B25" t="s">
        <v>55</v>
      </c>
      <c r="AI25">
        <f>1044390-830964</f>
        <v>213426</v>
      </c>
      <c r="AJ25">
        <v>120268</v>
      </c>
      <c r="AK25">
        <v>50058</v>
      </c>
      <c r="AL25" s="3">
        <v>56444</v>
      </c>
      <c r="AM25">
        <v>56493</v>
      </c>
      <c r="AO25">
        <v>55419</v>
      </c>
      <c r="AP25" s="3">
        <v>1191910</v>
      </c>
      <c r="AQ25">
        <v>2017419</v>
      </c>
      <c r="AR25">
        <v>9775753</v>
      </c>
      <c r="AS25">
        <v>10622317</v>
      </c>
      <c r="AT25">
        <v>4655</v>
      </c>
      <c r="AU25">
        <v>2405</v>
      </c>
      <c r="AX25">
        <v>17096</v>
      </c>
      <c r="AY25">
        <v>21854</v>
      </c>
      <c r="AZ25">
        <v>11679</v>
      </c>
      <c r="BA25">
        <v>19235</v>
      </c>
      <c r="BB25">
        <v>12463</v>
      </c>
    </row>
    <row r="26" spans="2:54">
      <c r="B26" t="s">
        <v>142</v>
      </c>
      <c r="AD26">
        <v>120.9</v>
      </c>
      <c r="AE26">
        <v>9.1</v>
      </c>
      <c r="AF26">
        <v>753.5</v>
      </c>
      <c r="AG26">
        <v>591.70000000000005</v>
      </c>
      <c r="AH26">
        <v>1447</v>
      </c>
      <c r="AI26">
        <v>706636</v>
      </c>
      <c r="AL26" s="3"/>
      <c r="AP26" s="3"/>
    </row>
    <row r="27" spans="2:54">
      <c r="B27" t="s">
        <v>7</v>
      </c>
      <c r="R27">
        <v>498000</v>
      </c>
      <c r="S27">
        <v>497800</v>
      </c>
      <c r="T27">
        <v>1509100</v>
      </c>
      <c r="U27">
        <v>1841100</v>
      </c>
      <c r="V27">
        <v>340300</v>
      </c>
      <c r="Y27">
        <v>1951.4</v>
      </c>
      <c r="Z27">
        <v>3059.1</v>
      </c>
      <c r="AA27">
        <v>6688.6</v>
      </c>
      <c r="AB27">
        <v>7899</v>
      </c>
      <c r="AC27">
        <v>18743.400000000001</v>
      </c>
      <c r="AD27">
        <v>10409.5</v>
      </c>
      <c r="AE27">
        <v>9661.7000000000007</v>
      </c>
      <c r="AF27">
        <v>9856</v>
      </c>
      <c r="AG27">
        <v>13675.2</v>
      </c>
      <c r="AH27">
        <v>18508.599999999999</v>
      </c>
      <c r="AI27">
        <f>10038881+9140593</f>
        <v>19179474</v>
      </c>
      <c r="AJ27">
        <v>17558738</v>
      </c>
      <c r="AK27">
        <v>12198412</v>
      </c>
      <c r="AL27" s="3">
        <v>12364387</v>
      </c>
      <c r="AM27">
        <v>14590206</v>
      </c>
      <c r="AO27">
        <v>20133211</v>
      </c>
      <c r="AP27" s="3">
        <v>19219890</v>
      </c>
      <c r="AQ27">
        <v>16916262</v>
      </c>
      <c r="AR27">
        <v>21743353</v>
      </c>
      <c r="AS27">
        <v>2263331</v>
      </c>
      <c r="AT27">
        <v>2375</v>
      </c>
      <c r="AU27">
        <v>100</v>
      </c>
      <c r="AX27">
        <v>3494</v>
      </c>
      <c r="AY27">
        <v>23684</v>
      </c>
      <c r="AZ27">
        <v>48351</v>
      </c>
      <c r="BA27">
        <v>16117</v>
      </c>
      <c r="BB27">
        <v>79616</v>
      </c>
    </row>
    <row r="28" spans="2:54">
      <c r="B28" t="s">
        <v>56</v>
      </c>
      <c r="AL28" s="3"/>
      <c r="AP28" s="3"/>
      <c r="AR28">
        <v>5300</v>
      </c>
      <c r="AU28">
        <v>91</v>
      </c>
      <c r="AZ28">
        <v>11</v>
      </c>
    </row>
    <row r="29" spans="2:54">
      <c r="B29" t="s">
        <v>8</v>
      </c>
      <c r="R29">
        <v>21700</v>
      </c>
      <c r="S29">
        <v>7200</v>
      </c>
      <c r="T29">
        <v>1000</v>
      </c>
      <c r="U29">
        <v>181600</v>
      </c>
      <c r="V29">
        <v>7800</v>
      </c>
      <c r="Y29">
        <v>979.9</v>
      </c>
      <c r="Z29">
        <v>1307.0999999999999</v>
      </c>
      <c r="AA29">
        <v>1119</v>
      </c>
      <c r="AB29">
        <v>4338.2</v>
      </c>
      <c r="AC29">
        <v>4921.8</v>
      </c>
      <c r="AD29">
        <v>3530.2</v>
      </c>
      <c r="AE29">
        <v>2563.5</v>
      </c>
      <c r="AF29">
        <v>3721.2</v>
      </c>
      <c r="AG29">
        <v>6379.7</v>
      </c>
      <c r="AH29">
        <v>7131.3</v>
      </c>
      <c r="AI29">
        <f>940700+4281624</f>
        <v>5222324</v>
      </c>
      <c r="AJ29">
        <v>1905458</v>
      </c>
      <c r="AK29">
        <v>1230424</v>
      </c>
      <c r="AL29" s="3">
        <v>1708648</v>
      </c>
      <c r="AM29">
        <v>1765603</v>
      </c>
      <c r="AO29">
        <v>1535350</v>
      </c>
      <c r="AP29" s="3">
        <v>1629121</v>
      </c>
      <c r="AQ29">
        <v>2723256</v>
      </c>
      <c r="AR29">
        <v>2214297</v>
      </c>
      <c r="AS29">
        <v>927116</v>
      </c>
      <c r="AT29">
        <v>929</v>
      </c>
      <c r="AU29">
        <v>1440</v>
      </c>
      <c r="AX29">
        <v>10298</v>
      </c>
      <c r="AY29">
        <v>5339</v>
      </c>
      <c r="AZ29">
        <v>2329</v>
      </c>
      <c r="BA29">
        <v>9295</v>
      </c>
      <c r="BB29">
        <v>10220</v>
      </c>
    </row>
    <row r="30" spans="2:54">
      <c r="B30" t="s">
        <v>57</v>
      </c>
      <c r="AI30">
        <f>6100+7576</f>
        <v>13676</v>
      </c>
      <c r="AJ30">
        <v>7317</v>
      </c>
      <c r="AK30">
        <v>5712</v>
      </c>
      <c r="AL30" s="3">
        <v>13833</v>
      </c>
      <c r="AM30">
        <v>2200</v>
      </c>
      <c r="AO30">
        <v>52831</v>
      </c>
      <c r="AP30" s="3">
        <v>75887</v>
      </c>
      <c r="AQ30">
        <v>30437</v>
      </c>
      <c r="AR30">
        <v>106424</v>
      </c>
      <c r="AS30">
        <v>179728</v>
      </c>
      <c r="AT30">
        <v>222</v>
      </c>
      <c r="AU30">
        <v>207</v>
      </c>
      <c r="AX30">
        <v>415</v>
      </c>
      <c r="AY30">
        <v>1720</v>
      </c>
      <c r="AZ30">
        <v>964</v>
      </c>
      <c r="BA30">
        <v>907</v>
      </c>
      <c r="BB30">
        <v>283</v>
      </c>
    </row>
    <row r="31" spans="2:54">
      <c r="B31" t="s">
        <v>207</v>
      </c>
      <c r="AL31" s="3"/>
      <c r="AP31" s="3"/>
      <c r="AU31">
        <v>23</v>
      </c>
    </row>
    <row r="32" spans="2:54">
      <c r="B32" t="s">
        <v>9</v>
      </c>
      <c r="R32">
        <v>5479100</v>
      </c>
      <c r="S32">
        <v>2219500</v>
      </c>
      <c r="T32">
        <v>2549400</v>
      </c>
      <c r="U32">
        <v>3370700</v>
      </c>
      <c r="V32">
        <v>4221900</v>
      </c>
      <c r="Y32">
        <v>10581.4</v>
      </c>
      <c r="Z32">
        <v>9451.7000000000007</v>
      </c>
      <c r="AA32">
        <v>14873.1</v>
      </c>
      <c r="AB32">
        <v>22509.8</v>
      </c>
      <c r="AC32">
        <v>24565.7</v>
      </c>
      <c r="AD32">
        <v>32900.5</v>
      </c>
      <c r="AE32">
        <v>29058.5</v>
      </c>
      <c r="AF32">
        <v>26676</v>
      </c>
      <c r="AG32">
        <v>32495.5</v>
      </c>
      <c r="AH32">
        <v>45777.599999999999</v>
      </c>
      <c r="AI32">
        <f>113529664-83711463</f>
        <v>29818201</v>
      </c>
      <c r="AJ32">
        <v>22258294</v>
      </c>
      <c r="AK32">
        <v>41562394</v>
      </c>
      <c r="AL32" s="3">
        <v>41261467</v>
      </c>
      <c r="AM32">
        <v>44263231</v>
      </c>
      <c r="AO32">
        <v>26701764</v>
      </c>
      <c r="AP32" s="3">
        <v>56952888</v>
      </c>
      <c r="AQ32">
        <v>54930673</v>
      </c>
      <c r="AR32">
        <v>26161973</v>
      </c>
      <c r="AS32">
        <v>92982063</v>
      </c>
      <c r="AT32">
        <v>48854</v>
      </c>
      <c r="AU32">
        <v>75999</v>
      </c>
      <c r="AX32">
        <v>54963</v>
      </c>
      <c r="AY32">
        <v>82908</v>
      </c>
      <c r="AZ32">
        <v>75810</v>
      </c>
      <c r="BA32">
        <v>62857</v>
      </c>
      <c r="BB32">
        <v>42989</v>
      </c>
    </row>
    <row r="33" spans="2:54">
      <c r="B33" t="s">
        <v>58</v>
      </c>
      <c r="AL33" s="3"/>
      <c r="AP33" s="3">
        <v>38312</v>
      </c>
      <c r="AQ33">
        <v>11018</v>
      </c>
      <c r="AR33">
        <v>3185</v>
      </c>
      <c r="AS33">
        <v>1758962</v>
      </c>
      <c r="AT33">
        <v>51</v>
      </c>
      <c r="AU33">
        <v>1</v>
      </c>
      <c r="AX33">
        <v>37</v>
      </c>
      <c r="AY33">
        <v>11</v>
      </c>
      <c r="AZ33">
        <v>32</v>
      </c>
      <c r="BA33">
        <v>24</v>
      </c>
      <c r="BB33">
        <v>1</v>
      </c>
    </row>
    <row r="34" spans="2:54">
      <c r="B34" t="s">
        <v>59</v>
      </c>
      <c r="AI34">
        <f>364773+4981995</f>
        <v>5346768</v>
      </c>
      <c r="AJ34">
        <v>4008991</v>
      </c>
      <c r="AK34">
        <v>3611426</v>
      </c>
      <c r="AL34" s="3">
        <v>4822216</v>
      </c>
      <c r="AM34">
        <v>3494362</v>
      </c>
      <c r="AO34">
        <v>2482276</v>
      </c>
      <c r="AP34" s="3">
        <v>1909825</v>
      </c>
      <c r="AQ34">
        <v>1376757</v>
      </c>
      <c r="AR34">
        <v>2644665</v>
      </c>
      <c r="AS34">
        <v>3626924</v>
      </c>
      <c r="AT34">
        <v>1049</v>
      </c>
      <c r="AU34">
        <v>141</v>
      </c>
      <c r="AX34">
        <v>127</v>
      </c>
      <c r="AY34">
        <v>3442</v>
      </c>
      <c r="AZ34">
        <v>6584</v>
      </c>
      <c r="BA34">
        <v>6867</v>
      </c>
      <c r="BB34">
        <v>698</v>
      </c>
    </row>
    <row r="35" spans="2:54">
      <c r="B35" t="s">
        <v>176</v>
      </c>
      <c r="AI35">
        <v>14328</v>
      </c>
      <c r="AK35">
        <v>6227</v>
      </c>
      <c r="AL35" s="3">
        <v>84149</v>
      </c>
      <c r="AM35">
        <v>52289</v>
      </c>
      <c r="AO35">
        <v>70888</v>
      </c>
      <c r="AP35" s="3"/>
    </row>
    <row r="36" spans="2:54">
      <c r="B36" t="s">
        <v>60</v>
      </c>
      <c r="AI36">
        <v>558703</v>
      </c>
      <c r="AJ36">
        <v>711782</v>
      </c>
      <c r="AK36">
        <v>385056</v>
      </c>
      <c r="AL36" s="3">
        <v>262673</v>
      </c>
      <c r="AM36">
        <v>164687</v>
      </c>
      <c r="AO36">
        <v>501703</v>
      </c>
      <c r="AP36" s="3">
        <v>661808</v>
      </c>
      <c r="AQ36">
        <v>567072</v>
      </c>
      <c r="AR36">
        <v>393382</v>
      </c>
      <c r="AS36">
        <v>491715</v>
      </c>
      <c r="AT36">
        <v>1334</v>
      </c>
      <c r="AU36">
        <v>2176</v>
      </c>
      <c r="AX36">
        <v>4</v>
      </c>
      <c r="AY36">
        <v>1109</v>
      </c>
      <c r="AZ36">
        <v>2</v>
      </c>
      <c r="BA36">
        <v>2232</v>
      </c>
      <c r="BB36">
        <v>101</v>
      </c>
    </row>
    <row r="37" spans="2:54">
      <c r="B37" t="s">
        <v>10</v>
      </c>
      <c r="R37">
        <v>1224700</v>
      </c>
      <c r="S37">
        <v>1437400</v>
      </c>
      <c r="T37">
        <v>1497000</v>
      </c>
      <c r="U37">
        <v>2776700</v>
      </c>
      <c r="V37">
        <v>3247700</v>
      </c>
      <c r="Y37">
        <v>15913.1</v>
      </c>
      <c r="Z37">
        <v>16954.599999999999</v>
      </c>
      <c r="AA37">
        <v>24310.5</v>
      </c>
      <c r="AB37">
        <v>44824.800000000003</v>
      </c>
      <c r="AC37">
        <v>42020.2</v>
      </c>
      <c r="AD37">
        <v>39116.1</v>
      </c>
      <c r="AE37">
        <v>46126.5</v>
      </c>
      <c r="AF37">
        <v>27779.5</v>
      </c>
      <c r="AG37">
        <v>59486.3</v>
      </c>
      <c r="AH37">
        <v>77450.399999999994</v>
      </c>
      <c r="AI37">
        <f>324299217-271404495</f>
        <v>52894722</v>
      </c>
      <c r="AJ37">
        <v>37153659</v>
      </c>
      <c r="AK37">
        <v>50743831</v>
      </c>
      <c r="AL37" s="3">
        <v>56125138</v>
      </c>
      <c r="AM37">
        <v>49153579</v>
      </c>
      <c r="AO37">
        <v>73741839</v>
      </c>
      <c r="AP37" s="3">
        <v>93823658</v>
      </c>
      <c r="AQ37">
        <v>60588856</v>
      </c>
      <c r="AR37">
        <v>121354266</v>
      </c>
      <c r="AS37">
        <v>241005777</v>
      </c>
      <c r="AT37">
        <v>547271</v>
      </c>
      <c r="AU37">
        <v>226021</v>
      </c>
      <c r="AX37">
        <v>550713</v>
      </c>
      <c r="AY37">
        <v>684885</v>
      </c>
      <c r="AZ37">
        <v>495148</v>
      </c>
      <c r="BA37">
        <v>436976</v>
      </c>
      <c r="BB37">
        <v>418134</v>
      </c>
    </row>
    <row r="38" spans="2:54">
      <c r="B38" t="s">
        <v>61</v>
      </c>
      <c r="AL38" s="3"/>
      <c r="AP38" s="3">
        <v>5768</v>
      </c>
      <c r="AQ38">
        <v>73154</v>
      </c>
      <c r="AR38">
        <v>30520</v>
      </c>
      <c r="AS38">
        <v>40193</v>
      </c>
      <c r="AT38">
        <v>155</v>
      </c>
      <c r="AU38">
        <v>230</v>
      </c>
      <c r="AX38">
        <v>1545</v>
      </c>
      <c r="AY38">
        <v>252</v>
      </c>
      <c r="AZ38">
        <v>302</v>
      </c>
      <c r="BA38">
        <v>680</v>
      </c>
      <c r="BB38">
        <v>619</v>
      </c>
    </row>
    <row r="39" spans="2:54">
      <c r="B39" t="s">
        <v>62</v>
      </c>
      <c r="AL39" s="3"/>
      <c r="AP39" s="3">
        <v>2907</v>
      </c>
      <c r="AQ39">
        <v>445</v>
      </c>
      <c r="AR39">
        <v>40712</v>
      </c>
      <c r="AS39">
        <v>2025</v>
      </c>
      <c r="AU39">
        <v>1</v>
      </c>
      <c r="AZ39">
        <v>22</v>
      </c>
    </row>
    <row r="40" spans="2:54">
      <c r="B40" t="s">
        <v>210</v>
      </c>
      <c r="AL40" s="3"/>
      <c r="AM40">
        <v>1620</v>
      </c>
      <c r="AO40">
        <v>1620</v>
      </c>
      <c r="AP40" s="3"/>
    </row>
    <row r="41" spans="2:54">
      <c r="B41" t="s">
        <v>194</v>
      </c>
      <c r="AI41">
        <v>119165</v>
      </c>
      <c r="AL41" s="3">
        <v>37574</v>
      </c>
      <c r="AM41">
        <v>39686</v>
      </c>
      <c r="AO41">
        <v>7001</v>
      </c>
      <c r="AP41" s="3"/>
    </row>
    <row r="42" spans="2:54">
      <c r="B42" t="s">
        <v>211</v>
      </c>
      <c r="AL42" s="3"/>
      <c r="AO42">
        <v>3240</v>
      </c>
      <c r="AP42" s="3"/>
    </row>
    <row r="43" spans="2:54">
      <c r="B43" t="s">
        <v>63</v>
      </c>
      <c r="AI43">
        <f>59141-39423</f>
        <v>19718</v>
      </c>
      <c r="AJ43">
        <v>19334</v>
      </c>
      <c r="AK43">
        <v>24225</v>
      </c>
      <c r="AL43" s="3">
        <v>6210</v>
      </c>
      <c r="AM43">
        <v>166244</v>
      </c>
      <c r="AO43">
        <v>159138</v>
      </c>
      <c r="AP43" s="3">
        <v>213884</v>
      </c>
      <c r="AQ43">
        <v>295335</v>
      </c>
      <c r="AR43">
        <v>242358</v>
      </c>
      <c r="AS43">
        <v>473</v>
      </c>
      <c r="AY43">
        <v>26</v>
      </c>
      <c r="BB43">
        <v>238</v>
      </c>
    </row>
    <row r="44" spans="2:54">
      <c r="B44" t="s">
        <v>64</v>
      </c>
      <c r="AI44">
        <v>990</v>
      </c>
      <c r="AJ44">
        <v>5450</v>
      </c>
      <c r="AK44">
        <v>1890</v>
      </c>
      <c r="AL44" s="3">
        <v>6327</v>
      </c>
      <c r="AM44">
        <v>1251</v>
      </c>
      <c r="AO44">
        <v>1998</v>
      </c>
      <c r="AP44" s="3"/>
      <c r="AQ44">
        <v>2550</v>
      </c>
      <c r="AR44">
        <v>4943</v>
      </c>
      <c r="AX44">
        <v>35</v>
      </c>
      <c r="AY44">
        <v>221</v>
      </c>
      <c r="AZ44">
        <v>497</v>
      </c>
      <c r="BA44">
        <v>281</v>
      </c>
    </row>
    <row r="45" spans="2:54">
      <c r="B45" t="s">
        <v>65</v>
      </c>
      <c r="AI45">
        <f>333473-75920</f>
        <v>257553</v>
      </c>
      <c r="AJ45">
        <v>110555</v>
      </c>
      <c r="AK45">
        <v>49544</v>
      </c>
      <c r="AL45" s="3">
        <v>24557</v>
      </c>
      <c r="AM45">
        <v>52284</v>
      </c>
      <c r="AO45">
        <v>566441</v>
      </c>
      <c r="AP45" s="3">
        <v>809098</v>
      </c>
      <c r="AQ45">
        <v>1609002</v>
      </c>
      <c r="AR45">
        <v>1122706</v>
      </c>
      <c r="AS45">
        <v>895292</v>
      </c>
      <c r="AT45">
        <v>290</v>
      </c>
      <c r="AX45">
        <v>79</v>
      </c>
      <c r="AY45">
        <v>1077</v>
      </c>
      <c r="AZ45">
        <v>3262</v>
      </c>
      <c r="BA45">
        <v>2663</v>
      </c>
      <c r="BB45">
        <v>4394</v>
      </c>
    </row>
    <row r="46" spans="2:54">
      <c r="B46" t="s">
        <v>66</v>
      </c>
      <c r="AI46">
        <f>2410598-2195002</f>
        <v>215596</v>
      </c>
      <c r="AJ46">
        <v>358805</v>
      </c>
      <c r="AK46">
        <v>1284392</v>
      </c>
      <c r="AL46" s="3">
        <v>261107</v>
      </c>
      <c r="AM46">
        <v>521406</v>
      </c>
      <c r="AO46">
        <v>1009607</v>
      </c>
      <c r="AP46" s="3">
        <v>1714944</v>
      </c>
      <c r="AQ46">
        <v>2555959</v>
      </c>
      <c r="AR46">
        <v>1436811</v>
      </c>
      <c r="AS46">
        <v>2174393</v>
      </c>
      <c r="AT46">
        <v>3310</v>
      </c>
      <c r="AU46">
        <v>7906</v>
      </c>
      <c r="AX46">
        <v>257</v>
      </c>
      <c r="AY46">
        <v>3075</v>
      </c>
      <c r="AZ46">
        <v>4002</v>
      </c>
      <c r="BA46">
        <v>3591</v>
      </c>
      <c r="BB46">
        <v>3992</v>
      </c>
    </row>
    <row r="47" spans="2:54">
      <c r="B47" t="s">
        <v>12</v>
      </c>
      <c r="R47">
        <v>1334200</v>
      </c>
      <c r="S47">
        <v>1054100</v>
      </c>
      <c r="T47">
        <v>3034500</v>
      </c>
      <c r="U47">
        <v>13193100</v>
      </c>
      <c r="V47">
        <v>10642000</v>
      </c>
      <c r="Y47">
        <v>27620.799999999999</v>
      </c>
      <c r="Z47">
        <v>20970.2</v>
      </c>
      <c r="AA47">
        <v>106696.2</v>
      </c>
      <c r="AB47">
        <v>129818.3</v>
      </c>
      <c r="AC47">
        <v>72803.7</v>
      </c>
      <c r="AD47">
        <v>88714.8</v>
      </c>
      <c r="AE47">
        <v>64073</v>
      </c>
      <c r="AF47">
        <v>50561.9</v>
      </c>
      <c r="AG47">
        <v>163461.1</v>
      </c>
      <c r="AH47">
        <v>119330.6</v>
      </c>
      <c r="AI47">
        <f>206356782-76024700</f>
        <v>130332082</v>
      </c>
      <c r="AJ47">
        <v>149514427</v>
      </c>
      <c r="AK47">
        <v>124891531</v>
      </c>
      <c r="AL47" s="3">
        <v>78274532</v>
      </c>
      <c r="AM47">
        <v>88570300</v>
      </c>
      <c r="AO47">
        <v>114525990</v>
      </c>
      <c r="AP47" s="3">
        <v>123677188</v>
      </c>
      <c r="AQ47">
        <v>94396117</v>
      </c>
      <c r="AR47">
        <v>66042972</v>
      </c>
      <c r="AS47">
        <v>119774603</v>
      </c>
      <c r="AT47">
        <v>36415</v>
      </c>
      <c r="AU47">
        <v>36836</v>
      </c>
      <c r="AX47">
        <v>211343</v>
      </c>
      <c r="AY47">
        <v>163355</v>
      </c>
      <c r="AZ47">
        <v>103228</v>
      </c>
      <c r="BA47">
        <v>155622</v>
      </c>
      <c r="BB47">
        <v>236310</v>
      </c>
    </row>
    <row r="48" spans="2:54">
      <c r="B48" t="s">
        <v>67</v>
      </c>
      <c r="AI48">
        <v>196304</v>
      </c>
      <c r="AJ48">
        <v>170245</v>
      </c>
      <c r="AK48">
        <v>25581</v>
      </c>
      <c r="AL48" s="3">
        <v>54502</v>
      </c>
      <c r="AM48">
        <v>1059855</v>
      </c>
      <c r="AO48">
        <v>2183371</v>
      </c>
      <c r="AP48" s="3">
        <v>2170864</v>
      </c>
      <c r="AQ48">
        <v>1109818</v>
      </c>
      <c r="AR48">
        <v>1210833</v>
      </c>
      <c r="AS48">
        <v>18033</v>
      </c>
      <c r="AT48">
        <v>10364</v>
      </c>
      <c r="AU48">
        <v>4247</v>
      </c>
      <c r="AX48">
        <v>12939</v>
      </c>
      <c r="AY48">
        <v>4831</v>
      </c>
      <c r="AZ48">
        <v>298</v>
      </c>
      <c r="BA48">
        <v>3</v>
      </c>
      <c r="BB48">
        <v>5180</v>
      </c>
    </row>
    <row r="49" spans="2:54">
      <c r="B49" t="s">
        <v>68</v>
      </c>
      <c r="AL49" s="3"/>
      <c r="AP49" s="3">
        <v>1766321</v>
      </c>
      <c r="AQ49">
        <v>918253</v>
      </c>
      <c r="AR49">
        <v>875046</v>
      </c>
      <c r="AS49">
        <v>350972</v>
      </c>
      <c r="AT49">
        <v>7</v>
      </c>
      <c r="AX49">
        <v>86</v>
      </c>
      <c r="AY49">
        <v>446</v>
      </c>
      <c r="AZ49">
        <v>475</v>
      </c>
      <c r="BA49">
        <v>19</v>
      </c>
      <c r="BB49">
        <v>1335</v>
      </c>
    </row>
    <row r="50" spans="2:54">
      <c r="B50" t="s">
        <v>69</v>
      </c>
      <c r="AL50" s="3"/>
      <c r="AP50" s="3">
        <v>3197</v>
      </c>
      <c r="AQ50">
        <v>15994</v>
      </c>
      <c r="AR50">
        <v>22236</v>
      </c>
      <c r="AT50">
        <v>5</v>
      </c>
      <c r="AX50">
        <v>83</v>
      </c>
      <c r="AZ50">
        <v>67</v>
      </c>
      <c r="BA50">
        <v>75</v>
      </c>
      <c r="BB50">
        <v>2</v>
      </c>
    </row>
    <row r="51" spans="2:54">
      <c r="B51" t="s">
        <v>70</v>
      </c>
      <c r="AI51">
        <f>1251698-530680</f>
        <v>721018</v>
      </c>
      <c r="AJ51">
        <v>1042327</v>
      </c>
      <c r="AK51">
        <v>1969894</v>
      </c>
      <c r="AL51" s="3">
        <v>414702</v>
      </c>
      <c r="AM51">
        <v>887273</v>
      </c>
      <c r="AO51">
        <v>567401</v>
      </c>
      <c r="AP51" s="3">
        <v>612194</v>
      </c>
      <c r="AQ51">
        <v>637528</v>
      </c>
      <c r="AR51">
        <v>403697</v>
      </c>
      <c r="AS51">
        <v>564992</v>
      </c>
      <c r="AT51">
        <v>925</v>
      </c>
      <c r="AU51">
        <v>5608</v>
      </c>
      <c r="AX51">
        <v>2794</v>
      </c>
      <c r="AY51">
        <v>1097</v>
      </c>
      <c r="AZ51">
        <v>5844</v>
      </c>
      <c r="BA51">
        <v>126</v>
      </c>
      <c r="BB51">
        <v>20564</v>
      </c>
    </row>
    <row r="52" spans="2:54">
      <c r="B52" t="s">
        <v>177</v>
      </c>
      <c r="AI52">
        <v>16039</v>
      </c>
      <c r="AJ52">
        <v>6239</v>
      </c>
      <c r="AK52">
        <v>17227</v>
      </c>
      <c r="AL52" s="3">
        <v>30679</v>
      </c>
      <c r="AM52">
        <v>92225</v>
      </c>
      <c r="AO52">
        <v>684896</v>
      </c>
      <c r="AP52" s="3"/>
    </row>
    <row r="53" spans="2:54">
      <c r="B53" t="s">
        <v>178</v>
      </c>
      <c r="AK53">
        <v>456433</v>
      </c>
      <c r="AL53" s="3">
        <v>710819</v>
      </c>
      <c r="AM53">
        <v>211970</v>
      </c>
      <c r="AP53" s="3"/>
    </row>
    <row r="54" spans="2:54">
      <c r="B54" t="s">
        <v>179</v>
      </c>
      <c r="AI54">
        <v>55445</v>
      </c>
      <c r="AJ54">
        <v>8328</v>
      </c>
      <c r="AK54">
        <v>24248</v>
      </c>
      <c r="AL54" s="3">
        <v>157535</v>
      </c>
      <c r="AM54">
        <v>186869</v>
      </c>
      <c r="AO54">
        <v>1376452</v>
      </c>
      <c r="AP54" s="3"/>
    </row>
    <row r="55" spans="2:54">
      <c r="B55" t="s">
        <v>180</v>
      </c>
      <c r="AI55">
        <v>12137</v>
      </c>
      <c r="AJ55">
        <v>6994</v>
      </c>
      <c r="AK55">
        <v>141192</v>
      </c>
      <c r="AL55" s="3">
        <v>19344</v>
      </c>
      <c r="AM55">
        <v>53925</v>
      </c>
      <c r="AO55">
        <v>168543</v>
      </c>
      <c r="AP55" s="3"/>
    </row>
    <row r="56" spans="2:54">
      <c r="B56" t="s">
        <v>195</v>
      </c>
      <c r="AL56" s="3">
        <v>2025</v>
      </c>
      <c r="AO56">
        <v>9458</v>
      </c>
      <c r="AP56" s="3"/>
    </row>
    <row r="57" spans="2:54">
      <c r="B57" t="s">
        <v>175</v>
      </c>
      <c r="AJ57">
        <v>23680</v>
      </c>
      <c r="AL57" s="3">
        <v>31395</v>
      </c>
      <c r="AM57">
        <v>1005</v>
      </c>
      <c r="AO57">
        <v>570</v>
      </c>
      <c r="AP57" s="3"/>
    </row>
    <row r="58" spans="2:54">
      <c r="B58" t="s">
        <v>181</v>
      </c>
      <c r="AI58">
        <v>45901</v>
      </c>
      <c r="AJ58">
        <v>15917</v>
      </c>
      <c r="AK58">
        <v>24378</v>
      </c>
      <c r="AL58" s="3">
        <v>53726</v>
      </c>
      <c r="AM58">
        <v>126176</v>
      </c>
      <c r="AO58">
        <v>201973</v>
      </c>
      <c r="AP58" s="3"/>
    </row>
    <row r="59" spans="2:54">
      <c r="B59" t="s">
        <v>212</v>
      </c>
      <c r="AL59" s="3"/>
      <c r="AO59">
        <v>243</v>
      </c>
      <c r="AP59" s="3"/>
    </row>
    <row r="60" spans="2:54">
      <c r="B60" t="s">
        <v>71</v>
      </c>
      <c r="AI60">
        <v>198</v>
      </c>
      <c r="AJ60">
        <v>11066</v>
      </c>
      <c r="AK60">
        <v>41978</v>
      </c>
      <c r="AL60" s="3">
        <v>89009</v>
      </c>
      <c r="AM60">
        <v>181052</v>
      </c>
      <c r="AO60">
        <v>216110</v>
      </c>
      <c r="AP60" s="3">
        <v>213810</v>
      </c>
      <c r="AQ60">
        <v>203880</v>
      </c>
      <c r="AR60">
        <v>187370</v>
      </c>
      <c r="AS60">
        <v>95992</v>
      </c>
      <c r="AY60">
        <v>18</v>
      </c>
      <c r="AZ60">
        <v>11</v>
      </c>
      <c r="BB60">
        <v>8148</v>
      </c>
    </row>
    <row r="61" spans="2:54">
      <c r="B61" t="s">
        <v>72</v>
      </c>
      <c r="AI61">
        <v>248</v>
      </c>
      <c r="AJ61">
        <v>693</v>
      </c>
      <c r="AK61">
        <v>8684</v>
      </c>
      <c r="AL61" s="3">
        <v>3735</v>
      </c>
      <c r="AM61">
        <v>58734</v>
      </c>
      <c r="AO61">
        <v>79565</v>
      </c>
      <c r="AP61" s="3">
        <v>80571</v>
      </c>
      <c r="AQ61">
        <v>49662</v>
      </c>
      <c r="AR61">
        <v>63696</v>
      </c>
      <c r="AS61">
        <v>14679</v>
      </c>
      <c r="AX61">
        <v>114</v>
      </c>
      <c r="AY61">
        <v>3126</v>
      </c>
      <c r="AZ61">
        <v>395</v>
      </c>
      <c r="BA61">
        <v>166</v>
      </c>
      <c r="BB61">
        <v>2474</v>
      </c>
    </row>
    <row r="62" spans="2:54">
      <c r="B62" t="s">
        <v>73</v>
      </c>
      <c r="AI62">
        <f>7384231-5922946</f>
        <v>1461285</v>
      </c>
      <c r="AJ62">
        <v>1768901</v>
      </c>
      <c r="AK62">
        <v>3697829</v>
      </c>
      <c r="AL62" s="3">
        <v>5546215</v>
      </c>
      <c r="AM62">
        <v>5023537</v>
      </c>
      <c r="AO62">
        <v>5970611</v>
      </c>
      <c r="AP62" s="3">
        <v>9173325</v>
      </c>
      <c r="AQ62">
        <v>6590971</v>
      </c>
      <c r="AR62">
        <v>6477659</v>
      </c>
      <c r="AS62">
        <v>12845305</v>
      </c>
      <c r="AT62">
        <v>22501</v>
      </c>
      <c r="AU62">
        <v>43017</v>
      </c>
      <c r="AX62">
        <v>50124</v>
      </c>
      <c r="AY62">
        <v>51821</v>
      </c>
      <c r="AZ62">
        <v>41337</v>
      </c>
      <c r="BA62">
        <v>16383</v>
      </c>
      <c r="BB62">
        <v>24410</v>
      </c>
    </row>
    <row r="63" spans="2:54">
      <c r="B63" t="s">
        <v>182</v>
      </c>
      <c r="AJ63">
        <v>1466</v>
      </c>
      <c r="AK63">
        <v>11556</v>
      </c>
      <c r="AL63" s="3"/>
      <c r="AM63">
        <v>300</v>
      </c>
      <c r="AO63">
        <v>13577</v>
      </c>
      <c r="AP63" s="3"/>
    </row>
    <row r="64" spans="2:54">
      <c r="B64" t="s">
        <v>183</v>
      </c>
      <c r="AK64">
        <v>283</v>
      </c>
      <c r="AL64" s="3"/>
      <c r="AO64">
        <v>2430</v>
      </c>
      <c r="AP64" s="3"/>
    </row>
    <row r="65" spans="2:54">
      <c r="B65" t="s">
        <v>213</v>
      </c>
      <c r="AL65" s="3"/>
      <c r="AO65">
        <v>2043</v>
      </c>
      <c r="AP65" s="3"/>
    </row>
    <row r="66" spans="2:54">
      <c r="B66" t="s">
        <v>196</v>
      </c>
      <c r="AL66" s="3">
        <v>1369</v>
      </c>
      <c r="AP66" s="3"/>
    </row>
    <row r="67" spans="2:54">
      <c r="B67" t="s">
        <v>160</v>
      </c>
      <c r="AI67">
        <v>249075</v>
      </c>
      <c r="AJ67">
        <v>145337</v>
      </c>
      <c r="AK67">
        <v>284530</v>
      </c>
      <c r="AL67" s="3">
        <v>494356</v>
      </c>
      <c r="AM67">
        <v>427654</v>
      </c>
      <c r="AO67">
        <v>1467529</v>
      </c>
      <c r="AP67" s="3"/>
    </row>
    <row r="68" spans="2:54">
      <c r="B68" t="s">
        <v>74</v>
      </c>
      <c r="AL68" s="3"/>
      <c r="AO68">
        <v>660</v>
      </c>
      <c r="AP68" s="3">
        <v>4130</v>
      </c>
      <c r="AQ68">
        <v>96250</v>
      </c>
    </row>
    <row r="69" spans="2:54">
      <c r="B69" t="s">
        <v>75</v>
      </c>
      <c r="AJ69">
        <v>429</v>
      </c>
      <c r="AL69" s="3">
        <v>7487</v>
      </c>
      <c r="AM69">
        <v>11910</v>
      </c>
      <c r="AO69">
        <v>75606</v>
      </c>
      <c r="AP69" s="3">
        <v>35271</v>
      </c>
      <c r="AQ69">
        <v>34788</v>
      </c>
      <c r="AR69">
        <v>2725</v>
      </c>
      <c r="AS69">
        <v>10602</v>
      </c>
      <c r="AZ69">
        <v>31</v>
      </c>
      <c r="BB69">
        <v>89</v>
      </c>
    </row>
    <row r="70" spans="2:54">
      <c r="B70" t="s">
        <v>197</v>
      </c>
      <c r="AL70" s="3">
        <v>1823</v>
      </c>
      <c r="AM70">
        <v>3227</v>
      </c>
      <c r="AO70">
        <v>2187</v>
      </c>
      <c r="AP70" s="3"/>
    </row>
    <row r="71" spans="2:54">
      <c r="B71" t="s">
        <v>76</v>
      </c>
      <c r="AL71" s="3"/>
      <c r="AO71">
        <v>405</v>
      </c>
      <c r="AP71" s="3">
        <v>8587</v>
      </c>
      <c r="AQ71">
        <v>810</v>
      </c>
      <c r="AR71">
        <v>4374</v>
      </c>
      <c r="AS71">
        <v>5103</v>
      </c>
      <c r="AZ71">
        <v>22</v>
      </c>
      <c r="BA71">
        <v>42</v>
      </c>
    </row>
    <row r="72" spans="2:54">
      <c r="B72" t="s">
        <v>77</v>
      </c>
      <c r="AL72" s="3"/>
      <c r="AP72" s="3">
        <v>964916</v>
      </c>
      <c r="AQ72">
        <v>682904</v>
      </c>
      <c r="AR72">
        <v>458168</v>
      </c>
      <c r="AS72">
        <v>29780</v>
      </c>
      <c r="AT72">
        <v>102</v>
      </c>
      <c r="AU72">
        <v>30</v>
      </c>
      <c r="AX72">
        <v>30</v>
      </c>
      <c r="AY72">
        <v>508</v>
      </c>
      <c r="AZ72">
        <v>36</v>
      </c>
      <c r="BB72">
        <v>2076</v>
      </c>
    </row>
    <row r="73" spans="2:54">
      <c r="B73" t="s">
        <v>198</v>
      </c>
      <c r="AI73">
        <v>588</v>
      </c>
      <c r="AL73" s="3">
        <v>3380</v>
      </c>
      <c r="AM73">
        <v>11005</v>
      </c>
      <c r="AO73">
        <v>100770</v>
      </c>
      <c r="AP73" s="3"/>
    </row>
    <row r="74" spans="2:54">
      <c r="B74" t="s">
        <v>78</v>
      </c>
      <c r="AI74">
        <f>4028400-3598668</f>
        <v>429732</v>
      </c>
      <c r="AJ74">
        <v>483133</v>
      </c>
      <c r="AK74">
        <v>420461</v>
      </c>
      <c r="AL74" s="3">
        <v>231190</v>
      </c>
      <c r="AM74">
        <v>482904</v>
      </c>
      <c r="AO74">
        <v>595734</v>
      </c>
      <c r="AP74" s="3">
        <v>186553</v>
      </c>
      <c r="AQ74">
        <v>143264</v>
      </c>
      <c r="AR74">
        <v>152422</v>
      </c>
      <c r="AS74">
        <v>911097</v>
      </c>
      <c r="AT74">
        <v>9</v>
      </c>
      <c r="AU74">
        <v>49</v>
      </c>
      <c r="AX74">
        <v>4290</v>
      </c>
      <c r="AY74">
        <v>6057</v>
      </c>
      <c r="AZ74">
        <v>3790</v>
      </c>
      <c r="BA74">
        <v>3197</v>
      </c>
      <c r="BB74">
        <v>7275</v>
      </c>
    </row>
    <row r="75" spans="2:54">
      <c r="B75" t="s">
        <v>79</v>
      </c>
      <c r="AI75">
        <v>1690786</v>
      </c>
      <c r="AJ75">
        <v>3682039</v>
      </c>
      <c r="AK75">
        <v>789222</v>
      </c>
      <c r="AL75" s="3">
        <v>214829</v>
      </c>
      <c r="AM75">
        <v>680162</v>
      </c>
      <c r="AO75">
        <v>112944</v>
      </c>
      <c r="AP75" s="3">
        <v>213540</v>
      </c>
      <c r="AQ75">
        <v>1251668</v>
      </c>
      <c r="AR75">
        <v>1384384</v>
      </c>
      <c r="AS75">
        <v>1415930</v>
      </c>
      <c r="AT75">
        <v>1160</v>
      </c>
      <c r="AU75">
        <v>926</v>
      </c>
      <c r="AX75">
        <v>284</v>
      </c>
      <c r="AY75">
        <v>16036</v>
      </c>
      <c r="AZ75">
        <v>5516</v>
      </c>
      <c r="BA75">
        <v>12554</v>
      </c>
      <c r="BB75">
        <v>6275</v>
      </c>
    </row>
    <row r="76" spans="2:54">
      <c r="B76" t="s">
        <v>80</v>
      </c>
      <c r="AI76">
        <v>1265</v>
      </c>
      <c r="AJ76">
        <v>3509</v>
      </c>
      <c r="AK76">
        <v>2543</v>
      </c>
      <c r="AL76" s="3">
        <v>1418</v>
      </c>
      <c r="AM76">
        <v>1350</v>
      </c>
      <c r="AP76" s="3">
        <v>11229</v>
      </c>
      <c r="AQ76">
        <v>39762</v>
      </c>
      <c r="AR76">
        <v>16062</v>
      </c>
      <c r="AS76">
        <v>14760</v>
      </c>
      <c r="AT76">
        <v>8</v>
      </c>
      <c r="AU76">
        <v>114</v>
      </c>
      <c r="AX76">
        <v>124</v>
      </c>
      <c r="AY76">
        <v>460</v>
      </c>
      <c r="AZ76">
        <v>457</v>
      </c>
      <c r="BA76">
        <v>328</v>
      </c>
      <c r="BB76">
        <v>289</v>
      </c>
    </row>
    <row r="77" spans="2:54">
      <c r="B77" t="s">
        <v>81</v>
      </c>
      <c r="AJ77">
        <v>99</v>
      </c>
      <c r="AL77" s="3"/>
      <c r="AO77">
        <v>1215</v>
      </c>
      <c r="AP77" s="3">
        <v>1062</v>
      </c>
      <c r="AQ77">
        <v>12198</v>
      </c>
      <c r="AR77">
        <v>43084</v>
      </c>
      <c r="AS77">
        <v>28305</v>
      </c>
      <c r="AT77">
        <v>35</v>
      </c>
      <c r="AX77">
        <v>11</v>
      </c>
      <c r="AZ77">
        <v>47</v>
      </c>
      <c r="BA77">
        <v>63</v>
      </c>
      <c r="BB77">
        <v>44</v>
      </c>
    </row>
    <row r="78" spans="2:54">
      <c r="B78" t="s">
        <v>219</v>
      </c>
      <c r="AI78">
        <v>18950</v>
      </c>
      <c r="AL78" s="3"/>
      <c r="AP78" s="3"/>
    </row>
    <row r="79" spans="2:54">
      <c r="B79" t="s">
        <v>82</v>
      </c>
      <c r="AI79">
        <v>12492</v>
      </c>
      <c r="AJ79">
        <v>13513</v>
      </c>
      <c r="AK79">
        <v>6544</v>
      </c>
      <c r="AL79" s="3">
        <v>3887</v>
      </c>
      <c r="AM79">
        <v>901</v>
      </c>
      <c r="AO79">
        <v>2640</v>
      </c>
      <c r="AP79" s="3">
        <v>1660</v>
      </c>
      <c r="AQ79">
        <v>11699</v>
      </c>
      <c r="AR79">
        <v>3372</v>
      </c>
      <c r="AS79">
        <v>7733</v>
      </c>
      <c r="AT79">
        <v>9</v>
      </c>
      <c r="AU79">
        <v>20</v>
      </c>
      <c r="AX79">
        <v>2</v>
      </c>
      <c r="AY79">
        <v>88</v>
      </c>
      <c r="AZ79">
        <v>43</v>
      </c>
      <c r="BA79">
        <v>14</v>
      </c>
      <c r="BB79">
        <v>76</v>
      </c>
    </row>
    <row r="80" spans="2:54">
      <c r="B80" t="s">
        <v>83</v>
      </c>
      <c r="AI80">
        <v>14735</v>
      </c>
      <c r="AJ80">
        <v>9326</v>
      </c>
      <c r="AK80">
        <v>18489</v>
      </c>
      <c r="AL80" s="3">
        <v>8413</v>
      </c>
      <c r="AM80">
        <v>89919</v>
      </c>
      <c r="AP80" s="3">
        <v>200676</v>
      </c>
      <c r="AQ80">
        <v>1341655</v>
      </c>
      <c r="AR80">
        <v>886421</v>
      </c>
      <c r="AS80">
        <v>2848312</v>
      </c>
      <c r="AT80">
        <v>7306</v>
      </c>
      <c r="AU80">
        <v>13132</v>
      </c>
      <c r="AY80">
        <v>1076</v>
      </c>
      <c r="AZ80">
        <v>2324</v>
      </c>
      <c r="BA80">
        <v>1091</v>
      </c>
      <c r="BB80">
        <v>2728</v>
      </c>
    </row>
    <row r="81" spans="2:54">
      <c r="B81" t="s">
        <v>14</v>
      </c>
      <c r="R81">
        <v>7601300</v>
      </c>
      <c r="S81">
        <v>8246200</v>
      </c>
      <c r="T81">
        <v>9377400</v>
      </c>
      <c r="U81">
        <v>13131000</v>
      </c>
      <c r="V81">
        <v>10391100</v>
      </c>
      <c r="Y81">
        <v>50760.6</v>
      </c>
      <c r="Z81">
        <v>49318.5</v>
      </c>
      <c r="AA81">
        <v>85434.4</v>
      </c>
      <c r="AB81">
        <v>151576.70000000001</v>
      </c>
      <c r="AC81">
        <v>255156.8</v>
      </c>
      <c r="AD81">
        <v>252145.2</v>
      </c>
      <c r="AE81">
        <v>217912.5</v>
      </c>
      <c r="AF81">
        <v>210014.6</v>
      </c>
      <c r="AG81">
        <v>219973.7</v>
      </c>
      <c r="AH81">
        <v>250847.9</v>
      </c>
      <c r="AI81" s="1">
        <f>517671574-314821645</f>
        <v>202849929</v>
      </c>
      <c r="AJ81">
        <v>189335248</v>
      </c>
      <c r="AK81">
        <v>164771991</v>
      </c>
      <c r="AL81" s="3">
        <v>179729586</v>
      </c>
      <c r="AM81">
        <v>216351310</v>
      </c>
      <c r="AO81">
        <v>273291751</v>
      </c>
      <c r="AP81" s="3">
        <v>258870908</v>
      </c>
      <c r="AQ81">
        <v>238876748</v>
      </c>
      <c r="AR81">
        <v>361685282</v>
      </c>
      <c r="AS81">
        <v>470924787</v>
      </c>
      <c r="AT81">
        <v>526362</v>
      </c>
      <c r="AU81">
        <v>1146932</v>
      </c>
      <c r="AX81">
        <v>572963</v>
      </c>
      <c r="AY81">
        <v>658729</v>
      </c>
      <c r="AZ81">
        <v>634607</v>
      </c>
      <c r="BA81">
        <v>756094</v>
      </c>
      <c r="BB81">
        <v>759324</v>
      </c>
    </row>
    <row r="82" spans="2:54">
      <c r="B82" t="s">
        <v>84</v>
      </c>
      <c r="AI82" s="4"/>
      <c r="AK82">
        <v>466</v>
      </c>
      <c r="AL82" s="3">
        <v>594</v>
      </c>
      <c r="AM82">
        <v>5025</v>
      </c>
      <c r="AO82">
        <v>1029</v>
      </c>
      <c r="AP82" s="3">
        <v>815</v>
      </c>
      <c r="AQ82">
        <v>3427</v>
      </c>
      <c r="AR82">
        <v>20461</v>
      </c>
      <c r="AS82">
        <v>10190</v>
      </c>
      <c r="AX82">
        <v>9</v>
      </c>
      <c r="AY82">
        <v>58</v>
      </c>
      <c r="AZ82">
        <v>83</v>
      </c>
      <c r="BA82">
        <v>88</v>
      </c>
      <c r="BB82">
        <v>177</v>
      </c>
    </row>
    <row r="83" spans="2:54">
      <c r="B83" t="s">
        <v>85</v>
      </c>
      <c r="AI83" s="4"/>
      <c r="AL83" s="3"/>
      <c r="AP83" s="3">
        <v>97088</v>
      </c>
      <c r="AQ83">
        <v>103488</v>
      </c>
      <c r="AR83">
        <v>69966</v>
      </c>
      <c r="AS83">
        <v>63823</v>
      </c>
      <c r="AT83">
        <v>9</v>
      </c>
      <c r="AU83">
        <v>20</v>
      </c>
      <c r="AX83">
        <v>81</v>
      </c>
      <c r="AY83">
        <v>287</v>
      </c>
      <c r="AZ83">
        <v>907</v>
      </c>
      <c r="BA83">
        <v>7285</v>
      </c>
      <c r="BB83">
        <v>2308</v>
      </c>
    </row>
    <row r="84" spans="2:54">
      <c r="B84" t="s">
        <v>86</v>
      </c>
      <c r="AI84" s="4"/>
      <c r="AL84" s="3"/>
      <c r="AP84" s="3">
        <v>5728957</v>
      </c>
      <c r="AQ84">
        <v>2266613</v>
      </c>
      <c r="AR84">
        <v>2589985</v>
      </c>
      <c r="AS84">
        <v>1554523</v>
      </c>
      <c r="AT84">
        <v>815</v>
      </c>
      <c r="AU84">
        <v>9</v>
      </c>
      <c r="AX84">
        <v>23</v>
      </c>
      <c r="AY84">
        <v>1115</v>
      </c>
      <c r="AZ84">
        <v>6900</v>
      </c>
      <c r="BA84">
        <v>11468</v>
      </c>
      <c r="BB84">
        <v>16707</v>
      </c>
    </row>
    <row r="85" spans="2:54">
      <c r="B85" t="s">
        <v>87</v>
      </c>
      <c r="AI85" s="4"/>
      <c r="AL85" s="3"/>
      <c r="AP85" s="3">
        <v>970552</v>
      </c>
      <c r="AQ85">
        <v>880346</v>
      </c>
      <c r="AR85">
        <v>388694</v>
      </c>
      <c r="AS85">
        <v>221378</v>
      </c>
      <c r="AT85">
        <v>385</v>
      </c>
      <c r="AU85">
        <v>128</v>
      </c>
      <c r="AX85">
        <v>1051</v>
      </c>
      <c r="AY85">
        <v>1012</v>
      </c>
      <c r="AZ85">
        <v>2039</v>
      </c>
      <c r="BA85">
        <v>3279</v>
      </c>
      <c r="BB85">
        <v>2771</v>
      </c>
    </row>
    <row r="86" spans="2:54">
      <c r="B86" t="s">
        <v>88</v>
      </c>
      <c r="AI86" s="1">
        <f>75570+1882361</f>
        <v>1957931</v>
      </c>
      <c r="AJ86">
        <v>770089</v>
      </c>
      <c r="AK86">
        <v>1366053</v>
      </c>
      <c r="AL86" s="3">
        <v>1500476</v>
      </c>
      <c r="AM86">
        <v>2800560</v>
      </c>
      <c r="AO86">
        <v>4590560</v>
      </c>
      <c r="AP86" s="3">
        <v>5778610</v>
      </c>
      <c r="AQ86">
        <v>7670545</v>
      </c>
      <c r="AR86">
        <v>8247735</v>
      </c>
      <c r="AS86">
        <v>10138143</v>
      </c>
      <c r="AT86">
        <v>5396</v>
      </c>
      <c r="AU86">
        <v>5378</v>
      </c>
      <c r="AX86">
        <v>8095</v>
      </c>
      <c r="AY86">
        <v>14797</v>
      </c>
      <c r="AZ86">
        <v>17852</v>
      </c>
      <c r="BA86">
        <v>17551</v>
      </c>
      <c r="BB86">
        <v>7908</v>
      </c>
    </row>
    <row r="87" spans="2:54">
      <c r="B87" t="s">
        <v>155</v>
      </c>
      <c r="AI87" s="1">
        <v>16083</v>
      </c>
      <c r="AJ87">
        <v>3729</v>
      </c>
      <c r="AK87">
        <v>2439</v>
      </c>
      <c r="AL87" s="3"/>
      <c r="AO87">
        <v>14835</v>
      </c>
      <c r="AP87" s="3"/>
    </row>
    <row r="88" spans="2:54">
      <c r="B88" t="s">
        <v>168</v>
      </c>
      <c r="AI88" s="1">
        <v>9026</v>
      </c>
      <c r="AJ88">
        <v>7048</v>
      </c>
      <c r="AK88">
        <v>14104</v>
      </c>
      <c r="AL88" s="3">
        <v>5048</v>
      </c>
      <c r="AM88">
        <v>25330</v>
      </c>
      <c r="AO88">
        <v>33629</v>
      </c>
      <c r="AP88" s="3"/>
    </row>
    <row r="89" spans="2:54">
      <c r="B89" t="s">
        <v>151</v>
      </c>
      <c r="AI89" s="1">
        <v>21252</v>
      </c>
      <c r="AJ89">
        <v>4517</v>
      </c>
      <c r="AK89">
        <v>4800</v>
      </c>
      <c r="AL89" s="3">
        <v>18008</v>
      </c>
      <c r="AM89">
        <v>13004</v>
      </c>
      <c r="AO89">
        <v>64106</v>
      </c>
      <c r="AP89" s="3"/>
    </row>
    <row r="90" spans="2:54">
      <c r="B90" t="s">
        <v>184</v>
      </c>
      <c r="AI90" s="1"/>
      <c r="AK90">
        <v>990</v>
      </c>
      <c r="AL90" s="3">
        <v>4265</v>
      </c>
      <c r="AM90">
        <v>1620</v>
      </c>
      <c r="AP90" s="3"/>
    </row>
    <row r="91" spans="2:54">
      <c r="B91" t="s">
        <v>185</v>
      </c>
      <c r="AI91" s="1">
        <v>8184</v>
      </c>
      <c r="AJ91">
        <v>4146</v>
      </c>
      <c r="AK91">
        <v>3515</v>
      </c>
      <c r="AL91" s="3">
        <v>17821</v>
      </c>
      <c r="AM91">
        <v>11769</v>
      </c>
      <c r="AO91">
        <v>33269</v>
      </c>
      <c r="AP91" s="3"/>
    </row>
    <row r="92" spans="2:54">
      <c r="B92" t="s">
        <v>89</v>
      </c>
      <c r="AI92" s="1">
        <v>3696914</v>
      </c>
      <c r="AJ92">
        <v>3013699</v>
      </c>
      <c r="AK92">
        <v>2175512</v>
      </c>
      <c r="AL92" s="3">
        <v>2221451</v>
      </c>
      <c r="AM92">
        <v>3619937</v>
      </c>
      <c r="AO92">
        <v>5577088</v>
      </c>
      <c r="AP92" s="3">
        <v>7574208</v>
      </c>
      <c r="AQ92">
        <v>7126656</v>
      </c>
      <c r="AR92">
        <v>8086170</v>
      </c>
      <c r="AS92">
        <v>16892513</v>
      </c>
      <c r="AT92">
        <v>11462</v>
      </c>
      <c r="AU92">
        <v>8082</v>
      </c>
      <c r="AX92">
        <v>29350</v>
      </c>
      <c r="AY92">
        <v>47968</v>
      </c>
      <c r="AZ92">
        <v>40706</v>
      </c>
      <c r="BA92">
        <v>34575</v>
      </c>
      <c r="BB92">
        <v>41718</v>
      </c>
    </row>
    <row r="93" spans="2:54">
      <c r="B93" t="s">
        <v>90</v>
      </c>
      <c r="AI93" s="1">
        <v>25750</v>
      </c>
      <c r="AJ93">
        <v>12260</v>
      </c>
      <c r="AK93">
        <v>19883</v>
      </c>
      <c r="AL93" s="3">
        <v>14078</v>
      </c>
      <c r="AM93">
        <v>41105</v>
      </c>
      <c r="AO93">
        <v>55305</v>
      </c>
      <c r="AP93" s="3">
        <v>106325</v>
      </c>
      <c r="AQ93">
        <v>91785</v>
      </c>
      <c r="AR93">
        <v>63938</v>
      </c>
      <c r="AS93">
        <v>242475</v>
      </c>
      <c r="AT93">
        <v>110</v>
      </c>
      <c r="AX93">
        <v>1577</v>
      </c>
      <c r="AY93">
        <v>883</v>
      </c>
      <c r="AZ93">
        <v>1261</v>
      </c>
      <c r="BA93">
        <v>587</v>
      </c>
      <c r="BB93">
        <v>633</v>
      </c>
    </row>
    <row r="94" spans="2:54">
      <c r="B94" t="s">
        <v>91</v>
      </c>
      <c r="AI94" s="1">
        <v>33492</v>
      </c>
      <c r="AJ94">
        <v>55943</v>
      </c>
      <c r="AK94">
        <v>64481</v>
      </c>
      <c r="AL94" s="3">
        <v>42820</v>
      </c>
      <c r="AM94">
        <v>80039</v>
      </c>
      <c r="AO94">
        <v>147456</v>
      </c>
      <c r="AP94" s="3">
        <v>264329</v>
      </c>
      <c r="AQ94">
        <v>192519</v>
      </c>
      <c r="AR94">
        <v>198389</v>
      </c>
      <c r="AS94">
        <v>76180</v>
      </c>
      <c r="AU94">
        <v>12</v>
      </c>
      <c r="AX94">
        <v>2583</v>
      </c>
      <c r="AY94">
        <v>5163</v>
      </c>
      <c r="AZ94">
        <v>6758</v>
      </c>
      <c r="BA94">
        <v>6357</v>
      </c>
      <c r="BB94">
        <v>4954</v>
      </c>
    </row>
    <row r="95" spans="2:54">
      <c r="B95" t="s">
        <v>92</v>
      </c>
      <c r="AI95" s="1"/>
      <c r="AL95" s="3"/>
      <c r="AP95" s="3">
        <v>1151429</v>
      </c>
      <c r="AQ95">
        <v>1470689</v>
      </c>
      <c r="AR95">
        <v>1288504</v>
      </c>
      <c r="AS95">
        <v>1038010</v>
      </c>
      <c r="AT95">
        <v>1242</v>
      </c>
      <c r="AU95">
        <v>419</v>
      </c>
      <c r="AX95">
        <v>1143</v>
      </c>
      <c r="AY95">
        <v>3128</v>
      </c>
      <c r="AZ95">
        <v>5657</v>
      </c>
      <c r="BA95">
        <v>6727</v>
      </c>
      <c r="BB95">
        <v>5160</v>
      </c>
    </row>
    <row r="96" spans="2:54">
      <c r="B96" t="s">
        <v>145</v>
      </c>
      <c r="AI96" s="1">
        <f>123000+2101712</f>
        <v>2224712</v>
      </c>
      <c r="AJ96">
        <v>1959999</v>
      </c>
      <c r="AK96">
        <v>1293616</v>
      </c>
      <c r="AL96" s="3">
        <v>1007615</v>
      </c>
      <c r="AM96">
        <v>769962</v>
      </c>
      <c r="AO96">
        <v>3037801</v>
      </c>
      <c r="AP96" s="3"/>
    </row>
    <row r="97" spans="2:54">
      <c r="B97" t="s">
        <v>186</v>
      </c>
      <c r="AI97" s="1"/>
      <c r="AJ97">
        <v>990</v>
      </c>
      <c r="AK97">
        <v>4997</v>
      </c>
      <c r="AL97" s="3">
        <v>5095</v>
      </c>
      <c r="AM97">
        <v>10528</v>
      </c>
      <c r="AO97">
        <v>132573</v>
      </c>
      <c r="AP97" s="3"/>
    </row>
    <row r="98" spans="2:54">
      <c r="B98" t="s">
        <v>93</v>
      </c>
      <c r="AI98" s="1">
        <v>59456</v>
      </c>
      <c r="AJ98">
        <v>35419</v>
      </c>
      <c r="AK98">
        <v>68984</v>
      </c>
      <c r="AL98" s="3">
        <v>138083</v>
      </c>
      <c r="AM98">
        <v>60599</v>
      </c>
      <c r="AO98">
        <v>161176</v>
      </c>
      <c r="AP98" s="3">
        <v>522423</v>
      </c>
      <c r="AQ98">
        <v>658597</v>
      </c>
      <c r="AR98">
        <v>1470577</v>
      </c>
      <c r="AS98">
        <v>4898700</v>
      </c>
      <c r="AT98">
        <v>10843</v>
      </c>
      <c r="AU98">
        <v>12202</v>
      </c>
      <c r="AX98">
        <v>11093</v>
      </c>
      <c r="AY98">
        <v>3015</v>
      </c>
      <c r="AZ98">
        <v>1413</v>
      </c>
      <c r="BA98">
        <v>1606</v>
      </c>
      <c r="BB98">
        <v>1182</v>
      </c>
    </row>
    <row r="99" spans="2:54">
      <c r="B99" t="s">
        <v>169</v>
      </c>
      <c r="AI99" s="1">
        <v>594</v>
      </c>
      <c r="AJ99">
        <v>1000</v>
      </c>
      <c r="AL99" s="3"/>
      <c r="AP99" s="3"/>
    </row>
    <row r="100" spans="2:54">
      <c r="B100" t="s">
        <v>152</v>
      </c>
      <c r="AI100" s="1">
        <f>520815-464282</f>
        <v>56533</v>
      </c>
      <c r="AJ100">
        <v>71519</v>
      </c>
      <c r="AK100">
        <v>102929</v>
      </c>
      <c r="AL100" s="3">
        <v>298335</v>
      </c>
      <c r="AM100">
        <v>525440</v>
      </c>
      <c r="AO100">
        <v>547558</v>
      </c>
      <c r="AP100" s="3"/>
    </row>
    <row r="101" spans="2:54">
      <c r="B101" t="s">
        <v>214</v>
      </c>
      <c r="AI101" s="1"/>
      <c r="AL101" s="3"/>
      <c r="AO101">
        <v>5661</v>
      </c>
      <c r="AP101" s="3"/>
    </row>
    <row r="102" spans="2:54">
      <c r="B102" t="s">
        <v>94</v>
      </c>
      <c r="AI102" s="1">
        <v>35838</v>
      </c>
      <c r="AJ102">
        <v>93025</v>
      </c>
      <c r="AK102">
        <v>35912</v>
      </c>
      <c r="AL102" s="3">
        <v>104117</v>
      </c>
      <c r="AM102">
        <v>131866</v>
      </c>
      <c r="AO102">
        <v>232966</v>
      </c>
      <c r="AP102" s="3">
        <v>439554</v>
      </c>
      <c r="AQ102">
        <v>664230</v>
      </c>
      <c r="AR102">
        <v>1256876</v>
      </c>
      <c r="AS102">
        <v>770155</v>
      </c>
      <c r="AT102">
        <v>830</v>
      </c>
      <c r="AY102">
        <v>3433</v>
      </c>
      <c r="AZ102">
        <v>2347</v>
      </c>
      <c r="BA102">
        <v>4271</v>
      </c>
      <c r="BB102">
        <v>4752</v>
      </c>
    </row>
    <row r="103" spans="2:54">
      <c r="B103" t="s">
        <v>157</v>
      </c>
      <c r="AI103" s="1">
        <v>2000</v>
      </c>
      <c r="AJ103">
        <v>128020</v>
      </c>
      <c r="AL103" s="3"/>
      <c r="AO103">
        <v>72361</v>
      </c>
      <c r="AP103" s="3"/>
    </row>
    <row r="104" spans="2:54">
      <c r="B104" t="s">
        <v>187</v>
      </c>
      <c r="AI104" s="1"/>
      <c r="AK104">
        <v>3240</v>
      </c>
      <c r="AL104" s="3"/>
      <c r="AP104" s="3"/>
    </row>
    <row r="105" spans="2:54">
      <c r="B105" t="s">
        <v>188</v>
      </c>
      <c r="AI105" s="1">
        <v>6422</v>
      </c>
      <c r="AK105">
        <v>10331</v>
      </c>
      <c r="AL105" s="3">
        <v>27563</v>
      </c>
      <c r="AM105">
        <v>16688</v>
      </c>
      <c r="AO105">
        <v>13433</v>
      </c>
      <c r="AP105" s="3"/>
    </row>
    <row r="106" spans="2:54">
      <c r="B106" t="s">
        <v>189</v>
      </c>
      <c r="AI106" s="1">
        <v>1165</v>
      </c>
      <c r="AJ106">
        <v>4698</v>
      </c>
      <c r="AK106">
        <v>256</v>
      </c>
      <c r="AL106" s="3">
        <v>256</v>
      </c>
      <c r="AM106">
        <v>1576</v>
      </c>
      <c r="AP106" s="3"/>
    </row>
    <row r="107" spans="2:54">
      <c r="B107" t="s">
        <v>95</v>
      </c>
      <c r="AI107" s="1">
        <f>8919602-6368914</f>
        <v>2550688</v>
      </c>
      <c r="AJ107">
        <v>2022336</v>
      </c>
      <c r="AK107">
        <v>2001150</v>
      </c>
      <c r="AL107" s="3">
        <v>1804769</v>
      </c>
      <c r="AM107">
        <v>1700382</v>
      </c>
      <c r="AO107">
        <v>1534361</v>
      </c>
      <c r="AP107" s="3">
        <v>3134339</v>
      </c>
      <c r="AQ107">
        <v>2543532</v>
      </c>
      <c r="AR107">
        <v>2691782</v>
      </c>
      <c r="AS107">
        <v>5781098</v>
      </c>
      <c r="AT107">
        <v>6275</v>
      </c>
      <c r="AU107">
        <v>5059</v>
      </c>
      <c r="AX107">
        <v>27534</v>
      </c>
      <c r="AY107">
        <v>19192</v>
      </c>
      <c r="AZ107">
        <v>20306</v>
      </c>
      <c r="BA107">
        <v>13020</v>
      </c>
      <c r="BB107">
        <v>13750</v>
      </c>
    </row>
    <row r="108" spans="2:54">
      <c r="B108" t="s">
        <v>161</v>
      </c>
      <c r="AI108" s="1">
        <v>18435</v>
      </c>
      <c r="AJ108">
        <v>22255</v>
      </c>
      <c r="AK108">
        <v>8657</v>
      </c>
      <c r="AL108" s="3">
        <v>8831</v>
      </c>
      <c r="AM108">
        <v>2273</v>
      </c>
      <c r="AO108">
        <v>8689</v>
      </c>
      <c r="AP108" s="3"/>
    </row>
    <row r="109" spans="2:54">
      <c r="B109" t="s">
        <v>190</v>
      </c>
      <c r="AI109" s="1">
        <f>438500-417092</f>
        <v>21408</v>
      </c>
      <c r="AJ109">
        <v>27692</v>
      </c>
      <c r="AK109">
        <v>27108</v>
      </c>
      <c r="AL109" s="3">
        <v>28792</v>
      </c>
      <c r="AM109">
        <v>22336</v>
      </c>
      <c r="AO109">
        <v>68090</v>
      </c>
      <c r="AP109" s="3"/>
    </row>
    <row r="110" spans="2:54">
      <c r="B110" t="s">
        <v>96</v>
      </c>
      <c r="AI110" s="1">
        <f>140025-62260</f>
        <v>77765</v>
      </c>
      <c r="AJ110">
        <v>17594</v>
      </c>
      <c r="AK110">
        <v>47074</v>
      </c>
      <c r="AL110" s="3">
        <v>67835</v>
      </c>
      <c r="AM110">
        <v>75724</v>
      </c>
      <c r="AO110">
        <v>172126</v>
      </c>
      <c r="AP110" s="3">
        <v>305567</v>
      </c>
      <c r="AQ110">
        <v>520162</v>
      </c>
      <c r="AR110">
        <v>611970</v>
      </c>
      <c r="AS110">
        <v>1018761</v>
      </c>
      <c r="AT110">
        <v>2104</v>
      </c>
      <c r="AY110">
        <v>2878</v>
      </c>
      <c r="AZ110">
        <v>3623</v>
      </c>
      <c r="BA110">
        <v>2967</v>
      </c>
      <c r="BB110">
        <v>4152</v>
      </c>
    </row>
    <row r="111" spans="2:54">
      <c r="B111" t="s">
        <v>97</v>
      </c>
      <c r="AI111" s="1">
        <v>33516</v>
      </c>
      <c r="AJ111">
        <v>35948</v>
      </c>
      <c r="AK111">
        <v>24813</v>
      </c>
      <c r="AL111" s="3">
        <v>21249</v>
      </c>
      <c r="AM111">
        <v>44450</v>
      </c>
      <c r="AO111">
        <v>673186</v>
      </c>
      <c r="AP111" s="3">
        <v>165531</v>
      </c>
      <c r="AQ111">
        <v>176060</v>
      </c>
      <c r="AR111">
        <v>205191</v>
      </c>
      <c r="AS111">
        <v>215525</v>
      </c>
      <c r="AT111">
        <v>442</v>
      </c>
      <c r="AX111">
        <v>2759</v>
      </c>
      <c r="AY111">
        <v>5191</v>
      </c>
      <c r="AZ111">
        <v>776</v>
      </c>
      <c r="BA111">
        <v>446</v>
      </c>
      <c r="BB111">
        <v>507</v>
      </c>
    </row>
    <row r="112" spans="2:54">
      <c r="B112" t="s">
        <v>162</v>
      </c>
      <c r="AI112" s="1">
        <f>42490+278687</f>
        <v>321177</v>
      </c>
      <c r="AJ112">
        <v>229709</v>
      </c>
      <c r="AK112">
        <v>420696</v>
      </c>
      <c r="AL112" s="3">
        <v>340752</v>
      </c>
      <c r="AM112">
        <v>293711</v>
      </c>
      <c r="AO112">
        <v>322159</v>
      </c>
      <c r="AP112" s="3"/>
    </row>
    <row r="113" spans="2:54">
      <c r="B113" t="s">
        <v>203</v>
      </c>
      <c r="AI113" s="1"/>
      <c r="AL113" s="3"/>
      <c r="AP113" s="3"/>
      <c r="AQ113">
        <v>5658</v>
      </c>
      <c r="AX113">
        <v>1</v>
      </c>
    </row>
    <row r="114" spans="2:54">
      <c r="B114" t="s">
        <v>170</v>
      </c>
      <c r="AI114" s="1"/>
      <c r="AL114" s="3"/>
      <c r="AO114">
        <v>81</v>
      </c>
      <c r="AP114" s="3"/>
    </row>
    <row r="115" spans="2:54">
      <c r="B115" t="s">
        <v>148</v>
      </c>
      <c r="AI115" s="1">
        <f>332113+1267289</f>
        <v>1599402</v>
      </c>
      <c r="AJ115">
        <v>506408</v>
      </c>
      <c r="AK115">
        <v>582195</v>
      </c>
      <c r="AL115" s="3">
        <v>195405</v>
      </c>
      <c r="AM115">
        <v>307922</v>
      </c>
      <c r="AO115">
        <v>632411</v>
      </c>
      <c r="AP115" s="3"/>
    </row>
    <row r="116" spans="2:54">
      <c r="B116" t="s">
        <v>98</v>
      </c>
      <c r="AI116" s="1"/>
      <c r="AL116" s="3"/>
      <c r="AP116" s="3"/>
      <c r="AZ116">
        <v>4</v>
      </c>
      <c r="BA116">
        <v>10</v>
      </c>
      <c r="BB116">
        <v>15</v>
      </c>
    </row>
    <row r="117" spans="2:54">
      <c r="B117" t="s">
        <v>99</v>
      </c>
      <c r="AI117" s="1">
        <v>69832</v>
      </c>
      <c r="AJ117">
        <v>78958</v>
      </c>
      <c r="AK117">
        <v>440502</v>
      </c>
      <c r="AL117" s="3">
        <v>202468</v>
      </c>
      <c r="AM117">
        <v>224604</v>
      </c>
      <c r="AO117">
        <v>335804</v>
      </c>
      <c r="AP117" s="3">
        <v>387744</v>
      </c>
      <c r="AQ117">
        <v>861524</v>
      </c>
      <c r="AR117">
        <v>412349</v>
      </c>
      <c r="AS117">
        <v>1807853</v>
      </c>
      <c r="AT117">
        <v>1318</v>
      </c>
      <c r="AU117">
        <v>2822</v>
      </c>
      <c r="AX117">
        <v>992</v>
      </c>
      <c r="AY117">
        <v>5079</v>
      </c>
      <c r="AZ117">
        <v>6116</v>
      </c>
      <c r="BA117">
        <v>2109</v>
      </c>
      <c r="BB117">
        <v>4093</v>
      </c>
    </row>
    <row r="118" spans="2:54">
      <c r="B118" t="s">
        <v>191</v>
      </c>
      <c r="AI118" s="1">
        <v>2187</v>
      </c>
      <c r="AJ118">
        <v>4806</v>
      </c>
      <c r="AK118">
        <v>9749</v>
      </c>
      <c r="AL118" s="3"/>
      <c r="AM118">
        <v>8191</v>
      </c>
      <c r="AO118">
        <v>3184</v>
      </c>
      <c r="AP118" s="3"/>
    </row>
    <row r="119" spans="2:54">
      <c r="B119" t="s">
        <v>100</v>
      </c>
      <c r="AI119" s="1"/>
      <c r="AL119" s="3"/>
      <c r="AP119" s="3"/>
      <c r="AZ119">
        <v>10</v>
      </c>
      <c r="BA119">
        <v>152</v>
      </c>
    </row>
    <row r="120" spans="2:54">
      <c r="B120" t="s">
        <v>215</v>
      </c>
      <c r="AI120" s="1"/>
      <c r="AL120" s="3"/>
      <c r="AO120">
        <v>3724</v>
      </c>
      <c r="AP120" s="3"/>
    </row>
    <row r="121" spans="2:54">
      <c r="B121" t="s">
        <v>172</v>
      </c>
      <c r="AI121" s="1">
        <v>95465</v>
      </c>
      <c r="AJ121">
        <v>137687</v>
      </c>
      <c r="AK121">
        <v>95870</v>
      </c>
      <c r="AL121" s="3">
        <v>108889</v>
      </c>
      <c r="AM121">
        <v>95859</v>
      </c>
      <c r="AO121">
        <v>221163</v>
      </c>
      <c r="AP121" s="3"/>
    </row>
    <row r="122" spans="2:54">
      <c r="B122" t="s">
        <v>133</v>
      </c>
      <c r="AI122" s="1"/>
      <c r="AK122">
        <v>8392</v>
      </c>
      <c r="AL122" s="3"/>
      <c r="AO122">
        <v>2750</v>
      </c>
      <c r="AP122" s="3"/>
      <c r="AQ122">
        <v>1489</v>
      </c>
      <c r="AT122">
        <v>7</v>
      </c>
      <c r="AZ122">
        <v>1</v>
      </c>
    </row>
    <row r="123" spans="2:54">
      <c r="B123" t="s">
        <v>134</v>
      </c>
      <c r="AI123" s="1">
        <v>865545</v>
      </c>
      <c r="AL123" s="3"/>
      <c r="AO123">
        <v>48193</v>
      </c>
      <c r="AP123" s="3">
        <v>633145</v>
      </c>
      <c r="AQ123">
        <v>100318</v>
      </c>
      <c r="AR123">
        <v>34197</v>
      </c>
      <c r="AS123">
        <v>2841</v>
      </c>
      <c r="BA123">
        <v>9</v>
      </c>
    </row>
    <row r="124" spans="2:54">
      <c r="B124" t="s">
        <v>101</v>
      </c>
      <c r="AI124" s="1">
        <v>2647</v>
      </c>
      <c r="AJ124">
        <v>1494</v>
      </c>
      <c r="AK124">
        <v>2493</v>
      </c>
      <c r="AL124" s="3">
        <v>3983</v>
      </c>
      <c r="AM124">
        <v>13215</v>
      </c>
      <c r="AO124">
        <v>18007</v>
      </c>
      <c r="AP124" s="3">
        <v>19556</v>
      </c>
      <c r="AQ124">
        <v>21265</v>
      </c>
      <c r="AR124">
        <v>9537</v>
      </c>
      <c r="AS124">
        <v>252</v>
      </c>
      <c r="AX124">
        <v>32</v>
      </c>
      <c r="AY124">
        <v>58</v>
      </c>
      <c r="AZ124">
        <v>42</v>
      </c>
      <c r="BA124">
        <v>88</v>
      </c>
      <c r="BB124">
        <v>121</v>
      </c>
    </row>
    <row r="125" spans="2:54">
      <c r="B125" t="s">
        <v>102</v>
      </c>
      <c r="AI125" s="1">
        <v>73200</v>
      </c>
      <c r="AJ125">
        <v>256771</v>
      </c>
      <c r="AK125">
        <v>83566</v>
      </c>
      <c r="AL125" s="3">
        <v>229172</v>
      </c>
      <c r="AM125">
        <v>437431</v>
      </c>
      <c r="AO125">
        <v>317170</v>
      </c>
      <c r="AP125" s="3">
        <v>227945</v>
      </c>
      <c r="AQ125">
        <v>179511</v>
      </c>
      <c r="AR125">
        <v>202171</v>
      </c>
      <c r="AS125">
        <v>1014053</v>
      </c>
      <c r="AT125">
        <v>2086</v>
      </c>
      <c r="AU125">
        <v>450</v>
      </c>
      <c r="AX125">
        <v>1824</v>
      </c>
      <c r="AY125">
        <v>2276</v>
      </c>
      <c r="AZ125">
        <v>2361</v>
      </c>
      <c r="BA125">
        <v>1769</v>
      </c>
      <c r="BB125">
        <v>1002</v>
      </c>
    </row>
    <row r="126" spans="2:54">
      <c r="B126" t="s">
        <v>77</v>
      </c>
      <c r="AI126" s="1"/>
      <c r="AL126" s="3"/>
      <c r="AP126" s="3">
        <v>121904</v>
      </c>
      <c r="AQ126">
        <v>55164</v>
      </c>
      <c r="AR126">
        <v>43366</v>
      </c>
      <c r="AS126">
        <v>8780</v>
      </c>
      <c r="AT126">
        <v>3</v>
      </c>
      <c r="BB126">
        <v>5</v>
      </c>
    </row>
    <row r="127" spans="2:54">
      <c r="B127" t="s">
        <v>192</v>
      </c>
      <c r="AI127" s="1">
        <v>852</v>
      </c>
      <c r="AK127">
        <v>1157</v>
      </c>
      <c r="AL127" s="3">
        <v>2535</v>
      </c>
      <c r="AM127">
        <v>3675</v>
      </c>
      <c r="AO127">
        <v>46046</v>
      </c>
      <c r="AP127" s="3"/>
    </row>
    <row r="128" spans="2:54">
      <c r="B128" t="s">
        <v>153</v>
      </c>
      <c r="AI128" s="1">
        <v>28254</v>
      </c>
      <c r="AJ128">
        <v>13417</v>
      </c>
      <c r="AK128">
        <v>43093</v>
      </c>
      <c r="AL128" s="3">
        <v>22251</v>
      </c>
      <c r="AM128">
        <v>72298</v>
      </c>
      <c r="AO128">
        <v>164200</v>
      </c>
      <c r="AP128" s="3"/>
    </row>
    <row r="129" spans="2:54">
      <c r="B129" t="s">
        <v>103</v>
      </c>
      <c r="AI129" s="1">
        <v>1473407</v>
      </c>
      <c r="AJ129">
        <v>715659</v>
      </c>
      <c r="AK129">
        <v>723723</v>
      </c>
      <c r="AL129" s="3">
        <v>1128268</v>
      </c>
      <c r="AM129">
        <v>1692290</v>
      </c>
      <c r="AO129">
        <v>2362439</v>
      </c>
      <c r="AP129" s="3">
        <v>4513399</v>
      </c>
      <c r="AQ129">
        <v>5765541</v>
      </c>
      <c r="AR129">
        <v>6115437</v>
      </c>
      <c r="AS129">
        <v>9735164</v>
      </c>
      <c r="AT129">
        <v>14952</v>
      </c>
      <c r="AU129">
        <v>24086</v>
      </c>
      <c r="AX129">
        <v>43513</v>
      </c>
      <c r="AY129">
        <v>73213</v>
      </c>
      <c r="AZ129">
        <v>52164</v>
      </c>
      <c r="BA129">
        <v>54035</v>
      </c>
      <c r="BB129">
        <v>46909</v>
      </c>
    </row>
    <row r="130" spans="2:54">
      <c r="B130" t="s">
        <v>150</v>
      </c>
      <c r="AI130" s="1">
        <v>10602</v>
      </c>
      <c r="AJ130">
        <v>2442</v>
      </c>
      <c r="AK130">
        <v>2549</v>
      </c>
      <c r="AL130" s="3">
        <v>11622</v>
      </c>
      <c r="AM130">
        <v>1224</v>
      </c>
      <c r="AO130">
        <v>1265</v>
      </c>
      <c r="AP130" s="3"/>
    </row>
    <row r="131" spans="2:54">
      <c r="B131" t="s">
        <v>173</v>
      </c>
      <c r="AJ131">
        <v>3215</v>
      </c>
      <c r="AK131">
        <v>2005</v>
      </c>
      <c r="AL131" s="3">
        <v>251</v>
      </c>
      <c r="AM131">
        <v>14415</v>
      </c>
      <c r="AO131">
        <v>30285</v>
      </c>
      <c r="AP131" s="3"/>
    </row>
    <row r="132" spans="2:54">
      <c r="B132" t="s">
        <v>104</v>
      </c>
      <c r="AI132">
        <v>2429206</v>
      </c>
      <c r="AJ132">
        <v>2367680</v>
      </c>
      <c r="AK132">
        <v>2140718</v>
      </c>
      <c r="AL132" s="3">
        <v>1955877</v>
      </c>
      <c r="AM132">
        <v>1759233</v>
      </c>
      <c r="AO132">
        <v>4589196</v>
      </c>
      <c r="AP132" s="3">
        <v>3473778</v>
      </c>
      <c r="AQ132">
        <v>3424871</v>
      </c>
      <c r="AR132">
        <v>5745704</v>
      </c>
      <c r="AS132">
        <v>7845456</v>
      </c>
      <c r="AT132">
        <v>20123</v>
      </c>
      <c r="AU132">
        <v>39106</v>
      </c>
      <c r="AX132">
        <v>52111</v>
      </c>
      <c r="AY132">
        <v>48064</v>
      </c>
      <c r="AZ132">
        <v>52120</v>
      </c>
      <c r="BA132">
        <v>32951</v>
      </c>
      <c r="BB132">
        <v>31038</v>
      </c>
    </row>
    <row r="133" spans="2:54">
      <c r="B133" t="s">
        <v>105</v>
      </c>
      <c r="AI133">
        <v>277965</v>
      </c>
      <c r="AJ133">
        <v>226237</v>
      </c>
      <c r="AK133">
        <v>410251</v>
      </c>
      <c r="AL133" s="3">
        <v>424726</v>
      </c>
      <c r="AM133">
        <v>418555</v>
      </c>
      <c r="AO133">
        <v>280499</v>
      </c>
      <c r="AP133" s="3">
        <v>632811</v>
      </c>
      <c r="AQ133">
        <v>551912</v>
      </c>
      <c r="AR133">
        <v>327391</v>
      </c>
      <c r="AS133">
        <v>1046781</v>
      </c>
      <c r="AT133">
        <v>1334</v>
      </c>
      <c r="AU133">
        <v>955</v>
      </c>
      <c r="AX133">
        <v>2090</v>
      </c>
      <c r="AY133">
        <v>3888</v>
      </c>
      <c r="AZ133">
        <v>1783</v>
      </c>
      <c r="BA133">
        <v>3394</v>
      </c>
      <c r="BB133">
        <v>2212</v>
      </c>
    </row>
    <row r="134" spans="2:54">
      <c r="B134" t="s">
        <v>15</v>
      </c>
      <c r="R134">
        <v>579000</v>
      </c>
      <c r="S134">
        <v>506500</v>
      </c>
      <c r="T134">
        <v>816900</v>
      </c>
      <c r="U134">
        <v>648500</v>
      </c>
      <c r="V134">
        <v>2038800</v>
      </c>
      <c r="Y134">
        <v>7641.2</v>
      </c>
      <c r="Z134">
        <v>8769.6</v>
      </c>
      <c r="AA134">
        <v>9209.2000000000007</v>
      </c>
      <c r="AB134">
        <v>26749.4</v>
      </c>
      <c r="AC134">
        <v>37152.400000000001</v>
      </c>
      <c r="AD134">
        <v>26709.200000000001</v>
      </c>
      <c r="AE134">
        <v>21318.9</v>
      </c>
      <c r="AF134">
        <v>27335.599999999999</v>
      </c>
      <c r="AG134">
        <v>29143.200000000001</v>
      </c>
      <c r="AH134">
        <v>29715.7</v>
      </c>
      <c r="AI134">
        <f>60973290-35137619</f>
        <v>25835671</v>
      </c>
      <c r="AJ134">
        <v>21570307</v>
      </c>
      <c r="AK134">
        <v>18198721</v>
      </c>
      <c r="AL134" s="3">
        <v>19250726</v>
      </c>
      <c r="AM134">
        <v>26479632</v>
      </c>
      <c r="AO134">
        <v>12226667</v>
      </c>
      <c r="AP134" s="3">
        <v>45068389</v>
      </c>
      <c r="AQ134">
        <v>65780360</v>
      </c>
      <c r="AR134">
        <v>45438338</v>
      </c>
      <c r="AS134">
        <v>53910376</v>
      </c>
      <c r="AT134">
        <v>62298</v>
      </c>
      <c r="AU134">
        <v>81178</v>
      </c>
      <c r="AX134">
        <v>7602</v>
      </c>
      <c r="AY134">
        <v>28912</v>
      </c>
      <c r="AZ134">
        <v>43979</v>
      </c>
      <c r="BA134">
        <v>85345</v>
      </c>
      <c r="BB134">
        <v>102760</v>
      </c>
    </row>
    <row r="135" spans="2:54">
      <c r="B135" t="s">
        <v>216</v>
      </c>
      <c r="AL135" s="3"/>
      <c r="AM135">
        <v>62454</v>
      </c>
      <c r="AP135" s="3"/>
    </row>
    <row r="136" spans="2:54">
      <c r="B136" t="s">
        <v>106</v>
      </c>
      <c r="AL136" s="3"/>
      <c r="AP136" s="3">
        <v>285</v>
      </c>
      <c r="AQ136">
        <v>17790</v>
      </c>
      <c r="AX136">
        <v>44</v>
      </c>
      <c r="AY136">
        <v>76</v>
      </c>
      <c r="AZ136">
        <v>65</v>
      </c>
      <c r="BB136">
        <v>52</v>
      </c>
    </row>
    <row r="137" spans="2:54">
      <c r="B137" t="s">
        <v>202</v>
      </c>
      <c r="AL137" s="3"/>
      <c r="AP137" s="3"/>
      <c r="AQ137">
        <v>7410</v>
      </c>
      <c r="AR137">
        <v>46547</v>
      </c>
    </row>
    <row r="138" spans="2:54">
      <c r="B138" t="s">
        <v>107</v>
      </c>
      <c r="AK138">
        <v>1235</v>
      </c>
      <c r="AL138" s="3">
        <v>3915</v>
      </c>
      <c r="AM138">
        <v>2448</v>
      </c>
      <c r="AO138">
        <v>9042</v>
      </c>
      <c r="AP138" s="3">
        <v>54238</v>
      </c>
      <c r="AQ138">
        <v>720</v>
      </c>
      <c r="AR138">
        <v>60235</v>
      </c>
      <c r="AS138">
        <v>44220</v>
      </c>
      <c r="AY138">
        <v>6</v>
      </c>
    </row>
    <row r="139" spans="2:54">
      <c r="B139" t="s">
        <v>108</v>
      </c>
      <c r="AI139">
        <v>2346012</v>
      </c>
      <c r="AJ139">
        <v>2999972</v>
      </c>
      <c r="AK139">
        <v>4809172</v>
      </c>
      <c r="AL139" s="3">
        <v>3703733</v>
      </c>
      <c r="AM139">
        <v>4277952</v>
      </c>
      <c r="AO139">
        <v>5652623</v>
      </c>
      <c r="AP139" s="3">
        <v>7646076</v>
      </c>
      <c r="AQ139">
        <v>4649431</v>
      </c>
      <c r="AR139">
        <v>7282796</v>
      </c>
      <c r="AS139">
        <v>7336284</v>
      </c>
      <c r="AT139">
        <v>1899</v>
      </c>
      <c r="AY139">
        <v>4</v>
      </c>
      <c r="AZ139">
        <v>5</v>
      </c>
      <c r="BA139">
        <v>33</v>
      </c>
      <c r="BB139">
        <v>1077</v>
      </c>
    </row>
    <row r="140" spans="2:54">
      <c r="B140" t="s">
        <v>109</v>
      </c>
      <c r="AB140">
        <v>103.1</v>
      </c>
      <c r="AE140">
        <v>22.8</v>
      </c>
      <c r="AF140">
        <v>34.799999999999997</v>
      </c>
      <c r="AI140">
        <v>5828</v>
      </c>
      <c r="AJ140">
        <v>18164</v>
      </c>
      <c r="AK140">
        <v>3696</v>
      </c>
      <c r="AL140" s="3">
        <v>19392</v>
      </c>
      <c r="AM140">
        <v>45482</v>
      </c>
      <c r="AO140">
        <v>67385</v>
      </c>
      <c r="AP140" s="3">
        <v>120710</v>
      </c>
      <c r="AQ140">
        <v>1317179</v>
      </c>
      <c r="AR140">
        <v>597722</v>
      </c>
      <c r="AS140">
        <v>569294</v>
      </c>
      <c r="AT140">
        <v>526</v>
      </c>
      <c r="AU140">
        <v>184</v>
      </c>
      <c r="AX140">
        <v>10</v>
      </c>
      <c r="AZ140">
        <v>4085</v>
      </c>
      <c r="BB140">
        <v>3599</v>
      </c>
    </row>
    <row r="141" spans="2:54">
      <c r="B141" t="s">
        <v>139</v>
      </c>
      <c r="AI141">
        <v>1258963</v>
      </c>
      <c r="AJ141">
        <v>419574</v>
      </c>
      <c r="AK141">
        <v>280376</v>
      </c>
      <c r="AL141" s="3">
        <v>273206</v>
      </c>
      <c r="AM141">
        <v>16812</v>
      </c>
      <c r="AO141">
        <v>138687</v>
      </c>
      <c r="AP141" s="3">
        <v>1200166</v>
      </c>
      <c r="AQ141">
        <v>1310210</v>
      </c>
      <c r="AR141">
        <v>1283888</v>
      </c>
      <c r="AS141">
        <v>13249</v>
      </c>
    </row>
    <row r="142" spans="2:54">
      <c r="B142" t="s">
        <v>110</v>
      </c>
      <c r="AI142">
        <v>4525</v>
      </c>
      <c r="AJ142">
        <v>6779</v>
      </c>
      <c r="AK142">
        <v>1039</v>
      </c>
      <c r="AL142" s="3">
        <v>5321</v>
      </c>
      <c r="AM142">
        <v>13255</v>
      </c>
      <c r="AO142">
        <v>46189</v>
      </c>
      <c r="AP142" s="3">
        <v>72117</v>
      </c>
      <c r="AQ142">
        <v>72849</v>
      </c>
      <c r="AR142">
        <v>81193</v>
      </c>
      <c r="AS142">
        <v>37216</v>
      </c>
      <c r="AT142">
        <v>9</v>
      </c>
      <c r="AU142">
        <v>7</v>
      </c>
      <c r="AY142">
        <v>84</v>
      </c>
      <c r="AZ142">
        <v>154</v>
      </c>
      <c r="BA142">
        <v>284</v>
      </c>
      <c r="BB142">
        <v>1039</v>
      </c>
    </row>
    <row r="143" spans="2:54">
      <c r="B143" t="s">
        <v>140</v>
      </c>
      <c r="AI143">
        <v>9460</v>
      </c>
      <c r="AJ143">
        <v>15925</v>
      </c>
      <c r="AK143">
        <v>54158</v>
      </c>
      <c r="AL143" s="3">
        <v>51945</v>
      </c>
      <c r="AM143">
        <v>90889</v>
      </c>
      <c r="AO143">
        <v>333944</v>
      </c>
      <c r="AP143" s="3">
        <v>407670</v>
      </c>
      <c r="AQ143">
        <v>696383</v>
      </c>
      <c r="AR143">
        <v>334836</v>
      </c>
      <c r="AS143">
        <v>119688</v>
      </c>
    </row>
    <row r="144" spans="2:54">
      <c r="B144" t="s">
        <v>16</v>
      </c>
      <c r="R144">
        <v>27900</v>
      </c>
      <c r="S144">
        <v>57700</v>
      </c>
      <c r="T144">
        <v>21300</v>
      </c>
      <c r="U144">
        <v>62300</v>
      </c>
      <c r="V144">
        <v>40000</v>
      </c>
      <c r="Y144">
        <v>586</v>
      </c>
      <c r="Z144">
        <v>2653.1</v>
      </c>
      <c r="AA144">
        <v>1113.9000000000001</v>
      </c>
      <c r="AB144">
        <v>1017.5</v>
      </c>
      <c r="AC144">
        <v>824.4</v>
      </c>
      <c r="AD144">
        <v>788.1</v>
      </c>
      <c r="AE144">
        <v>1109</v>
      </c>
      <c r="AF144">
        <v>452.7</v>
      </c>
      <c r="AG144">
        <v>398.4</v>
      </c>
      <c r="AH144">
        <v>716.4</v>
      </c>
      <c r="AL144" s="3"/>
      <c r="AP144" s="3"/>
    </row>
    <row r="145" spans="2:54">
      <c r="B145" t="s">
        <v>111</v>
      </c>
      <c r="AI145">
        <v>254416</v>
      </c>
      <c r="AJ145">
        <v>257074</v>
      </c>
      <c r="AK145">
        <v>639465</v>
      </c>
      <c r="AL145" s="3">
        <v>687362</v>
      </c>
      <c r="AM145">
        <v>441567</v>
      </c>
      <c r="AO145">
        <v>237857</v>
      </c>
      <c r="AP145" s="3">
        <v>466829</v>
      </c>
      <c r="AQ145">
        <v>351995</v>
      </c>
      <c r="AR145">
        <v>1615315</v>
      </c>
      <c r="AS145">
        <v>14290976</v>
      </c>
      <c r="AT145">
        <v>20038</v>
      </c>
      <c r="AU145">
        <v>14773</v>
      </c>
      <c r="AX145">
        <v>556</v>
      </c>
      <c r="AY145">
        <v>2053</v>
      </c>
      <c r="AZ145">
        <v>8381</v>
      </c>
      <c r="BA145">
        <v>4568</v>
      </c>
      <c r="BB145">
        <v>4534</v>
      </c>
    </row>
    <row r="146" spans="2:54">
      <c r="B146" t="s">
        <v>112</v>
      </c>
      <c r="AI146">
        <v>307921</v>
      </c>
      <c r="AJ146">
        <v>260783</v>
      </c>
      <c r="AK146">
        <v>251702</v>
      </c>
      <c r="AL146" s="3">
        <v>246022</v>
      </c>
      <c r="AM146">
        <v>441497</v>
      </c>
      <c r="AO146">
        <v>815349</v>
      </c>
      <c r="AP146" s="3">
        <v>2440911</v>
      </c>
      <c r="AQ146">
        <v>5349606</v>
      </c>
      <c r="AR146">
        <v>9100167</v>
      </c>
      <c r="AS146">
        <v>5395233</v>
      </c>
      <c r="AT146">
        <v>11497</v>
      </c>
      <c r="AU146">
        <v>5311</v>
      </c>
      <c r="AX146">
        <v>9967</v>
      </c>
      <c r="AY146">
        <v>37277</v>
      </c>
      <c r="AZ146">
        <v>23400</v>
      </c>
      <c r="BA146">
        <v>23868</v>
      </c>
      <c r="BB146">
        <v>17497</v>
      </c>
    </row>
    <row r="147" spans="2:54">
      <c r="B147" t="s">
        <v>113</v>
      </c>
      <c r="AI147">
        <v>819</v>
      </c>
      <c r="AJ147">
        <v>3695</v>
      </c>
      <c r="AK147">
        <v>9075</v>
      </c>
      <c r="AL147" s="3"/>
      <c r="AM147">
        <v>3034</v>
      </c>
      <c r="AO147">
        <v>704</v>
      </c>
      <c r="AP147" s="3">
        <v>14628</v>
      </c>
      <c r="AQ147">
        <v>2899</v>
      </c>
      <c r="AR147">
        <v>13132</v>
      </c>
      <c r="AS147">
        <v>27832</v>
      </c>
      <c r="AT147">
        <v>21</v>
      </c>
      <c r="AU147">
        <v>50</v>
      </c>
      <c r="AX147">
        <v>3</v>
      </c>
      <c r="AY147">
        <v>180</v>
      </c>
      <c r="AZ147">
        <v>671</v>
      </c>
      <c r="BA147">
        <v>150</v>
      </c>
      <c r="BB147">
        <v>80</v>
      </c>
    </row>
    <row r="148" spans="2:54">
      <c r="B148" t="s">
        <v>17</v>
      </c>
      <c r="R148">
        <v>207400</v>
      </c>
      <c r="S148">
        <v>371100</v>
      </c>
      <c r="T148">
        <v>598300</v>
      </c>
      <c r="U148">
        <v>1384400</v>
      </c>
      <c r="V148">
        <v>423400</v>
      </c>
      <c r="Y148">
        <v>702.8</v>
      </c>
      <c r="Z148">
        <v>733.9</v>
      </c>
      <c r="AA148">
        <v>23</v>
      </c>
      <c r="AB148">
        <v>6470.7</v>
      </c>
      <c r="AC148">
        <v>27314.1</v>
      </c>
      <c r="AD148">
        <v>31083.599999999999</v>
      </c>
      <c r="AE148">
        <v>25552.3</v>
      </c>
      <c r="AF148">
        <v>15738.7</v>
      </c>
      <c r="AG148">
        <v>17540.2</v>
      </c>
      <c r="AH148">
        <v>14636.9</v>
      </c>
      <c r="AI148">
        <v>13041864</v>
      </c>
      <c r="AJ148">
        <v>11779710</v>
      </c>
      <c r="AK148">
        <v>11637649</v>
      </c>
      <c r="AL148" s="3">
        <v>9243974</v>
      </c>
      <c r="AM148">
        <v>9652068</v>
      </c>
      <c r="AO148">
        <v>13675837</v>
      </c>
      <c r="AP148" s="3">
        <v>17798876</v>
      </c>
      <c r="AQ148">
        <v>13798448</v>
      </c>
      <c r="AR148">
        <v>20426064</v>
      </c>
      <c r="AS148">
        <v>10579971</v>
      </c>
      <c r="AT148">
        <v>44</v>
      </c>
      <c r="AU148">
        <v>606</v>
      </c>
      <c r="AX148">
        <v>5092</v>
      </c>
      <c r="AY148">
        <v>36348</v>
      </c>
      <c r="AZ148">
        <v>65236</v>
      </c>
      <c r="BA148">
        <v>50605</v>
      </c>
      <c r="BB148">
        <v>39221</v>
      </c>
    </row>
    <row r="149" spans="2:54">
      <c r="B149" t="s">
        <v>201</v>
      </c>
      <c r="AL149" s="3"/>
      <c r="AO149">
        <v>6000</v>
      </c>
      <c r="AP149" s="3">
        <v>5709</v>
      </c>
      <c r="AR149">
        <v>400</v>
      </c>
    </row>
    <row r="150" spans="2:54">
      <c r="B150" t="s">
        <v>13</v>
      </c>
      <c r="R150">
        <v>700600</v>
      </c>
      <c r="S150">
        <v>482600</v>
      </c>
      <c r="T150">
        <v>1326100</v>
      </c>
      <c r="U150">
        <v>456400</v>
      </c>
      <c r="V150">
        <v>202000</v>
      </c>
      <c r="Y150">
        <v>3346</v>
      </c>
      <c r="Z150">
        <v>5640</v>
      </c>
      <c r="AA150">
        <v>7121.1</v>
      </c>
      <c r="AB150">
        <v>15191.9</v>
      </c>
      <c r="AC150">
        <v>27918.6</v>
      </c>
      <c r="AD150">
        <v>28119.200000000001</v>
      </c>
      <c r="AE150">
        <v>18802.099999999999</v>
      </c>
      <c r="AF150">
        <v>19331.8</v>
      </c>
      <c r="AG150">
        <v>36955.9</v>
      </c>
      <c r="AH150">
        <v>34496.400000000001</v>
      </c>
      <c r="AI150">
        <f>78952956-53404595</f>
        <v>25548361</v>
      </c>
      <c r="AJ150">
        <v>26839353</v>
      </c>
      <c r="AK150">
        <v>21220823</v>
      </c>
      <c r="AL150" s="3">
        <v>18419304</v>
      </c>
      <c r="AM150">
        <v>14433452</v>
      </c>
      <c r="AO150">
        <v>17937709</v>
      </c>
      <c r="AP150" s="3">
        <v>18588129</v>
      </c>
      <c r="AQ150">
        <v>23140820</v>
      </c>
      <c r="AR150">
        <v>47959623</v>
      </c>
      <c r="AS150">
        <v>22049778</v>
      </c>
      <c r="AT150">
        <v>889</v>
      </c>
      <c r="AU150">
        <v>2424</v>
      </c>
      <c r="AX150">
        <v>20113</v>
      </c>
      <c r="AY150">
        <v>105377</v>
      </c>
      <c r="AZ150">
        <v>162988</v>
      </c>
      <c r="BA150">
        <v>140598</v>
      </c>
      <c r="BB150">
        <v>78685</v>
      </c>
    </row>
    <row r="151" spans="2:54">
      <c r="B151" t="s">
        <v>114</v>
      </c>
      <c r="AJ151">
        <v>4316</v>
      </c>
      <c r="AK151">
        <v>2445</v>
      </c>
      <c r="AL151" s="3">
        <v>3690</v>
      </c>
      <c r="AM151">
        <v>5095</v>
      </c>
      <c r="AO151">
        <v>29032</v>
      </c>
      <c r="AP151" s="3">
        <v>176028</v>
      </c>
      <c r="AQ151">
        <v>445637</v>
      </c>
      <c r="AR151">
        <v>570097</v>
      </c>
      <c r="AS151">
        <v>315584</v>
      </c>
      <c r="AT151">
        <v>76</v>
      </c>
      <c r="AU151">
        <v>30</v>
      </c>
      <c r="AX151">
        <v>1407</v>
      </c>
      <c r="AY151">
        <v>1649</v>
      </c>
      <c r="AZ151">
        <v>2174</v>
      </c>
      <c r="BA151">
        <v>2015</v>
      </c>
      <c r="BB151">
        <v>2237</v>
      </c>
    </row>
    <row r="152" spans="2:54">
      <c r="B152" t="s">
        <v>115</v>
      </c>
      <c r="AI152">
        <v>5540</v>
      </c>
      <c r="AJ152">
        <v>4296</v>
      </c>
      <c r="AK152">
        <v>28260</v>
      </c>
      <c r="AL152" s="3">
        <v>5153</v>
      </c>
      <c r="AM152">
        <v>49117</v>
      </c>
      <c r="AO152">
        <v>237363</v>
      </c>
      <c r="AP152" s="3">
        <v>169788</v>
      </c>
      <c r="AQ152">
        <v>225221</v>
      </c>
      <c r="AR152">
        <v>268506</v>
      </c>
      <c r="AS152">
        <v>205008</v>
      </c>
      <c r="AT152">
        <v>38</v>
      </c>
      <c r="AX152">
        <v>48</v>
      </c>
      <c r="AY152">
        <v>741</v>
      </c>
      <c r="AZ152">
        <v>1174</v>
      </c>
      <c r="BA152">
        <v>557</v>
      </c>
      <c r="BB152">
        <v>428</v>
      </c>
    </row>
    <row r="153" spans="2:54">
      <c r="B153" t="s">
        <v>116</v>
      </c>
      <c r="AI153">
        <v>36169</v>
      </c>
      <c r="AJ153">
        <v>51111</v>
      </c>
      <c r="AK153">
        <v>68551</v>
      </c>
      <c r="AL153" s="3">
        <v>67792</v>
      </c>
      <c r="AM153">
        <v>165993</v>
      </c>
      <c r="AO153">
        <v>302332</v>
      </c>
      <c r="AP153" s="3">
        <v>619220</v>
      </c>
      <c r="AQ153">
        <v>548382</v>
      </c>
      <c r="AR153">
        <v>1285311</v>
      </c>
      <c r="AS153">
        <v>2416797</v>
      </c>
      <c r="AT153">
        <v>3006</v>
      </c>
      <c r="AU153">
        <v>474</v>
      </c>
      <c r="AX153">
        <v>951</v>
      </c>
      <c r="AY153">
        <v>1424</v>
      </c>
      <c r="AZ153">
        <v>3008</v>
      </c>
      <c r="BA153">
        <v>4831</v>
      </c>
      <c r="BB153">
        <v>9241</v>
      </c>
    </row>
    <row r="154" spans="2:54">
      <c r="B154" t="s">
        <v>117</v>
      </c>
      <c r="AI154">
        <v>420673</v>
      </c>
      <c r="AJ154">
        <v>332893</v>
      </c>
      <c r="AK154">
        <v>375467</v>
      </c>
      <c r="AL154" s="3">
        <v>791136</v>
      </c>
      <c r="AM154">
        <v>1419602</v>
      </c>
      <c r="AO154">
        <v>1773259</v>
      </c>
      <c r="AP154" s="3">
        <v>1708205</v>
      </c>
      <c r="AQ154">
        <v>1468761</v>
      </c>
      <c r="AR154">
        <v>1688158</v>
      </c>
      <c r="AS154">
        <v>789259</v>
      </c>
      <c r="AT154">
        <v>256</v>
      </c>
      <c r="AU154">
        <v>214</v>
      </c>
      <c r="AX154">
        <v>34039</v>
      </c>
      <c r="AY154">
        <v>53393</v>
      </c>
      <c r="AZ154">
        <v>44304</v>
      </c>
      <c r="BA154">
        <v>12645</v>
      </c>
      <c r="BB154">
        <v>898</v>
      </c>
    </row>
    <row r="155" spans="2:54">
      <c r="B155" t="s">
        <v>118</v>
      </c>
      <c r="AI155">
        <v>15533</v>
      </c>
      <c r="AJ155">
        <v>29549</v>
      </c>
      <c r="AK155">
        <v>8070</v>
      </c>
      <c r="AL155" s="3">
        <v>20211</v>
      </c>
      <c r="AM155">
        <v>18026</v>
      </c>
      <c r="AO155">
        <v>28767</v>
      </c>
      <c r="AP155" s="3">
        <v>70439</v>
      </c>
      <c r="AQ155">
        <v>67063</v>
      </c>
      <c r="AR155">
        <v>310064</v>
      </c>
      <c r="AS155">
        <v>333664</v>
      </c>
      <c r="AT155">
        <v>626</v>
      </c>
      <c r="AU155">
        <v>622</v>
      </c>
      <c r="AX155">
        <v>1294</v>
      </c>
      <c r="AY155">
        <v>3197</v>
      </c>
      <c r="AZ155">
        <v>1002</v>
      </c>
      <c r="BA155">
        <v>3530</v>
      </c>
      <c r="BB155">
        <v>4344</v>
      </c>
    </row>
    <row r="156" spans="2:54">
      <c r="B156" t="s">
        <v>119</v>
      </c>
      <c r="AL156" s="3"/>
      <c r="AP156" s="3"/>
      <c r="BA156">
        <v>352</v>
      </c>
      <c r="BB156">
        <v>1009</v>
      </c>
    </row>
    <row r="157" spans="2:54">
      <c r="B157" t="s">
        <v>120</v>
      </c>
      <c r="AI157">
        <v>21253</v>
      </c>
      <c r="AJ157">
        <v>1822</v>
      </c>
      <c r="AL157" s="3"/>
      <c r="AM157">
        <v>6408</v>
      </c>
      <c r="AO157">
        <v>2314</v>
      </c>
      <c r="AP157" s="3">
        <v>77496</v>
      </c>
      <c r="AQ157">
        <v>123289</v>
      </c>
      <c r="AR157">
        <v>196822</v>
      </c>
      <c r="AS157">
        <v>143579</v>
      </c>
      <c r="AT157">
        <v>27</v>
      </c>
      <c r="AU157">
        <v>93</v>
      </c>
      <c r="AX157">
        <v>197</v>
      </c>
      <c r="AY157">
        <v>308</v>
      </c>
      <c r="AZ157">
        <v>250</v>
      </c>
      <c r="BA157">
        <v>460</v>
      </c>
      <c r="BB157">
        <v>26</v>
      </c>
    </row>
    <row r="158" spans="2:54">
      <c r="B158" t="s">
        <v>121</v>
      </c>
      <c r="AI158">
        <v>517</v>
      </c>
      <c r="AJ158">
        <v>1842</v>
      </c>
      <c r="AL158" s="3">
        <v>15719</v>
      </c>
      <c r="AO158">
        <v>23556</v>
      </c>
      <c r="AP158" s="3">
        <v>23590</v>
      </c>
      <c r="AQ158">
        <v>124977</v>
      </c>
      <c r="AR158">
        <v>111456</v>
      </c>
      <c r="AS158">
        <v>95112</v>
      </c>
      <c r="AU158">
        <v>1230</v>
      </c>
      <c r="AX158">
        <v>5133</v>
      </c>
      <c r="AY158">
        <v>7808</v>
      </c>
      <c r="AZ158">
        <v>1595</v>
      </c>
      <c r="BA158">
        <v>116</v>
      </c>
      <c r="BB158">
        <v>362</v>
      </c>
    </row>
    <row r="159" spans="2:54">
      <c r="B159" t="s">
        <v>122</v>
      </c>
      <c r="AI159">
        <v>235975</v>
      </c>
      <c r="AJ159">
        <v>182673</v>
      </c>
      <c r="AK159">
        <v>101695</v>
      </c>
      <c r="AL159" s="3">
        <v>202821</v>
      </c>
      <c r="AM159">
        <v>366082</v>
      </c>
      <c r="AO159">
        <v>574281</v>
      </c>
      <c r="AP159" s="3">
        <v>863384</v>
      </c>
      <c r="AQ159">
        <v>812820</v>
      </c>
      <c r="AR159">
        <v>735920</v>
      </c>
      <c r="AS159">
        <v>2187339</v>
      </c>
      <c r="AT159">
        <v>2806</v>
      </c>
      <c r="AU159">
        <v>3723</v>
      </c>
      <c r="AX159">
        <v>2567</v>
      </c>
      <c r="AY159">
        <v>5237</v>
      </c>
      <c r="AZ159">
        <v>4770</v>
      </c>
      <c r="BA159">
        <v>3263</v>
      </c>
      <c r="BB159">
        <v>5734</v>
      </c>
    </row>
    <row r="160" spans="2:54">
      <c r="B160" t="s">
        <v>123</v>
      </c>
      <c r="AI160">
        <v>289837</v>
      </c>
      <c r="AL160" s="3"/>
      <c r="AP160" s="3"/>
      <c r="AT160">
        <v>1126</v>
      </c>
      <c r="AU160">
        <v>740</v>
      </c>
      <c r="AY160">
        <v>34</v>
      </c>
      <c r="AZ160">
        <v>1060</v>
      </c>
      <c r="BA160">
        <v>265</v>
      </c>
      <c r="BB160">
        <v>21766</v>
      </c>
    </row>
    <row r="161" spans="2:54">
      <c r="B161" t="s">
        <v>141</v>
      </c>
      <c r="AJ161">
        <v>1318333</v>
      </c>
      <c r="AK161">
        <v>1622431</v>
      </c>
      <c r="AL161" s="3">
        <v>2665952</v>
      </c>
      <c r="AM161">
        <v>3126533</v>
      </c>
      <c r="AO161">
        <v>4090838</v>
      </c>
      <c r="AP161" s="3">
        <v>9294221</v>
      </c>
      <c r="AQ161">
        <v>8802407</v>
      </c>
      <c r="AR161">
        <v>8406448</v>
      </c>
      <c r="AS161">
        <v>2766</v>
      </c>
    </row>
    <row r="162" spans="2:54">
      <c r="B162" t="s">
        <v>124</v>
      </c>
      <c r="AI162">
        <v>1045</v>
      </c>
      <c r="AJ162">
        <v>6555</v>
      </c>
      <c r="AK162">
        <v>6040</v>
      </c>
      <c r="AL162" s="3">
        <v>4450</v>
      </c>
      <c r="AO162">
        <v>14962</v>
      </c>
      <c r="AP162" s="3">
        <v>23374</v>
      </c>
      <c r="AQ162">
        <v>18518</v>
      </c>
      <c r="AR162">
        <v>35712</v>
      </c>
      <c r="AS162">
        <v>242396</v>
      </c>
      <c r="AT162">
        <v>120</v>
      </c>
      <c r="AU162">
        <v>72</v>
      </c>
      <c r="AX162">
        <v>77</v>
      </c>
      <c r="AY162">
        <v>415</v>
      </c>
      <c r="AZ162">
        <v>370</v>
      </c>
      <c r="BA162">
        <v>286</v>
      </c>
      <c r="BB162">
        <v>800</v>
      </c>
    </row>
    <row r="163" spans="2:54">
      <c r="B163" t="s">
        <v>125</v>
      </c>
      <c r="AI163">
        <f>4260005-3269084</f>
        <v>990921</v>
      </c>
      <c r="AJ163">
        <v>476958</v>
      </c>
      <c r="AK163">
        <v>954411</v>
      </c>
      <c r="AL163" s="3">
        <v>663559</v>
      </c>
      <c r="AM163">
        <v>1005880</v>
      </c>
      <c r="AO163">
        <v>663033</v>
      </c>
      <c r="AP163" s="3">
        <v>1600602</v>
      </c>
      <c r="AQ163">
        <v>2514275</v>
      </c>
      <c r="AR163">
        <v>1517981</v>
      </c>
      <c r="AS163">
        <v>1428815</v>
      </c>
      <c r="AT163">
        <v>1</v>
      </c>
      <c r="AU163">
        <v>17318</v>
      </c>
      <c r="AX163">
        <v>1</v>
      </c>
      <c r="AY163">
        <v>150</v>
      </c>
      <c r="AZ163">
        <v>199</v>
      </c>
      <c r="BA163">
        <v>2</v>
      </c>
      <c r="BB163">
        <v>7</v>
      </c>
    </row>
    <row r="164" spans="2:54">
      <c r="B164" t="s">
        <v>18</v>
      </c>
      <c r="R164">
        <v>939000</v>
      </c>
      <c r="S164">
        <v>485800</v>
      </c>
      <c r="T164">
        <v>60600</v>
      </c>
      <c r="U164">
        <v>95000</v>
      </c>
      <c r="Y164">
        <v>58.6</v>
      </c>
      <c r="AB164">
        <v>9.6</v>
      </c>
      <c r="AC164">
        <v>196.1</v>
      </c>
      <c r="AD164">
        <v>498.5</v>
      </c>
      <c r="AF164">
        <v>35.5</v>
      </c>
      <c r="AG164">
        <v>27.3</v>
      </c>
      <c r="AH164">
        <v>2697.1</v>
      </c>
      <c r="AI164">
        <v>4002370</v>
      </c>
      <c r="AJ164">
        <v>2045142</v>
      </c>
      <c r="AK164">
        <v>1895</v>
      </c>
      <c r="AL164" s="3"/>
      <c r="AM164">
        <v>1067011</v>
      </c>
      <c r="AO164">
        <v>3294153</v>
      </c>
      <c r="AP164" s="3">
        <v>11729983</v>
      </c>
      <c r="AQ164">
        <v>9267924</v>
      </c>
      <c r="AR164">
        <v>7164796</v>
      </c>
      <c r="AS164">
        <v>3358414</v>
      </c>
      <c r="AT164">
        <v>8498</v>
      </c>
      <c r="AU164">
        <v>15667</v>
      </c>
      <c r="AY164">
        <v>36651</v>
      </c>
      <c r="AZ164">
        <v>13743</v>
      </c>
      <c r="BA164">
        <v>25235</v>
      </c>
      <c r="BB164">
        <v>17181</v>
      </c>
    </row>
    <row r="165" spans="2:54">
      <c r="B165" t="s">
        <v>126</v>
      </c>
      <c r="AI165">
        <v>11723</v>
      </c>
      <c r="AJ165">
        <v>4939</v>
      </c>
      <c r="AK165">
        <v>560</v>
      </c>
      <c r="AL165" s="3">
        <v>1712</v>
      </c>
      <c r="AM165">
        <v>8238</v>
      </c>
      <c r="AP165" s="3">
        <v>44</v>
      </c>
      <c r="AQ165">
        <v>1610</v>
      </c>
      <c r="AR165">
        <v>40</v>
      </c>
      <c r="AU165">
        <v>14</v>
      </c>
      <c r="AX165">
        <v>58</v>
      </c>
      <c r="AY165">
        <v>279</v>
      </c>
      <c r="AZ165">
        <v>346</v>
      </c>
      <c r="BA165">
        <v>211</v>
      </c>
      <c r="BB165">
        <v>244</v>
      </c>
    </row>
    <row r="166" spans="2:54">
      <c r="B166" t="s">
        <v>127</v>
      </c>
      <c r="AI166">
        <v>1800</v>
      </c>
      <c r="AJ166">
        <v>14182</v>
      </c>
      <c r="AK166">
        <v>12407</v>
      </c>
      <c r="AL166" s="3">
        <v>233808</v>
      </c>
      <c r="AM166">
        <v>60222</v>
      </c>
      <c r="AO166">
        <v>103921</v>
      </c>
      <c r="AP166" s="3">
        <v>114160</v>
      </c>
      <c r="AQ166">
        <v>149723</v>
      </c>
      <c r="AR166">
        <v>217205</v>
      </c>
      <c r="AS166">
        <v>690501</v>
      </c>
      <c r="AT166">
        <v>285</v>
      </c>
      <c r="AZ166">
        <v>541</v>
      </c>
      <c r="BA166">
        <v>683</v>
      </c>
      <c r="BB166">
        <v>786</v>
      </c>
    </row>
    <row r="167" spans="2:54">
      <c r="B167" t="s">
        <v>128</v>
      </c>
      <c r="AI167">
        <v>586055</v>
      </c>
      <c r="AJ167">
        <v>893930</v>
      </c>
      <c r="AK167">
        <v>605988</v>
      </c>
      <c r="AL167" s="3">
        <v>674158</v>
      </c>
      <c r="AM167">
        <v>948642</v>
      </c>
      <c r="AO167">
        <v>562628</v>
      </c>
      <c r="AP167" s="3">
        <v>606630</v>
      </c>
      <c r="AQ167">
        <v>596878</v>
      </c>
      <c r="AR167">
        <v>620073</v>
      </c>
      <c r="AS167">
        <v>1374763</v>
      </c>
      <c r="AT167">
        <v>24</v>
      </c>
      <c r="AU167">
        <v>19</v>
      </c>
      <c r="AX167">
        <v>3047</v>
      </c>
      <c r="AY167">
        <v>1921</v>
      </c>
      <c r="AZ167">
        <v>3986</v>
      </c>
      <c r="BA167">
        <v>5383</v>
      </c>
      <c r="BB167">
        <v>2007</v>
      </c>
    </row>
    <row r="168" spans="2:54">
      <c r="B168" t="s">
        <v>129</v>
      </c>
      <c r="AL168" s="3">
        <v>8028</v>
      </c>
      <c r="AM168">
        <v>11128</v>
      </c>
      <c r="AO168">
        <v>14803</v>
      </c>
      <c r="AP168" s="3">
        <v>19966</v>
      </c>
      <c r="AQ168">
        <v>31981</v>
      </c>
      <c r="AR168">
        <v>23285</v>
      </c>
      <c r="AS168">
        <v>8214</v>
      </c>
      <c r="AU168">
        <v>1</v>
      </c>
      <c r="AX168">
        <v>35</v>
      </c>
      <c r="AY168">
        <v>20</v>
      </c>
      <c r="AZ168">
        <v>22</v>
      </c>
      <c r="BA168">
        <v>76</v>
      </c>
      <c r="BB168">
        <v>42</v>
      </c>
    </row>
    <row r="169" spans="2:54">
      <c r="B169" t="s">
        <v>19</v>
      </c>
      <c r="R169">
        <v>229500</v>
      </c>
      <c r="S169">
        <v>240200</v>
      </c>
      <c r="T169">
        <v>408200</v>
      </c>
      <c r="U169">
        <v>536800</v>
      </c>
      <c r="V169">
        <v>140400</v>
      </c>
      <c r="Y169">
        <v>1865.8</v>
      </c>
      <c r="Z169">
        <v>1387.7</v>
      </c>
      <c r="AA169">
        <v>2299.8000000000002</v>
      </c>
      <c r="AB169">
        <v>1853.2</v>
      </c>
      <c r="AC169">
        <v>4946.1000000000004</v>
      </c>
      <c r="AD169">
        <v>8847.2999999999993</v>
      </c>
      <c r="AE169">
        <v>8866.7000000000007</v>
      </c>
      <c r="AF169">
        <v>7990.8</v>
      </c>
      <c r="AG169">
        <v>14815.5</v>
      </c>
      <c r="AH169">
        <v>17395</v>
      </c>
      <c r="AI169">
        <f>16055548+2475125</f>
        <v>18530673</v>
      </c>
      <c r="AJ169">
        <v>14760851</v>
      </c>
      <c r="AK169">
        <v>8429184</v>
      </c>
      <c r="AL169" s="3">
        <v>7464592</v>
      </c>
      <c r="AM169">
        <v>10042002</v>
      </c>
      <c r="AO169">
        <v>11512530</v>
      </c>
      <c r="AP169" s="3">
        <v>17148383</v>
      </c>
      <c r="AQ169">
        <v>19014395</v>
      </c>
      <c r="AR169">
        <v>22879606</v>
      </c>
      <c r="AS169">
        <v>1858478</v>
      </c>
      <c r="AT169">
        <v>21330</v>
      </c>
      <c r="AU169">
        <v>72338</v>
      </c>
      <c r="AX169">
        <v>86749</v>
      </c>
      <c r="AY169">
        <v>134542</v>
      </c>
      <c r="AZ169">
        <v>112336</v>
      </c>
      <c r="BA169">
        <v>94110</v>
      </c>
      <c r="BB169">
        <v>128867</v>
      </c>
    </row>
    <row r="170" spans="2:54">
      <c r="B170" t="s">
        <v>32</v>
      </c>
      <c r="R170">
        <v>2300</v>
      </c>
      <c r="S170">
        <v>1900</v>
      </c>
      <c r="T170">
        <v>5400</v>
      </c>
      <c r="U170">
        <v>800</v>
      </c>
      <c r="V170">
        <v>12600</v>
      </c>
      <c r="Y170">
        <v>13.6</v>
      </c>
      <c r="Z170">
        <v>111.3</v>
      </c>
      <c r="AA170">
        <v>1.1000000000000001</v>
      </c>
      <c r="AB170">
        <v>42.8</v>
      </c>
      <c r="AC170">
        <v>297.8</v>
      </c>
      <c r="AD170">
        <v>224.2</v>
      </c>
      <c r="AE170">
        <v>367.6</v>
      </c>
      <c r="AF170">
        <v>626.70000000000005</v>
      </c>
      <c r="AG170">
        <v>833.2</v>
      </c>
      <c r="AH170">
        <v>725</v>
      </c>
      <c r="AI170">
        <f>33005616-31742091</f>
        <v>1263525</v>
      </c>
      <c r="AJ170">
        <v>1060913</v>
      </c>
      <c r="AK170">
        <v>1431163</v>
      </c>
      <c r="AL170" s="3">
        <v>1965275</v>
      </c>
      <c r="AM170">
        <v>1484413</v>
      </c>
      <c r="AO170">
        <v>2859807</v>
      </c>
      <c r="AP170" s="3">
        <v>4322624</v>
      </c>
      <c r="AQ170">
        <v>11063137</v>
      </c>
      <c r="AR170">
        <v>28080282</v>
      </c>
      <c r="AS170">
        <v>84771303</v>
      </c>
      <c r="AT170">
        <v>451892</v>
      </c>
      <c r="AU170">
        <v>415413</v>
      </c>
      <c r="AX170">
        <v>142137</v>
      </c>
      <c r="AY170">
        <v>205633</v>
      </c>
      <c r="AZ170">
        <v>70080</v>
      </c>
      <c r="BA170">
        <v>62646</v>
      </c>
      <c r="BB170">
        <v>72877</v>
      </c>
    </row>
    <row r="171" spans="2:54">
      <c r="B171" t="s">
        <v>20</v>
      </c>
      <c r="R171">
        <v>59700</v>
      </c>
      <c r="S171">
        <v>17700</v>
      </c>
      <c r="T171">
        <v>100</v>
      </c>
      <c r="Y171">
        <v>2058.1999999999998</v>
      </c>
      <c r="Z171">
        <v>1408.5</v>
      </c>
      <c r="AA171">
        <v>811.5</v>
      </c>
      <c r="AB171">
        <v>3900.4</v>
      </c>
      <c r="AC171">
        <v>1835.7</v>
      </c>
      <c r="AD171">
        <v>2135.6999999999998</v>
      </c>
      <c r="AE171">
        <v>1610.3</v>
      </c>
      <c r="AF171">
        <v>1734.9</v>
      </c>
      <c r="AG171">
        <v>1140.5999999999999</v>
      </c>
      <c r="AH171">
        <v>711.1</v>
      </c>
      <c r="AI171">
        <v>130311</v>
      </c>
      <c r="AJ171">
        <v>106450</v>
      </c>
      <c r="AK171">
        <v>179821</v>
      </c>
      <c r="AL171" s="3">
        <v>260034</v>
      </c>
      <c r="AM171">
        <v>257646</v>
      </c>
      <c r="AO171">
        <v>99403</v>
      </c>
      <c r="AP171" s="3">
        <v>40792</v>
      </c>
      <c r="AQ171">
        <v>250821</v>
      </c>
      <c r="AR171">
        <v>122195</v>
      </c>
      <c r="AS171">
        <v>180978</v>
      </c>
      <c r="AT171">
        <v>1</v>
      </c>
      <c r="AU171">
        <v>326</v>
      </c>
      <c r="AX171">
        <v>85221</v>
      </c>
      <c r="AY171">
        <v>664</v>
      </c>
      <c r="AZ171">
        <v>3990</v>
      </c>
      <c r="BA171">
        <v>1490</v>
      </c>
      <c r="BB171">
        <v>7172</v>
      </c>
    </row>
    <row r="172" spans="2:54">
      <c r="B172" t="s">
        <v>21</v>
      </c>
      <c r="R172">
        <v>89900</v>
      </c>
      <c r="S172">
        <v>64800</v>
      </c>
      <c r="T172">
        <v>35600</v>
      </c>
      <c r="U172">
        <v>48700</v>
      </c>
      <c r="V172">
        <v>47700</v>
      </c>
      <c r="Y172">
        <v>196.6</v>
      </c>
      <c r="Z172">
        <v>189.5</v>
      </c>
      <c r="AA172">
        <v>269.60000000000002</v>
      </c>
      <c r="AB172">
        <v>484.8</v>
      </c>
      <c r="AC172">
        <v>918.8</v>
      </c>
      <c r="AD172">
        <v>618.20000000000005</v>
      </c>
      <c r="AE172">
        <v>397.4</v>
      </c>
      <c r="AF172">
        <v>425.3</v>
      </c>
      <c r="AG172">
        <v>422</v>
      </c>
      <c r="AH172">
        <v>619.20000000000005</v>
      </c>
      <c r="AI172">
        <v>1533426</v>
      </c>
      <c r="AJ172">
        <v>385648</v>
      </c>
      <c r="AK172">
        <v>322640</v>
      </c>
      <c r="AL172" s="3">
        <v>392629</v>
      </c>
      <c r="AM172">
        <v>911616</v>
      </c>
      <c r="AO172">
        <v>530197</v>
      </c>
      <c r="AP172" s="3">
        <v>3534026</v>
      </c>
      <c r="AQ172">
        <v>1956481</v>
      </c>
      <c r="AR172">
        <v>1274802</v>
      </c>
      <c r="AS172">
        <v>3350872</v>
      </c>
      <c r="AT172">
        <v>3191</v>
      </c>
      <c r="AU172">
        <v>4127</v>
      </c>
      <c r="AX172">
        <v>6417</v>
      </c>
      <c r="AY172">
        <v>6868</v>
      </c>
      <c r="AZ172">
        <v>7315</v>
      </c>
      <c r="BA172">
        <v>8473</v>
      </c>
      <c r="BB172">
        <v>5791</v>
      </c>
    </row>
    <row r="173" spans="2:54">
      <c r="B173" t="s">
        <v>130</v>
      </c>
      <c r="AI173">
        <v>89331</v>
      </c>
      <c r="AJ173">
        <v>62166</v>
      </c>
      <c r="AK173">
        <v>25344</v>
      </c>
      <c r="AL173" s="3">
        <v>85645</v>
      </c>
      <c r="AM173">
        <v>57870</v>
      </c>
      <c r="AO173">
        <v>137497</v>
      </c>
      <c r="AP173" s="3">
        <v>392527</v>
      </c>
      <c r="AQ173" s="3">
        <v>2116724</v>
      </c>
      <c r="AR173">
        <v>2710946</v>
      </c>
      <c r="AS173">
        <v>1077992</v>
      </c>
      <c r="AT173">
        <v>257</v>
      </c>
      <c r="AU173">
        <v>1558</v>
      </c>
      <c r="AX173">
        <v>5432</v>
      </c>
      <c r="AY173">
        <v>13444</v>
      </c>
      <c r="AZ173">
        <v>17335</v>
      </c>
      <c r="BA173">
        <v>36293</v>
      </c>
      <c r="BB173">
        <v>24522</v>
      </c>
    </row>
    <row r="174" spans="2:54">
      <c r="B174" t="s">
        <v>22</v>
      </c>
      <c r="R174">
        <v>150100</v>
      </c>
      <c r="S174">
        <v>95000</v>
      </c>
      <c r="T174">
        <v>61300</v>
      </c>
      <c r="U174">
        <v>144200</v>
      </c>
      <c r="V174">
        <v>108700</v>
      </c>
      <c r="Y174">
        <v>2035</v>
      </c>
      <c r="Z174">
        <v>1717.6</v>
      </c>
      <c r="AA174">
        <v>1118</v>
      </c>
      <c r="AB174">
        <v>6082.1</v>
      </c>
      <c r="AC174">
        <v>7290.2</v>
      </c>
      <c r="AD174">
        <v>6220.4</v>
      </c>
      <c r="AE174">
        <v>7166</v>
      </c>
      <c r="AF174">
        <v>8205.2000000000007</v>
      </c>
      <c r="AG174">
        <v>6961.2</v>
      </c>
      <c r="AH174">
        <v>14246.8</v>
      </c>
      <c r="AL174" s="3"/>
      <c r="AP174" s="3"/>
    </row>
    <row r="175" spans="2:54">
      <c r="B175" t="s">
        <v>23</v>
      </c>
      <c r="R175">
        <v>1922300</v>
      </c>
      <c r="S175">
        <v>2152000</v>
      </c>
      <c r="T175">
        <v>4049900</v>
      </c>
      <c r="U175">
        <v>3836100</v>
      </c>
      <c r="V175">
        <v>4194300</v>
      </c>
      <c r="Y175">
        <v>18228.2</v>
      </c>
      <c r="Z175">
        <v>16991.3</v>
      </c>
      <c r="AA175">
        <v>44679.6</v>
      </c>
      <c r="AB175">
        <v>58597.5</v>
      </c>
      <c r="AC175">
        <v>74243.3</v>
      </c>
      <c r="AD175">
        <v>68123</v>
      </c>
      <c r="AE175">
        <v>50865.1</v>
      </c>
      <c r="AF175">
        <v>51174.5</v>
      </c>
      <c r="AG175">
        <v>60783</v>
      </c>
      <c r="AH175">
        <v>76438.2</v>
      </c>
      <c r="AI175">
        <f>101139331-51751455</f>
        <v>49387876</v>
      </c>
      <c r="AJ175">
        <v>37816733</v>
      </c>
      <c r="AK175">
        <v>55052251</v>
      </c>
      <c r="AL175" s="3">
        <v>58785279</v>
      </c>
      <c r="AM175">
        <v>51679156</v>
      </c>
      <c r="AO175">
        <v>36124952</v>
      </c>
      <c r="AP175" s="3">
        <v>64281976</v>
      </c>
      <c r="AQ175">
        <v>61324520</v>
      </c>
      <c r="AR175">
        <v>73091613</v>
      </c>
      <c r="AS175">
        <v>86616863</v>
      </c>
      <c r="AT175">
        <v>139254</v>
      </c>
      <c r="AU175">
        <v>190447</v>
      </c>
      <c r="AX175">
        <v>310713</v>
      </c>
      <c r="AY175">
        <v>426349</v>
      </c>
      <c r="AZ175">
        <v>491346</v>
      </c>
      <c r="BA175">
        <v>506408</v>
      </c>
      <c r="BB175">
        <v>497819</v>
      </c>
    </row>
    <row r="176" spans="2:54">
      <c r="B176" t="s">
        <v>24</v>
      </c>
      <c r="R176">
        <v>420100</v>
      </c>
      <c r="S176">
        <v>398600</v>
      </c>
      <c r="T176">
        <v>432900</v>
      </c>
      <c r="U176">
        <v>591500</v>
      </c>
      <c r="V176">
        <v>984900</v>
      </c>
      <c r="Y176">
        <v>2247.6</v>
      </c>
      <c r="Z176">
        <v>1365</v>
      </c>
      <c r="AA176">
        <v>2073</v>
      </c>
      <c r="AB176">
        <v>6168.9</v>
      </c>
      <c r="AC176">
        <v>7132.1</v>
      </c>
      <c r="AD176">
        <v>5689.7</v>
      </c>
      <c r="AE176">
        <v>4549.1000000000004</v>
      </c>
      <c r="AF176">
        <v>5654</v>
      </c>
      <c r="AG176">
        <v>5909.6</v>
      </c>
      <c r="AH176">
        <v>6397.9</v>
      </c>
      <c r="AI176">
        <f>4556338+1089683</f>
        <v>5646021</v>
      </c>
      <c r="AJ176">
        <v>4191833</v>
      </c>
      <c r="AK176">
        <v>4487354</v>
      </c>
      <c r="AL176" s="3">
        <v>3540423</v>
      </c>
      <c r="AM176">
        <v>3286755</v>
      </c>
      <c r="AO176">
        <v>2946954</v>
      </c>
      <c r="AP176" s="3">
        <v>5006732</v>
      </c>
      <c r="AQ176">
        <v>5568599</v>
      </c>
      <c r="AR176">
        <v>5890000</v>
      </c>
      <c r="AS176">
        <v>7616797</v>
      </c>
      <c r="AT176">
        <v>8534</v>
      </c>
      <c r="AU176">
        <v>14647</v>
      </c>
      <c r="AX176">
        <v>27653</v>
      </c>
      <c r="AY176">
        <v>25053</v>
      </c>
      <c r="AZ176">
        <v>16813</v>
      </c>
      <c r="BA176">
        <v>39262</v>
      </c>
      <c r="BB176">
        <v>33287</v>
      </c>
    </row>
    <row r="177" spans="2:55">
      <c r="B177" t="s">
        <v>29</v>
      </c>
      <c r="R177">
        <v>96500</v>
      </c>
      <c r="S177">
        <v>123200</v>
      </c>
      <c r="T177">
        <v>174300</v>
      </c>
      <c r="U177">
        <v>263500</v>
      </c>
      <c r="V177">
        <v>374600</v>
      </c>
      <c r="Y177">
        <v>1467.7</v>
      </c>
      <c r="Z177">
        <v>1700.2</v>
      </c>
      <c r="AA177">
        <v>3205.2</v>
      </c>
      <c r="AB177">
        <v>5087.8999999999996</v>
      </c>
      <c r="AC177">
        <v>8890.2999999999993</v>
      </c>
      <c r="AD177">
        <v>4749.6000000000004</v>
      </c>
      <c r="AE177">
        <v>4185.2</v>
      </c>
      <c r="AF177">
        <v>4174</v>
      </c>
      <c r="AG177">
        <v>7886.6</v>
      </c>
      <c r="AH177">
        <v>7490.8</v>
      </c>
      <c r="AI177">
        <v>4884693</v>
      </c>
      <c r="AJ177">
        <v>3259131</v>
      </c>
      <c r="AK177">
        <v>6364865</v>
      </c>
      <c r="AL177" s="3">
        <v>6514610</v>
      </c>
      <c r="AM177">
        <v>3890879</v>
      </c>
      <c r="AO177">
        <v>5267375</v>
      </c>
      <c r="AP177" s="3">
        <v>7611219</v>
      </c>
      <c r="AQ177">
        <v>5483298</v>
      </c>
      <c r="AR177">
        <v>6517749</v>
      </c>
      <c r="AS177">
        <v>11256519</v>
      </c>
      <c r="AT177">
        <v>30114</v>
      </c>
      <c r="AU177">
        <v>44455</v>
      </c>
      <c r="AX177">
        <v>48403</v>
      </c>
      <c r="AY177">
        <v>69899</v>
      </c>
      <c r="AZ177">
        <v>100250</v>
      </c>
      <c r="BA177">
        <v>120879</v>
      </c>
      <c r="BB177">
        <v>78300</v>
      </c>
    </row>
    <row r="178" spans="2:55">
      <c r="B178" t="s">
        <v>25</v>
      </c>
      <c r="R178">
        <v>1242800</v>
      </c>
      <c r="S178">
        <v>1230200</v>
      </c>
      <c r="T178">
        <v>1488300</v>
      </c>
      <c r="U178">
        <v>2041800</v>
      </c>
      <c r="V178">
        <v>1964400</v>
      </c>
      <c r="Y178">
        <v>3686</v>
      </c>
      <c r="Z178">
        <v>3286.3</v>
      </c>
      <c r="AA178">
        <v>6372.9</v>
      </c>
      <c r="AB178">
        <v>7586.6</v>
      </c>
      <c r="AC178">
        <v>12128</v>
      </c>
      <c r="AD178">
        <v>7824</v>
      </c>
      <c r="AE178">
        <v>9128.4</v>
      </c>
      <c r="AF178">
        <v>8133.1</v>
      </c>
      <c r="AG178">
        <v>9882.5</v>
      </c>
      <c r="AH178">
        <v>10944.4</v>
      </c>
      <c r="AI178">
        <v>7705700</v>
      </c>
      <c r="AJ178">
        <v>4619634</v>
      </c>
      <c r="AK178">
        <v>4471074</v>
      </c>
      <c r="AL178" s="3">
        <v>4387668</v>
      </c>
      <c r="AM178">
        <v>3426291</v>
      </c>
      <c r="AO178">
        <v>3736251</v>
      </c>
      <c r="AP178" s="3">
        <v>4682446</v>
      </c>
      <c r="AQ178">
        <v>4889156</v>
      </c>
      <c r="AR178">
        <v>5380887</v>
      </c>
      <c r="AS178">
        <v>6984715</v>
      </c>
      <c r="AT178">
        <v>6804</v>
      </c>
      <c r="AU178">
        <v>9783</v>
      </c>
      <c r="AX178">
        <v>16707</v>
      </c>
      <c r="AY178">
        <v>23804</v>
      </c>
      <c r="AZ178">
        <v>34578</v>
      </c>
      <c r="BA178">
        <v>39337</v>
      </c>
      <c r="BB178">
        <v>42512</v>
      </c>
    </row>
    <row r="179" spans="2:55">
      <c r="B179" t="s">
        <v>26</v>
      </c>
      <c r="R179">
        <v>1268700</v>
      </c>
      <c r="S179">
        <v>1228700</v>
      </c>
      <c r="T179">
        <v>1313900</v>
      </c>
      <c r="U179">
        <v>2703800</v>
      </c>
      <c r="V179">
        <v>2464900</v>
      </c>
      <c r="Y179">
        <v>5369.1</v>
      </c>
      <c r="Z179">
        <v>7177.6</v>
      </c>
      <c r="AA179">
        <v>16006.8</v>
      </c>
      <c r="AB179">
        <v>20801.7</v>
      </c>
      <c r="AC179">
        <v>26447.9</v>
      </c>
      <c r="AD179">
        <v>14898.6</v>
      </c>
      <c r="AE179">
        <v>13115.1</v>
      </c>
      <c r="AF179">
        <v>16323.5</v>
      </c>
      <c r="AG179">
        <v>25689.200000000001</v>
      </c>
      <c r="AH179">
        <v>31330.1</v>
      </c>
      <c r="AI179">
        <v>33609151</v>
      </c>
      <c r="AJ179">
        <v>29833026</v>
      </c>
      <c r="AK179">
        <v>37492033</v>
      </c>
      <c r="AL179" s="3">
        <v>46326595</v>
      </c>
      <c r="AM179">
        <v>39141980</v>
      </c>
      <c r="AO179">
        <v>55733249</v>
      </c>
      <c r="AP179" s="3">
        <v>71168315</v>
      </c>
      <c r="AQ179">
        <v>59859947</v>
      </c>
      <c r="AR179">
        <v>79011844</v>
      </c>
      <c r="AS179">
        <v>85746238</v>
      </c>
      <c r="AT179">
        <v>136156</v>
      </c>
      <c r="AU179">
        <v>189608</v>
      </c>
      <c r="AX179">
        <v>352265</v>
      </c>
      <c r="AY179">
        <v>427420</v>
      </c>
      <c r="AZ179">
        <v>460417</v>
      </c>
      <c r="BA179">
        <v>437197</v>
      </c>
      <c r="BB179">
        <v>398253</v>
      </c>
    </row>
    <row r="180" spans="2:55">
      <c r="B180" t="s">
        <v>27</v>
      </c>
      <c r="R180">
        <v>27300</v>
      </c>
      <c r="S180">
        <v>29200</v>
      </c>
      <c r="T180">
        <v>39400</v>
      </c>
      <c r="U180">
        <v>163100</v>
      </c>
      <c r="V180">
        <v>40700</v>
      </c>
      <c r="Y180">
        <v>241.1</v>
      </c>
      <c r="Z180">
        <v>297.39999999999998</v>
      </c>
      <c r="AA180">
        <v>508.3</v>
      </c>
      <c r="AB180">
        <v>579.5</v>
      </c>
      <c r="AC180">
        <v>751.7</v>
      </c>
      <c r="AD180">
        <v>437</v>
      </c>
      <c r="AE180">
        <v>388</v>
      </c>
      <c r="AF180">
        <v>613.5</v>
      </c>
      <c r="AG180">
        <v>831.3</v>
      </c>
      <c r="AH180">
        <v>909.4</v>
      </c>
      <c r="AI180">
        <v>696372</v>
      </c>
      <c r="AJ180">
        <v>830380</v>
      </c>
      <c r="AK180">
        <v>902860</v>
      </c>
      <c r="AL180" s="3">
        <v>826593</v>
      </c>
      <c r="AM180">
        <v>1416476</v>
      </c>
      <c r="AO180">
        <v>1202792</v>
      </c>
      <c r="AP180" s="3">
        <v>1875145</v>
      </c>
      <c r="AQ180">
        <v>1318984</v>
      </c>
      <c r="AR180">
        <v>1559705</v>
      </c>
      <c r="AS180">
        <v>1235956</v>
      </c>
      <c r="AT180">
        <v>1605</v>
      </c>
      <c r="AU180">
        <v>1229</v>
      </c>
      <c r="AX180">
        <v>7902</v>
      </c>
      <c r="AY180">
        <v>16478</v>
      </c>
      <c r="AZ180">
        <v>16541</v>
      </c>
      <c r="BA180">
        <v>63972</v>
      </c>
      <c r="BB180">
        <v>12906</v>
      </c>
    </row>
    <row r="181" spans="2:55">
      <c r="B181" t="s">
        <v>28</v>
      </c>
      <c r="R181">
        <v>26300</v>
      </c>
      <c r="S181">
        <v>27800</v>
      </c>
      <c r="T181">
        <v>29800</v>
      </c>
      <c r="U181">
        <v>60000</v>
      </c>
      <c r="V181">
        <v>17700</v>
      </c>
      <c r="Y181">
        <v>279</v>
      </c>
      <c r="Z181">
        <v>252.9</v>
      </c>
      <c r="AA181">
        <v>745.2</v>
      </c>
      <c r="AB181">
        <v>785.6</v>
      </c>
      <c r="AC181">
        <v>849.3</v>
      </c>
      <c r="AD181">
        <v>538.6</v>
      </c>
      <c r="AE181">
        <v>585.70000000000005</v>
      </c>
      <c r="AF181">
        <v>518.70000000000005</v>
      </c>
      <c r="AG181">
        <v>763.1</v>
      </c>
      <c r="AH181">
        <v>2205.6999999999998</v>
      </c>
      <c r="AI181">
        <v>655440</v>
      </c>
      <c r="AJ181">
        <v>581876</v>
      </c>
      <c r="AK181">
        <v>1029426</v>
      </c>
      <c r="AL181" s="3">
        <v>763738</v>
      </c>
      <c r="AM181">
        <v>1069893</v>
      </c>
      <c r="AP181" s="3"/>
    </row>
    <row r="182" spans="2:55">
      <c r="B182" t="s">
        <v>37</v>
      </c>
      <c r="AL182" s="3"/>
      <c r="AO182">
        <v>443631</v>
      </c>
      <c r="AP182" s="3">
        <v>506709</v>
      </c>
      <c r="AQ182">
        <v>925257</v>
      </c>
      <c r="AR182">
        <v>845099</v>
      </c>
      <c r="AS182">
        <v>508234</v>
      </c>
      <c r="AT182">
        <v>679</v>
      </c>
      <c r="AU182">
        <v>122</v>
      </c>
      <c r="AX182">
        <v>3735</v>
      </c>
      <c r="AY182">
        <v>17695</v>
      </c>
      <c r="AZ182">
        <v>4866</v>
      </c>
      <c r="BA182">
        <v>3960</v>
      </c>
      <c r="BB182">
        <v>4452</v>
      </c>
    </row>
    <row r="183" spans="2:55">
      <c r="B183" t="s">
        <v>38</v>
      </c>
      <c r="AL183" s="3"/>
      <c r="AO183">
        <v>318705</v>
      </c>
      <c r="AP183" s="3">
        <v>326692</v>
      </c>
      <c r="AQ183">
        <v>533885</v>
      </c>
      <c r="AR183">
        <v>342130</v>
      </c>
      <c r="AS183">
        <v>214517</v>
      </c>
      <c r="AT183">
        <v>192</v>
      </c>
      <c r="AU183">
        <v>4</v>
      </c>
      <c r="AX183">
        <v>664</v>
      </c>
      <c r="AY183">
        <v>25510</v>
      </c>
      <c r="AZ183">
        <v>9332</v>
      </c>
      <c r="BA183">
        <v>10991</v>
      </c>
      <c r="BB183">
        <v>4381</v>
      </c>
    </row>
    <row r="184" spans="2:55">
      <c r="B184" t="s">
        <v>131</v>
      </c>
      <c r="AL184" s="3"/>
      <c r="AP184" s="3"/>
      <c r="AS184">
        <v>40000</v>
      </c>
    </row>
    <row r="185" spans="2:55">
      <c r="B185" t="s">
        <v>132</v>
      </c>
      <c r="AL185" s="3"/>
      <c r="AP185" s="3"/>
    </row>
    <row r="186" spans="2:55">
      <c r="B186" t="s">
        <v>30</v>
      </c>
      <c r="R186">
        <v>166000</v>
      </c>
      <c r="S186">
        <v>199700</v>
      </c>
      <c r="T186">
        <v>268000</v>
      </c>
      <c r="U186">
        <v>3240600</v>
      </c>
      <c r="V186">
        <v>8912800</v>
      </c>
      <c r="Y186">
        <v>20622.900000000001</v>
      </c>
      <c r="Z186">
        <v>33251.9</v>
      </c>
      <c r="AA186">
        <v>33413.1</v>
      </c>
      <c r="AB186">
        <v>43051.8</v>
      </c>
      <c r="AC186">
        <v>71665.5</v>
      </c>
      <c r="AD186">
        <v>63937.2</v>
      </c>
      <c r="AE186">
        <v>51595.5</v>
      </c>
      <c r="AF186">
        <v>54491.7</v>
      </c>
      <c r="AG186">
        <v>59004.2</v>
      </c>
      <c r="AH186">
        <v>50918.5</v>
      </c>
      <c r="AL186" s="3"/>
      <c r="AP186" s="3"/>
    </row>
    <row r="187" spans="2:55">
      <c r="B187" t="s">
        <v>193</v>
      </c>
      <c r="AI187">
        <v>63652274</v>
      </c>
      <c r="AJ187">
        <v>46742687</v>
      </c>
      <c r="AK187">
        <v>25045787</v>
      </c>
      <c r="AL187" s="3">
        <v>33403526</v>
      </c>
      <c r="AM187">
        <v>35568538</v>
      </c>
      <c r="AP187" s="3"/>
    </row>
    <row r="188" spans="2:55">
      <c r="B188" t="s">
        <v>137</v>
      </c>
      <c r="AL188" s="3"/>
      <c r="AO188">
        <v>4350</v>
      </c>
      <c r="AP188" s="3">
        <v>8170</v>
      </c>
      <c r="AQ188">
        <v>24180</v>
      </c>
      <c r="AR188">
        <v>5000</v>
      </c>
      <c r="AS188">
        <v>1150</v>
      </c>
      <c r="AT188">
        <v>58</v>
      </c>
      <c r="AU188">
        <v>236</v>
      </c>
      <c r="AX188">
        <v>136</v>
      </c>
      <c r="AZ188">
        <v>789</v>
      </c>
      <c r="BA188">
        <v>1367</v>
      </c>
      <c r="BB188">
        <v>1900</v>
      </c>
    </row>
    <row r="189" spans="2:55">
      <c r="B189" t="s">
        <v>138</v>
      </c>
      <c r="AL189" s="3"/>
      <c r="AO189">
        <v>40346807</v>
      </c>
      <c r="AP189" s="3">
        <v>23391242</v>
      </c>
      <c r="AQ189">
        <v>17701278</v>
      </c>
      <c r="AR189">
        <v>17650905</v>
      </c>
      <c r="AS189">
        <v>23100611</v>
      </c>
      <c r="AT189">
        <v>25609</v>
      </c>
      <c r="AU189">
        <v>25539</v>
      </c>
      <c r="AX189">
        <v>29272</v>
      </c>
      <c r="AY189">
        <v>28584</v>
      </c>
      <c r="AZ189">
        <v>29949</v>
      </c>
      <c r="BA189">
        <v>30490</v>
      </c>
      <c r="BB189">
        <v>22551</v>
      </c>
    </row>
    <row r="190" spans="2:55">
      <c r="AL190" s="3"/>
      <c r="AP190" s="3"/>
    </row>
    <row r="191" spans="2:55">
      <c r="B191" t="s">
        <v>31</v>
      </c>
      <c r="E191">
        <f t="shared" ref="E191:BA191" si="0">SUM(E4:E190)</f>
        <v>0</v>
      </c>
      <c r="F191">
        <f t="shared" si="0"/>
        <v>0</v>
      </c>
      <c r="G191">
        <f t="shared" si="0"/>
        <v>0</v>
      </c>
      <c r="H191">
        <f t="shared" si="0"/>
        <v>0</v>
      </c>
      <c r="I191">
        <f t="shared" si="0"/>
        <v>0</v>
      </c>
      <c r="J191">
        <f t="shared" si="0"/>
        <v>0</v>
      </c>
      <c r="K191">
        <f t="shared" si="0"/>
        <v>0</v>
      </c>
      <c r="L191">
        <f t="shared" si="0"/>
        <v>0</v>
      </c>
      <c r="M191">
        <f t="shared" si="0"/>
        <v>0</v>
      </c>
      <c r="N191">
        <f t="shared" si="0"/>
        <v>0</v>
      </c>
      <c r="O191">
        <f t="shared" si="0"/>
        <v>0</v>
      </c>
      <c r="P191">
        <f t="shared" si="0"/>
        <v>0</v>
      </c>
      <c r="Q191">
        <f t="shared" si="0"/>
        <v>0</v>
      </c>
      <c r="R191">
        <f t="shared" si="0"/>
        <v>35286600</v>
      </c>
      <c r="S191">
        <f t="shared" si="0"/>
        <v>27146000</v>
      </c>
      <c r="T191">
        <f t="shared" si="0"/>
        <v>33630300</v>
      </c>
      <c r="U191">
        <f t="shared" si="0"/>
        <v>56015500</v>
      </c>
      <c r="V191">
        <f t="shared" si="0"/>
        <v>55188600</v>
      </c>
      <c r="W191">
        <f t="shared" si="0"/>
        <v>0</v>
      </c>
      <c r="X191">
        <f t="shared" si="0"/>
        <v>0</v>
      </c>
      <c r="Y191">
        <f t="shared" si="0"/>
        <v>222150.50000000006</v>
      </c>
      <c r="Z191">
        <f t="shared" si="0"/>
        <v>224510.59999999998</v>
      </c>
      <c r="AA191">
        <f t="shared" si="0"/>
        <v>443700.29999999993</v>
      </c>
      <c r="AB191">
        <f t="shared" si="0"/>
        <v>684255.8</v>
      </c>
      <c r="AC191">
        <f t="shared" si="0"/>
        <v>948630.60000000009</v>
      </c>
      <c r="AD191">
        <f t="shared" si="0"/>
        <v>861960.49999999965</v>
      </c>
      <c r="AE191">
        <f t="shared" si="0"/>
        <v>736353</v>
      </c>
      <c r="AF191">
        <f t="shared" si="0"/>
        <v>722569.89999999991</v>
      </c>
      <c r="AG191">
        <f t="shared" si="0"/>
        <v>1029404.9999999998</v>
      </c>
      <c r="AH191">
        <f t="shared" si="0"/>
        <v>1073239.6000000001</v>
      </c>
      <c r="AI191">
        <f t="shared" si="0"/>
        <v>945283558</v>
      </c>
      <c r="AJ191">
        <f t="shared" si="0"/>
        <v>811739413</v>
      </c>
      <c r="AK191">
        <f t="shared" si="0"/>
        <v>791780447</v>
      </c>
      <c r="AL191">
        <f t="shared" si="0"/>
        <v>802453372</v>
      </c>
      <c r="AM191">
        <f t="shared" si="0"/>
        <v>909462430</v>
      </c>
      <c r="AN191">
        <f t="shared" si="0"/>
        <v>0</v>
      </c>
      <c r="AO191">
        <f t="shared" si="0"/>
        <v>1029770620</v>
      </c>
      <c r="AP191">
        <f t="shared" si="0"/>
        <v>1205226131</v>
      </c>
      <c r="AQ191">
        <f t="shared" si="0"/>
        <v>1145593574</v>
      </c>
      <c r="AR191">
        <f t="shared" si="0"/>
        <v>1339286771</v>
      </c>
      <c r="AS191">
        <f t="shared" si="0"/>
        <v>1637912787</v>
      </c>
      <c r="AT191">
        <f t="shared" si="0"/>
        <v>2973496</v>
      </c>
      <c r="AU191">
        <f t="shared" si="0"/>
        <v>3939384</v>
      </c>
      <c r="AV191">
        <f t="shared" si="0"/>
        <v>0</v>
      </c>
      <c r="AW191">
        <f t="shared" si="0"/>
        <v>0</v>
      </c>
      <c r="AX191">
        <f t="shared" si="0"/>
        <v>3237481</v>
      </c>
      <c r="AY191">
        <f t="shared" si="0"/>
        <v>4586543</v>
      </c>
      <c r="AZ191">
        <f t="shared" si="0"/>
        <v>4306935</v>
      </c>
      <c r="BA191">
        <f t="shared" si="0"/>
        <v>4295340</v>
      </c>
      <c r="BB191">
        <f>SUM(BB4:BB190)</f>
        <v>4089697</v>
      </c>
      <c r="BC191">
        <f t="shared" ref="BC191" si="1">SUM(BC4:BC190)</f>
        <v>0</v>
      </c>
    </row>
    <row r="193" spans="18:54">
      <c r="R193">
        <f>35286600-R191</f>
        <v>0</v>
      </c>
      <c r="S193">
        <f>27146000-S191</f>
        <v>0</v>
      </c>
      <c r="T193">
        <f>33630300-T191</f>
        <v>0</v>
      </c>
      <c r="U193">
        <f>56015500-U191</f>
        <v>0</v>
      </c>
      <c r="V193">
        <f>55188600-V191</f>
        <v>0</v>
      </c>
      <c r="Y193">
        <f>222150.5-Y191</f>
        <v>0</v>
      </c>
      <c r="Z193">
        <f>224510.6-Z191</f>
        <v>0</v>
      </c>
      <c r="AA193">
        <f>443700.3-AA191</f>
        <v>0</v>
      </c>
      <c r="AB193">
        <f>684255.8-AB191</f>
        <v>0</v>
      </c>
      <c r="AC193">
        <f>948630.6-AC191</f>
        <v>0</v>
      </c>
      <c r="AD193">
        <f>861960.5-AD191</f>
        <v>0</v>
      </c>
      <c r="AE193">
        <f>736353-AE191</f>
        <v>0</v>
      </c>
      <c r="AF193">
        <f>722569.9-AF191</f>
        <v>0</v>
      </c>
      <c r="AG193">
        <f>1029405-AG191</f>
        <v>0</v>
      </c>
      <c r="AH193">
        <f>1073239.6-AH191</f>
        <v>0</v>
      </c>
      <c r="AI193">
        <f>945274161-AI191</f>
        <v>-9397</v>
      </c>
      <c r="AJ193">
        <f>811739413-AJ191</f>
        <v>0</v>
      </c>
      <c r="AK193">
        <f>791780447-AK191</f>
        <v>0</v>
      </c>
      <c r="AL193">
        <f>802453372-AL191</f>
        <v>0</v>
      </c>
      <c r="AM193">
        <f>909462430-AM191</f>
        <v>0</v>
      </c>
      <c r="AO193">
        <f>1029770620-AO191</f>
        <v>0</v>
      </c>
      <c r="AP193">
        <f>1205226131-AP191</f>
        <v>0</v>
      </c>
      <c r="AQ193">
        <f>1145593574-AQ191</f>
        <v>0</v>
      </c>
      <c r="AR193">
        <f>1339286771-AR191</f>
        <v>0</v>
      </c>
      <c r="AS193">
        <f>1637912787-AS191</f>
        <v>0</v>
      </c>
      <c r="AT193">
        <f>2973496-AT191</f>
        <v>0</v>
      </c>
      <c r="AU193">
        <f>3939384-AU191</f>
        <v>0</v>
      </c>
      <c r="AX193">
        <f>3237481-AX191</f>
        <v>0</v>
      </c>
      <c r="AY193">
        <f>4586543-AY191</f>
        <v>0</v>
      </c>
      <c r="AZ193">
        <f>4306935-AZ191</f>
        <v>0</v>
      </c>
      <c r="BA193">
        <f>4295340-BA191</f>
        <v>0</v>
      </c>
      <c r="BB193">
        <f>4089697-BB191</f>
        <v>0</v>
      </c>
    </row>
    <row r="195" spans="18:54">
      <c r="R195" t="s">
        <v>34</v>
      </c>
      <c r="S195" t="s">
        <v>34</v>
      </c>
      <c r="T195" t="s">
        <v>34</v>
      </c>
      <c r="U195" t="s">
        <v>34</v>
      </c>
      <c r="V195" t="s">
        <v>34</v>
      </c>
      <c r="AI195">
        <f>2407722093-1462447932</f>
        <v>945274161</v>
      </c>
    </row>
    <row r="196" spans="18:54">
      <c r="BB196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A1:AE1"/>
  <sheetViews>
    <sheetView topLeftCell="Q1" workbookViewId="0">
      <selection activeCell="Q1" sqref="A1:XFD1048576"/>
    </sheetView>
  </sheetViews>
  <sheetFormatPr defaultRowHeight="15"/>
  <cols>
    <col min="18" max="18" width="10" bestFit="1" customWidth="1"/>
    <col min="20" max="22" width="10" bestFit="1" customWidth="1"/>
  </cols>
  <sheetData>
    <row r="1" spans="27:31">
      <c r="AA1" s="1"/>
      <c r="AC1" s="1"/>
      <c r="AE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2009-04-27T19:48:54Z</dcterms:created>
  <dcterms:modified xsi:type="dcterms:W3CDTF">2012-02-02T14:57:28Z</dcterms:modified>
</cp:coreProperties>
</file>