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360" yWindow="-15" windowWidth="6015" windowHeight="7095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L71" i="2"/>
  <c r="AJ71"/>
  <c r="AM69"/>
  <c r="AM71" s="1"/>
  <c r="AL69"/>
  <c r="AK69"/>
  <c r="AK71" s="1"/>
  <c r="AJ69"/>
  <c r="AI69"/>
  <c r="AI71" s="1"/>
  <c r="AH69"/>
  <c r="AH71" s="1"/>
  <c r="AG69"/>
  <c r="AG71" s="1"/>
  <c r="AF69"/>
  <c r="AF71" s="1"/>
  <c r="AE69"/>
  <c r="AD69"/>
  <c r="AC69"/>
  <c r="AB69"/>
  <c r="AA69"/>
  <c r="Z69"/>
  <c r="Z71" s="1"/>
  <c r="Y69"/>
  <c r="Y71" s="1"/>
  <c r="X69"/>
  <c r="AO69"/>
  <c r="AO71" s="1"/>
  <c r="AP69"/>
  <c r="AP71" s="1"/>
  <c r="AQ69"/>
  <c r="AQ71" s="1"/>
  <c r="AR69"/>
  <c r="AR71" s="1"/>
  <c r="AS69"/>
  <c r="AT69"/>
  <c r="AU69"/>
  <c r="AV69"/>
  <c r="AW69"/>
  <c r="AX69"/>
  <c r="AN69"/>
  <c r="AN71" s="1"/>
  <c r="AX71"/>
  <c r="T78" i="1"/>
  <c r="T80" s="1"/>
  <c r="S78"/>
  <c r="S80" s="1"/>
  <c r="AX78"/>
  <c r="AX80" s="1"/>
  <c r="AY78"/>
  <c r="AY80" s="1"/>
  <c r="AZ78"/>
  <c r="AZ80" s="1"/>
  <c r="BA78"/>
  <c r="BA80" s="1"/>
  <c r="BB78"/>
  <c r="BB80" s="1"/>
  <c r="BC78"/>
  <c r="BC80" s="1"/>
  <c r="M78"/>
  <c r="N78"/>
  <c r="O78"/>
  <c r="P78"/>
  <c r="Q78"/>
  <c r="R78"/>
  <c r="U78"/>
  <c r="V78"/>
  <c r="W78"/>
  <c r="W80" s="1"/>
  <c r="X78"/>
  <c r="Y78"/>
  <c r="Y80" s="1"/>
  <c r="Z78"/>
  <c r="Z80" s="1"/>
  <c r="R69" i="2"/>
  <c r="S69"/>
  <c r="T69"/>
  <c r="T71" s="1"/>
  <c r="U69"/>
  <c r="V69"/>
  <c r="W69"/>
  <c r="W71" s="1"/>
  <c r="X71"/>
  <c r="AA71"/>
  <c r="AA78" i="1"/>
  <c r="AA80" s="1"/>
  <c r="AW78"/>
  <c r="AW80" s="1"/>
  <c r="AV78"/>
  <c r="AV80" s="1"/>
  <c r="AU78"/>
  <c r="AU80" s="1"/>
  <c r="AT78"/>
  <c r="AT80" s="1"/>
  <c r="AS78"/>
  <c r="AS80" s="1"/>
  <c r="AR78"/>
  <c r="AR80" s="1"/>
  <c r="AO78"/>
  <c r="AO80" s="1"/>
  <c r="AP78"/>
  <c r="AP80" s="1"/>
  <c r="AQ78"/>
  <c r="AQ80" s="1"/>
  <c r="AM78"/>
  <c r="AM80" s="1"/>
  <c r="AN78"/>
  <c r="AN80" s="1"/>
  <c r="AL80"/>
  <c r="AL78"/>
  <c r="AK78"/>
  <c r="AK80" s="1"/>
  <c r="AE78"/>
  <c r="AF78"/>
  <c r="AF80" s="1"/>
  <c r="AG78"/>
  <c r="AG80" s="1"/>
  <c r="AH78"/>
  <c r="AH80" s="1"/>
  <c r="AJ80"/>
  <c r="AJ78"/>
  <c r="AI78"/>
  <c r="AI80" s="1"/>
  <c r="AD71" i="2"/>
  <c r="AC71"/>
  <c r="AB71"/>
  <c r="AC78" i="1"/>
  <c r="AC80" s="1"/>
  <c r="AD78"/>
  <c r="AD80" s="1"/>
  <c r="AB78"/>
  <c r="AB80" s="1"/>
</calcChain>
</file>

<file path=xl/sharedStrings.xml><?xml version="1.0" encoding="utf-8"?>
<sst xmlns="http://schemas.openxmlformats.org/spreadsheetml/2006/main" count="233" uniqueCount="98">
  <si>
    <t>Salvador</t>
  </si>
  <si>
    <t>Alemania</t>
  </si>
  <si>
    <t>Austria</t>
  </si>
  <si>
    <t>Belgica</t>
  </si>
  <si>
    <t>Brasil</t>
  </si>
  <si>
    <t>Canada</t>
  </si>
  <si>
    <t>Costa Rica</t>
  </si>
  <si>
    <t>Cuba</t>
  </si>
  <si>
    <t>Chile</t>
  </si>
  <si>
    <t>China</t>
  </si>
  <si>
    <t>Dinamarca</t>
  </si>
  <si>
    <t>Ecuador</t>
  </si>
  <si>
    <t>Escocia</t>
  </si>
  <si>
    <t>Espana</t>
  </si>
  <si>
    <t>Estados Unidos</t>
  </si>
  <si>
    <t>Finlandia</t>
  </si>
  <si>
    <t>Francia</t>
  </si>
  <si>
    <t>Guatemala</t>
  </si>
  <si>
    <t>Holanda</t>
  </si>
  <si>
    <t>Honduras</t>
  </si>
  <si>
    <t>India</t>
  </si>
  <si>
    <t>Inglaterra</t>
  </si>
  <si>
    <t>Irlanda</t>
  </si>
  <si>
    <t>Italia</t>
  </si>
  <si>
    <t>Japon</t>
  </si>
  <si>
    <t>Mexico</t>
  </si>
  <si>
    <t>Nicaragua</t>
  </si>
  <si>
    <t>Noruega</t>
  </si>
  <si>
    <t>Panama</t>
  </si>
  <si>
    <t>Persia</t>
  </si>
  <si>
    <t>Peru</t>
  </si>
  <si>
    <t>Portugal</t>
  </si>
  <si>
    <t>Rusia</t>
  </si>
  <si>
    <t>Siria</t>
  </si>
  <si>
    <t>Suecia</t>
  </si>
  <si>
    <t>Suiza</t>
  </si>
  <si>
    <t>Tcheco Slovaquia</t>
  </si>
  <si>
    <t>Zanzibar</t>
  </si>
  <si>
    <t>dolares</t>
  </si>
  <si>
    <t>colones</t>
  </si>
  <si>
    <t>Egipto</t>
  </si>
  <si>
    <t>Hungria</t>
  </si>
  <si>
    <t>Nueva Zelandia</t>
  </si>
  <si>
    <t>Turquia</t>
  </si>
  <si>
    <t>Uruguay</t>
  </si>
  <si>
    <t>Venezuela</t>
  </si>
  <si>
    <t>Argentina</t>
  </si>
  <si>
    <t>pais de procedencia</t>
  </si>
  <si>
    <t>Colombia</t>
  </si>
  <si>
    <t>Grecia</t>
  </si>
  <si>
    <t>Jamaica</t>
  </si>
  <si>
    <t>Java</t>
  </si>
  <si>
    <t>Palestina</t>
  </si>
  <si>
    <t>notes</t>
  </si>
  <si>
    <t>units</t>
  </si>
  <si>
    <t xml:space="preserve">notes </t>
  </si>
  <si>
    <t>Otros paises</t>
  </si>
  <si>
    <t>Yugoeslavia</t>
  </si>
  <si>
    <t>Polonia</t>
  </si>
  <si>
    <t>Luxemburgo</t>
  </si>
  <si>
    <t>Estonia</t>
  </si>
  <si>
    <t>Bulgaria</t>
  </si>
  <si>
    <t>Albania</t>
  </si>
  <si>
    <t>Abisinia</t>
  </si>
  <si>
    <t>Bolivia</t>
  </si>
  <si>
    <t>Danzig</t>
  </si>
  <si>
    <t>Haiti</t>
  </si>
  <si>
    <t>Rumania</t>
  </si>
  <si>
    <t>Lituania</t>
  </si>
  <si>
    <t>Puerto Rico</t>
  </si>
  <si>
    <t>Latvia</t>
  </si>
  <si>
    <t>Paraguay</t>
  </si>
  <si>
    <t>Paises de procedencia</t>
  </si>
  <si>
    <t>Anuario Estadistico 1938, 172-73</t>
  </si>
  <si>
    <t>Belice</t>
  </si>
  <si>
    <t>Republica Dominicana</t>
  </si>
  <si>
    <t>Bohemia</t>
  </si>
  <si>
    <t>Anuario Estadistico de 1922, p. 194</t>
  </si>
  <si>
    <t>oro</t>
  </si>
  <si>
    <t>Arabia</t>
  </si>
  <si>
    <t>Sumatra</t>
  </si>
  <si>
    <t>Marruecos</t>
  </si>
  <si>
    <t>Anuario Estadistico 1951, 34-35 (vol2)</t>
  </si>
  <si>
    <t>pesos oro</t>
  </si>
  <si>
    <t>pesos plata</t>
  </si>
  <si>
    <t>plata</t>
  </si>
  <si>
    <t>Estadistica de Comerico Exterior (HF3301.A3)</t>
  </si>
  <si>
    <t>Afganistan</t>
  </si>
  <si>
    <t>Anuario Estadistico  (vol2)</t>
  </si>
  <si>
    <t>Provisiones a Bordo</t>
  </si>
  <si>
    <t>TOTAL</t>
  </si>
  <si>
    <t>Puertos Barrios</t>
  </si>
  <si>
    <t>Curazao</t>
  </si>
  <si>
    <t>Martinica</t>
  </si>
  <si>
    <t>Yugoslavia</t>
  </si>
  <si>
    <t>After 1933, another category included in the imports</t>
  </si>
  <si>
    <t>destino</t>
  </si>
  <si>
    <t>Anuario Estadistico (HA841.A2)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</si>
</sst>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86"/>
  <sheetViews>
    <sheetView zoomScale="80" zoomScaleNormal="80" workbookViewId="0">
      <pane xSplit="3" ySplit="3" topLeftCell="W67" activePane="bottomRight" state="frozen"/>
      <selection pane="topRight" activeCell="D1" sqref="D1"/>
      <selection pane="bottomLeft" activeCell="A3" sqref="A3"/>
      <selection pane="bottomRight" activeCell="Z86" sqref="Z86"/>
    </sheetView>
  </sheetViews>
  <sheetFormatPr defaultRowHeight="15"/>
  <cols>
    <col min="19" max="19" width="10.85546875" customWidth="1"/>
    <col min="25" max="25" width="14.7109375" customWidth="1"/>
    <col min="27" max="27" width="12.42578125" style="1" customWidth="1"/>
    <col min="29" max="29" width="10.28515625" customWidth="1"/>
    <col min="30" max="30" width="11.42578125" customWidth="1"/>
    <col min="46" max="46" width="12" bestFit="1" customWidth="1"/>
    <col min="49" max="49" width="10.5703125" customWidth="1"/>
    <col min="50" max="52" width="9.85546875" bestFit="1" customWidth="1"/>
    <col min="53" max="53" width="10.85546875" bestFit="1" customWidth="1"/>
    <col min="54" max="54" width="11.28515625" customWidth="1"/>
    <col min="55" max="55" width="10" bestFit="1" customWidth="1"/>
  </cols>
  <sheetData>
    <row r="1" spans="1:55">
      <c r="C1" t="s">
        <v>55</v>
      </c>
      <c r="D1" t="s">
        <v>54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S2">
        <v>1</v>
      </c>
      <c r="T2">
        <v>1</v>
      </c>
      <c r="W2">
        <v>1</v>
      </c>
      <c r="Y2">
        <v>1</v>
      </c>
      <c r="Z2">
        <v>1</v>
      </c>
      <c r="AA2" s="1">
        <v>1</v>
      </c>
      <c r="AB2">
        <v>1</v>
      </c>
      <c r="AC2">
        <v>1</v>
      </c>
      <c r="AD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S3" t="s">
        <v>83</v>
      </c>
      <c r="T3" t="s">
        <v>83</v>
      </c>
      <c r="W3" t="s">
        <v>78</v>
      </c>
      <c r="Y3" s="1" t="s">
        <v>38</v>
      </c>
      <c r="Z3" t="s">
        <v>78</v>
      </c>
      <c r="AA3" s="1" t="s">
        <v>38</v>
      </c>
      <c r="AB3" t="s">
        <v>38</v>
      </c>
      <c r="AC3" t="s">
        <v>39</v>
      </c>
      <c r="AD3" t="s">
        <v>39</v>
      </c>
      <c r="AM3" t="s">
        <v>39</v>
      </c>
      <c r="AN3" t="s">
        <v>39</v>
      </c>
      <c r="AO3" t="s">
        <v>39</v>
      </c>
      <c r="AP3" t="s">
        <v>39</v>
      </c>
      <c r="AQ3" t="s">
        <v>39</v>
      </c>
      <c r="AR3" t="s">
        <v>39</v>
      </c>
      <c r="AS3" t="s">
        <v>39</v>
      </c>
      <c r="AT3" t="s">
        <v>39</v>
      </c>
      <c r="AU3" t="s">
        <v>39</v>
      </c>
      <c r="AV3" t="s">
        <v>39</v>
      </c>
      <c r="AW3" t="s">
        <v>39</v>
      </c>
      <c r="AX3" t="s">
        <v>39</v>
      </c>
      <c r="AY3" t="s">
        <v>39</v>
      </c>
      <c r="AZ3" t="s">
        <v>39</v>
      </c>
      <c r="BA3" t="s">
        <v>39</v>
      </c>
      <c r="BB3" t="s">
        <v>39</v>
      </c>
      <c r="BC3" t="s">
        <v>39</v>
      </c>
    </row>
    <row r="4" spans="1:55">
      <c r="A4" t="s">
        <v>0</v>
      </c>
      <c r="B4" t="s">
        <v>1</v>
      </c>
      <c r="S4">
        <v>484795.77</v>
      </c>
      <c r="T4">
        <v>40038.300000000003</v>
      </c>
      <c r="W4">
        <v>288.75</v>
      </c>
      <c r="Y4">
        <v>370221.05</v>
      </c>
      <c r="Z4">
        <v>215130.68</v>
      </c>
      <c r="AA4" s="1">
        <v>159717.19</v>
      </c>
      <c r="AB4">
        <v>455702.28</v>
      </c>
      <c r="AC4">
        <v>1351706.34</v>
      </c>
      <c r="AD4">
        <v>2735742.31</v>
      </c>
      <c r="AF4">
        <v>2377842.86</v>
      </c>
      <c r="AG4">
        <v>3627691</v>
      </c>
      <c r="AH4">
        <v>2826645</v>
      </c>
      <c r="AI4">
        <v>2129326</v>
      </c>
      <c r="AJ4">
        <v>1244690</v>
      </c>
      <c r="AK4">
        <v>1176883</v>
      </c>
      <c r="AL4">
        <v>1821558</v>
      </c>
      <c r="AM4">
        <v>1887665</v>
      </c>
      <c r="AN4">
        <v>5569345</v>
      </c>
      <c r="AO4">
        <v>7033061</v>
      </c>
      <c r="AP4">
        <v>8070475</v>
      </c>
      <c r="AQ4">
        <v>4814702</v>
      </c>
      <c r="AR4">
        <v>3871005</v>
      </c>
      <c r="AS4">
        <v>266385</v>
      </c>
      <c r="AT4">
        <v>54924</v>
      </c>
      <c r="AU4">
        <v>5629</v>
      </c>
      <c r="AV4">
        <v>17996</v>
      </c>
      <c r="AY4">
        <v>5</v>
      </c>
      <c r="AZ4">
        <v>182</v>
      </c>
      <c r="BA4">
        <v>31221</v>
      </c>
      <c r="BB4">
        <v>649091</v>
      </c>
      <c r="BC4">
        <v>3530535</v>
      </c>
    </row>
    <row r="5" spans="1:55">
      <c r="B5" t="s">
        <v>46</v>
      </c>
      <c r="Z5">
        <v>7.2</v>
      </c>
      <c r="AD5">
        <v>1491.06</v>
      </c>
      <c r="AF5">
        <v>488.11</v>
      </c>
      <c r="AG5">
        <v>1477</v>
      </c>
      <c r="AI5">
        <v>9480</v>
      </c>
      <c r="AJ5">
        <v>52</v>
      </c>
      <c r="AK5">
        <v>10657</v>
      </c>
      <c r="AL5">
        <v>1182</v>
      </c>
      <c r="AM5">
        <v>926</v>
      </c>
      <c r="AN5">
        <v>326975</v>
      </c>
      <c r="AO5">
        <v>2641</v>
      </c>
      <c r="AP5">
        <v>71664</v>
      </c>
      <c r="AQ5">
        <v>1713</v>
      </c>
      <c r="AR5">
        <v>2019</v>
      </c>
      <c r="AS5">
        <v>18045</v>
      </c>
      <c r="AT5">
        <v>72892</v>
      </c>
      <c r="AU5">
        <v>37967</v>
      </c>
      <c r="AV5">
        <v>91938</v>
      </c>
      <c r="AW5">
        <v>210635</v>
      </c>
      <c r="AX5">
        <v>171886</v>
      </c>
      <c r="AY5">
        <v>445406</v>
      </c>
      <c r="AZ5">
        <v>113699</v>
      </c>
      <c r="BA5">
        <v>84346</v>
      </c>
      <c r="BB5">
        <v>111617</v>
      </c>
      <c r="BC5">
        <v>51616</v>
      </c>
    </row>
    <row r="6" spans="1:55">
      <c r="B6" t="s">
        <v>2</v>
      </c>
      <c r="S6">
        <v>18095.150000000001</v>
      </c>
      <c r="T6">
        <v>2213.31</v>
      </c>
      <c r="W6">
        <v>211.5</v>
      </c>
      <c r="Y6">
        <v>812.88</v>
      </c>
      <c r="Z6">
        <v>2970.44</v>
      </c>
      <c r="AA6" s="1">
        <v>299.29000000000002</v>
      </c>
      <c r="AB6">
        <v>1175.7</v>
      </c>
      <c r="AC6">
        <v>1551.32</v>
      </c>
      <c r="AD6">
        <v>11812.34</v>
      </c>
      <c r="AF6">
        <v>12677.43</v>
      </c>
      <c r="AG6">
        <v>23305</v>
      </c>
      <c r="AH6">
        <v>27691</v>
      </c>
      <c r="AI6">
        <v>49778</v>
      </c>
      <c r="AJ6">
        <v>54453</v>
      </c>
      <c r="AK6">
        <v>254293</v>
      </c>
      <c r="AL6">
        <v>63139</v>
      </c>
      <c r="AM6">
        <v>19529</v>
      </c>
      <c r="AN6">
        <v>21546</v>
      </c>
      <c r="AO6">
        <v>16874</v>
      </c>
      <c r="AP6">
        <v>37597</v>
      </c>
      <c r="AQ6">
        <v>21933</v>
      </c>
      <c r="AR6">
        <v>9765</v>
      </c>
      <c r="AS6">
        <v>872</v>
      </c>
      <c r="AT6">
        <v>1858</v>
      </c>
      <c r="AU6">
        <v>1814</v>
      </c>
      <c r="AV6">
        <v>8</v>
      </c>
      <c r="AZ6">
        <v>1367</v>
      </c>
      <c r="BA6">
        <v>63366</v>
      </c>
      <c r="BB6">
        <v>19313</v>
      </c>
      <c r="BC6">
        <v>39688</v>
      </c>
    </row>
    <row r="7" spans="1:55">
      <c r="B7" t="s">
        <v>62</v>
      </c>
      <c r="AN7">
        <v>2879</v>
      </c>
      <c r="AO7">
        <v>517</v>
      </c>
      <c r="AP7">
        <v>25</v>
      </c>
      <c r="AQ7">
        <v>233</v>
      </c>
      <c r="AV7">
        <v>393</v>
      </c>
    </row>
    <row r="8" spans="1:55">
      <c r="B8" t="s">
        <v>63</v>
      </c>
      <c r="AN8">
        <v>38</v>
      </c>
      <c r="AO8">
        <v>704</v>
      </c>
      <c r="AP8">
        <v>168</v>
      </c>
    </row>
    <row r="9" spans="1:55">
      <c r="B9" t="s">
        <v>87</v>
      </c>
      <c r="BA9">
        <v>87</v>
      </c>
    </row>
    <row r="10" spans="1:55">
      <c r="B10" t="s">
        <v>79</v>
      </c>
      <c r="Z10">
        <v>90</v>
      </c>
    </row>
    <row r="11" spans="1:55">
      <c r="B11" t="s">
        <v>3</v>
      </c>
      <c r="S11">
        <v>138384</v>
      </c>
      <c r="T11">
        <v>10238.56</v>
      </c>
      <c r="Y11">
        <v>18412.310000000001</v>
      </c>
      <c r="Z11">
        <v>14365.68</v>
      </c>
      <c r="AA11" s="1">
        <v>47249.24</v>
      </c>
      <c r="AB11">
        <v>34634.92</v>
      </c>
      <c r="AC11">
        <v>166832.9</v>
      </c>
      <c r="AD11">
        <v>302374.12</v>
      </c>
      <c r="AF11">
        <v>1433900.23</v>
      </c>
      <c r="AG11">
        <v>834439</v>
      </c>
      <c r="AH11">
        <v>527892</v>
      </c>
      <c r="AI11">
        <v>434522</v>
      </c>
      <c r="AJ11">
        <v>177132</v>
      </c>
      <c r="AK11">
        <v>73578</v>
      </c>
      <c r="AL11">
        <v>267653</v>
      </c>
      <c r="AM11">
        <v>158073</v>
      </c>
      <c r="AN11">
        <v>176016</v>
      </c>
      <c r="AO11">
        <v>188501</v>
      </c>
      <c r="AP11">
        <v>386963</v>
      </c>
      <c r="AQ11">
        <v>307983</v>
      </c>
      <c r="AR11">
        <v>342167</v>
      </c>
      <c r="AS11">
        <v>175099</v>
      </c>
      <c r="AT11">
        <v>15717</v>
      </c>
      <c r="AY11">
        <v>7560</v>
      </c>
      <c r="AZ11">
        <v>771185</v>
      </c>
      <c r="BA11">
        <v>3169247</v>
      </c>
      <c r="BB11">
        <v>1895022</v>
      </c>
      <c r="BC11">
        <v>1785968</v>
      </c>
    </row>
    <row r="12" spans="1:55">
      <c r="B12" t="s">
        <v>76</v>
      </c>
      <c r="AA12" s="1">
        <v>3498.91</v>
      </c>
    </row>
    <row r="13" spans="1:55">
      <c r="B13" t="s">
        <v>4</v>
      </c>
      <c r="S13">
        <v>28.25</v>
      </c>
      <c r="W13">
        <v>315.42</v>
      </c>
      <c r="Z13">
        <v>1.35</v>
      </c>
      <c r="AB13">
        <v>41.24</v>
      </c>
      <c r="AC13">
        <v>429.86</v>
      </c>
      <c r="AD13">
        <v>392</v>
      </c>
      <c r="AF13">
        <v>36.75</v>
      </c>
      <c r="AG13">
        <v>1516</v>
      </c>
      <c r="AH13">
        <v>1340</v>
      </c>
      <c r="AI13">
        <v>522</v>
      </c>
      <c r="AJ13">
        <v>10315</v>
      </c>
      <c r="AM13">
        <v>7504</v>
      </c>
      <c r="AN13">
        <v>578</v>
      </c>
      <c r="AO13">
        <v>8438</v>
      </c>
      <c r="AP13">
        <v>2055</v>
      </c>
      <c r="AQ13">
        <v>361</v>
      </c>
      <c r="AR13">
        <v>3978</v>
      </c>
      <c r="AS13">
        <v>5546</v>
      </c>
      <c r="AT13">
        <v>30686</v>
      </c>
      <c r="AU13">
        <v>38657</v>
      </c>
      <c r="AV13">
        <v>54886</v>
      </c>
      <c r="AW13">
        <v>79531</v>
      </c>
      <c r="AX13">
        <v>108118</v>
      </c>
      <c r="AY13">
        <v>63611</v>
      </c>
      <c r="AZ13">
        <v>101832</v>
      </c>
      <c r="BA13">
        <v>46799</v>
      </c>
      <c r="BB13">
        <v>29839</v>
      </c>
      <c r="BC13">
        <v>32744</v>
      </c>
    </row>
    <row r="14" spans="1:55">
      <c r="B14" t="s">
        <v>61</v>
      </c>
      <c r="AI14">
        <v>62</v>
      </c>
      <c r="AJ14">
        <v>1715</v>
      </c>
      <c r="AK14">
        <v>52</v>
      </c>
      <c r="AM14">
        <v>647</v>
      </c>
      <c r="AN14">
        <v>1343</v>
      </c>
      <c r="AP14">
        <v>12</v>
      </c>
    </row>
    <row r="15" spans="1:55">
      <c r="B15" t="s">
        <v>64</v>
      </c>
      <c r="AN15">
        <v>693</v>
      </c>
      <c r="AO15">
        <v>502</v>
      </c>
      <c r="AP15">
        <v>564</v>
      </c>
      <c r="AV15">
        <v>3</v>
      </c>
      <c r="AX15">
        <v>500</v>
      </c>
      <c r="AY15">
        <v>44</v>
      </c>
    </row>
    <row r="16" spans="1:55">
      <c r="B16" t="s">
        <v>5</v>
      </c>
      <c r="Y16">
        <v>6593.84</v>
      </c>
      <c r="Z16">
        <v>9567.7800000000007</v>
      </c>
      <c r="AA16" s="1">
        <v>16532.240000000002</v>
      </c>
      <c r="AB16">
        <v>29371.59</v>
      </c>
      <c r="AC16">
        <v>111308.5</v>
      </c>
      <c r="AD16">
        <v>29804.38</v>
      </c>
      <c r="AF16">
        <v>37861.269999999997</v>
      </c>
      <c r="AG16">
        <v>40994</v>
      </c>
      <c r="AH16">
        <v>93021</v>
      </c>
      <c r="AI16">
        <v>131032</v>
      </c>
      <c r="AJ16">
        <v>48036</v>
      </c>
      <c r="AK16">
        <v>36966</v>
      </c>
      <c r="AL16">
        <v>14761</v>
      </c>
      <c r="AM16">
        <v>168839</v>
      </c>
      <c r="AN16">
        <v>234950</v>
      </c>
      <c r="AO16">
        <v>120306</v>
      </c>
      <c r="AP16">
        <v>152363</v>
      </c>
      <c r="AQ16">
        <v>120458</v>
      </c>
      <c r="AR16">
        <v>178449</v>
      </c>
      <c r="AS16">
        <v>472080</v>
      </c>
      <c r="AT16">
        <v>706104</v>
      </c>
      <c r="AU16">
        <v>706593</v>
      </c>
      <c r="AV16">
        <v>578410</v>
      </c>
      <c r="AW16">
        <v>776735</v>
      </c>
      <c r="AX16">
        <v>1035320</v>
      </c>
      <c r="AY16">
        <v>1491550</v>
      </c>
      <c r="AZ16">
        <v>1620897</v>
      </c>
      <c r="BA16">
        <v>2771805</v>
      </c>
      <c r="BB16">
        <v>2657068</v>
      </c>
      <c r="BC16">
        <v>3492715</v>
      </c>
    </row>
    <row r="17" spans="2:55">
      <c r="B17" t="s">
        <v>48</v>
      </c>
      <c r="S17">
        <v>3633.6</v>
      </c>
      <c r="Z17">
        <v>244.75</v>
      </c>
      <c r="AD17">
        <v>137.28</v>
      </c>
      <c r="AG17">
        <v>2444</v>
      </c>
      <c r="AH17">
        <v>422</v>
      </c>
      <c r="AI17">
        <v>980</v>
      </c>
      <c r="AJ17">
        <v>888</v>
      </c>
      <c r="AK17">
        <v>1150</v>
      </c>
      <c r="AM17">
        <v>15307</v>
      </c>
      <c r="AN17">
        <v>30866</v>
      </c>
      <c r="AO17">
        <v>4786</v>
      </c>
      <c r="AP17">
        <v>1577</v>
      </c>
      <c r="AQ17">
        <v>377</v>
      </c>
      <c r="AR17">
        <v>4272</v>
      </c>
      <c r="AS17">
        <v>8766</v>
      </c>
      <c r="AT17">
        <v>2204</v>
      </c>
      <c r="AU17">
        <v>1603</v>
      </c>
      <c r="AV17">
        <v>18418</v>
      </c>
      <c r="AW17">
        <v>25536</v>
      </c>
      <c r="AX17">
        <v>61449</v>
      </c>
      <c r="AY17">
        <v>119151</v>
      </c>
      <c r="AZ17">
        <v>111109</v>
      </c>
      <c r="BA17">
        <v>178568</v>
      </c>
      <c r="BB17">
        <v>74365</v>
      </c>
      <c r="BC17">
        <v>105732</v>
      </c>
    </row>
    <row r="18" spans="2:55">
      <c r="B18" t="s">
        <v>6</v>
      </c>
      <c r="S18">
        <v>14576.76</v>
      </c>
      <c r="W18">
        <v>648.64</v>
      </c>
      <c r="Y18">
        <v>48964.79</v>
      </c>
      <c r="Z18">
        <v>22247.4</v>
      </c>
      <c r="AA18" s="1">
        <v>29333.74</v>
      </c>
      <c r="AB18">
        <v>32405.02</v>
      </c>
      <c r="AC18">
        <v>44265.58</v>
      </c>
      <c r="AD18">
        <v>47337.74</v>
      </c>
      <c r="AF18">
        <v>53096.57</v>
      </c>
      <c r="AG18">
        <v>33248</v>
      </c>
      <c r="AH18">
        <v>36065</v>
      </c>
      <c r="AI18">
        <v>24312</v>
      </c>
      <c r="AJ18">
        <v>26302</v>
      </c>
      <c r="AK18">
        <v>20736</v>
      </c>
      <c r="AL18">
        <v>11974</v>
      </c>
      <c r="AM18">
        <v>22552</v>
      </c>
      <c r="AN18">
        <v>16854</v>
      </c>
      <c r="AO18">
        <v>21842</v>
      </c>
      <c r="AP18">
        <v>13797</v>
      </c>
      <c r="AQ18">
        <v>12262</v>
      </c>
      <c r="AR18">
        <v>23208</v>
      </c>
      <c r="AS18">
        <v>12804</v>
      </c>
      <c r="AT18">
        <v>14851</v>
      </c>
      <c r="AU18">
        <v>29726</v>
      </c>
      <c r="AV18">
        <v>13352</v>
      </c>
      <c r="AW18">
        <v>10536</v>
      </c>
      <c r="AX18">
        <v>8710</v>
      </c>
      <c r="AY18">
        <v>81198</v>
      </c>
      <c r="AZ18">
        <v>36139</v>
      </c>
      <c r="BA18">
        <v>27564</v>
      </c>
      <c r="BB18">
        <v>24063</v>
      </c>
      <c r="BC18">
        <v>58203</v>
      </c>
    </row>
    <row r="19" spans="2:55">
      <c r="B19" t="s">
        <v>7</v>
      </c>
      <c r="S19">
        <v>558.96</v>
      </c>
      <c r="T19">
        <v>6689.42</v>
      </c>
      <c r="W19">
        <v>388.73</v>
      </c>
      <c r="Y19">
        <v>905.57</v>
      </c>
      <c r="Z19">
        <v>1389.45</v>
      </c>
      <c r="AA19" s="1">
        <v>1593.5</v>
      </c>
      <c r="AB19">
        <v>532.5</v>
      </c>
      <c r="AC19">
        <v>251.72</v>
      </c>
      <c r="AD19">
        <v>6635.68</v>
      </c>
      <c r="AF19">
        <v>7086.07</v>
      </c>
      <c r="AG19">
        <v>4472</v>
      </c>
      <c r="AH19">
        <v>11853</v>
      </c>
      <c r="AI19">
        <v>15492</v>
      </c>
      <c r="AJ19">
        <v>16831</v>
      </c>
      <c r="AK19">
        <v>20101</v>
      </c>
      <c r="AL19">
        <v>13098</v>
      </c>
      <c r="AM19">
        <v>12081</v>
      </c>
      <c r="AN19">
        <v>9052</v>
      </c>
      <c r="AO19">
        <v>8631</v>
      </c>
      <c r="AP19">
        <v>6007</v>
      </c>
      <c r="AQ19">
        <v>7308</v>
      </c>
      <c r="AR19">
        <v>3770</v>
      </c>
      <c r="AS19">
        <v>14238</v>
      </c>
      <c r="AT19">
        <v>25216</v>
      </c>
      <c r="AU19">
        <v>12094</v>
      </c>
      <c r="AV19">
        <v>33093</v>
      </c>
      <c r="AW19">
        <v>36757</v>
      </c>
      <c r="AX19">
        <v>203775</v>
      </c>
      <c r="AY19">
        <v>515467</v>
      </c>
      <c r="AZ19">
        <v>206147</v>
      </c>
      <c r="BA19">
        <v>181589</v>
      </c>
      <c r="BB19">
        <v>190619</v>
      </c>
      <c r="BC19">
        <v>492232</v>
      </c>
    </row>
    <row r="20" spans="2:55">
      <c r="B20" t="s">
        <v>8</v>
      </c>
      <c r="W20">
        <v>445347.75</v>
      </c>
      <c r="Y20">
        <v>9079.2000000000007</v>
      </c>
      <c r="AB20">
        <v>4572</v>
      </c>
      <c r="AC20">
        <v>13187.84</v>
      </c>
      <c r="AD20">
        <v>1113.56</v>
      </c>
      <c r="AF20">
        <v>19184.91</v>
      </c>
      <c r="AG20">
        <v>30681</v>
      </c>
      <c r="AH20">
        <v>94493</v>
      </c>
      <c r="AI20">
        <v>31598</v>
      </c>
      <c r="AJ20">
        <v>7145</v>
      </c>
      <c r="AK20">
        <v>59959</v>
      </c>
      <c r="AL20">
        <v>31592</v>
      </c>
      <c r="AM20">
        <v>44180</v>
      </c>
      <c r="AN20">
        <v>9524</v>
      </c>
      <c r="AO20">
        <v>4201</v>
      </c>
      <c r="AP20">
        <v>14071</v>
      </c>
      <c r="AQ20">
        <v>18297</v>
      </c>
      <c r="AR20">
        <v>61276</v>
      </c>
      <c r="AS20">
        <v>67672</v>
      </c>
      <c r="AT20">
        <v>269796</v>
      </c>
      <c r="AU20">
        <v>67518</v>
      </c>
      <c r="AV20">
        <v>442900</v>
      </c>
      <c r="AW20">
        <v>289756</v>
      </c>
      <c r="AX20">
        <v>507340</v>
      </c>
      <c r="AY20">
        <v>570386</v>
      </c>
      <c r="AZ20">
        <v>779682</v>
      </c>
      <c r="BA20">
        <v>107238</v>
      </c>
      <c r="BB20">
        <v>529367</v>
      </c>
      <c r="BC20">
        <v>713338</v>
      </c>
    </row>
    <row r="21" spans="2:55">
      <c r="B21" t="s">
        <v>9</v>
      </c>
      <c r="S21">
        <v>48103.85</v>
      </c>
      <c r="T21">
        <v>24216.94</v>
      </c>
      <c r="W21">
        <v>19931.650000000001</v>
      </c>
      <c r="Y21">
        <v>122743.37</v>
      </c>
      <c r="Z21">
        <v>33291.519999999997</v>
      </c>
      <c r="AA21" s="1">
        <v>25404.58</v>
      </c>
      <c r="AB21">
        <v>46111.61</v>
      </c>
      <c r="AC21">
        <v>65436.2</v>
      </c>
      <c r="AD21">
        <v>54578.720000000001</v>
      </c>
      <c r="AF21">
        <v>39338.68</v>
      </c>
      <c r="AG21">
        <v>129372</v>
      </c>
      <c r="AH21">
        <v>135696</v>
      </c>
      <c r="AI21">
        <v>37034</v>
      </c>
      <c r="AJ21">
        <v>27683</v>
      </c>
      <c r="AK21">
        <v>123897</v>
      </c>
      <c r="AL21">
        <v>40831</v>
      </c>
      <c r="AM21">
        <v>8799</v>
      </c>
      <c r="AN21">
        <v>17886</v>
      </c>
      <c r="AO21">
        <v>1872</v>
      </c>
      <c r="AP21">
        <v>1231</v>
      </c>
      <c r="AQ21">
        <v>490</v>
      </c>
      <c r="AR21">
        <v>1205</v>
      </c>
      <c r="AS21">
        <v>2344</v>
      </c>
      <c r="AT21">
        <v>8721</v>
      </c>
      <c r="AU21">
        <v>816</v>
      </c>
      <c r="AV21">
        <v>6157</v>
      </c>
      <c r="AW21">
        <v>1267</v>
      </c>
      <c r="AX21">
        <v>3242</v>
      </c>
      <c r="AY21">
        <v>278</v>
      </c>
      <c r="AZ21">
        <v>8505</v>
      </c>
      <c r="BA21">
        <v>6046</v>
      </c>
      <c r="BB21">
        <v>30970</v>
      </c>
      <c r="BC21">
        <v>23508</v>
      </c>
    </row>
    <row r="22" spans="2:55">
      <c r="B22" t="s">
        <v>10</v>
      </c>
      <c r="S22">
        <v>6536.1</v>
      </c>
      <c r="T22">
        <v>16989.04</v>
      </c>
      <c r="W22">
        <v>2737.52</v>
      </c>
      <c r="Y22">
        <v>6368.19</v>
      </c>
      <c r="Z22">
        <v>2915.46</v>
      </c>
      <c r="AA22" s="1">
        <v>2329.46</v>
      </c>
      <c r="AB22">
        <v>5062.8999999999996</v>
      </c>
      <c r="AC22">
        <v>35180.339999999997</v>
      </c>
      <c r="AD22">
        <v>22182.53</v>
      </c>
      <c r="AF22">
        <v>12405.09</v>
      </c>
      <c r="AG22">
        <v>16743</v>
      </c>
      <c r="AH22">
        <v>7741</v>
      </c>
      <c r="AI22">
        <v>13750</v>
      </c>
      <c r="AJ22">
        <v>12717</v>
      </c>
      <c r="AK22">
        <v>5125</v>
      </c>
      <c r="AL22">
        <v>10106</v>
      </c>
      <c r="AM22">
        <v>108729</v>
      </c>
      <c r="AN22">
        <v>354155</v>
      </c>
      <c r="AO22">
        <v>699266</v>
      </c>
      <c r="AP22">
        <v>18304</v>
      </c>
      <c r="AQ22">
        <v>27820</v>
      </c>
      <c r="AR22">
        <v>18084</v>
      </c>
      <c r="AS22">
        <v>12248</v>
      </c>
      <c r="AT22">
        <v>9111</v>
      </c>
      <c r="AU22">
        <v>734</v>
      </c>
      <c r="AX22">
        <v>8732</v>
      </c>
      <c r="AY22">
        <v>2388</v>
      </c>
      <c r="AZ22">
        <v>26016</v>
      </c>
      <c r="BA22">
        <v>42330</v>
      </c>
      <c r="BB22">
        <v>557717</v>
      </c>
      <c r="BC22">
        <v>529235</v>
      </c>
    </row>
    <row r="23" spans="2:55">
      <c r="B23" t="s">
        <v>65</v>
      </c>
      <c r="AN23">
        <v>660</v>
      </c>
      <c r="AO23">
        <v>1459</v>
      </c>
      <c r="AQ23">
        <v>40</v>
      </c>
      <c r="BB23">
        <v>1881</v>
      </c>
    </row>
    <row r="24" spans="2:55">
      <c r="B24" t="s">
        <v>11</v>
      </c>
      <c r="S24">
        <v>1051.1600000000001</v>
      </c>
      <c r="T24">
        <v>4543.2</v>
      </c>
      <c r="W24">
        <v>8635</v>
      </c>
      <c r="Y24">
        <v>10665</v>
      </c>
      <c r="Z24">
        <v>5419.79</v>
      </c>
      <c r="AA24" s="1">
        <v>10711.53</v>
      </c>
      <c r="AB24">
        <v>6897.23</v>
      </c>
      <c r="AC24">
        <v>21360.2</v>
      </c>
      <c r="AD24">
        <v>12738.26</v>
      </c>
      <c r="AF24">
        <v>3242.68</v>
      </c>
      <c r="AG24">
        <v>3374</v>
      </c>
      <c r="AH24">
        <v>1207</v>
      </c>
      <c r="AJ24">
        <v>156</v>
      </c>
      <c r="AK24">
        <v>232</v>
      </c>
      <c r="AM24">
        <v>16282</v>
      </c>
      <c r="AN24">
        <v>9974</v>
      </c>
      <c r="AO24">
        <v>2574</v>
      </c>
      <c r="AP24">
        <v>1143</v>
      </c>
      <c r="AQ24">
        <v>300</v>
      </c>
      <c r="AR24">
        <v>589</v>
      </c>
      <c r="AS24">
        <v>1339</v>
      </c>
      <c r="AT24">
        <v>7227</v>
      </c>
      <c r="AU24">
        <v>2272</v>
      </c>
      <c r="AV24">
        <v>4980</v>
      </c>
      <c r="AW24">
        <v>10653</v>
      </c>
      <c r="AX24">
        <v>15249</v>
      </c>
      <c r="AY24">
        <v>27259</v>
      </c>
      <c r="AZ24">
        <v>15235</v>
      </c>
      <c r="BA24">
        <v>8762</v>
      </c>
      <c r="BB24">
        <v>14427</v>
      </c>
      <c r="BC24">
        <v>60373</v>
      </c>
    </row>
    <row r="25" spans="2:55">
      <c r="B25" t="s">
        <v>40</v>
      </c>
      <c r="Z25">
        <v>88.3</v>
      </c>
      <c r="AA25" s="1">
        <v>158.47999999999999</v>
      </c>
      <c r="AC25">
        <v>132.88</v>
      </c>
      <c r="AD25">
        <v>7.8</v>
      </c>
      <c r="AF25">
        <v>103.74</v>
      </c>
      <c r="AN25">
        <v>13161</v>
      </c>
      <c r="AO25">
        <v>7080</v>
      </c>
      <c r="AP25">
        <v>179</v>
      </c>
      <c r="AQ25">
        <v>334</v>
      </c>
      <c r="AS25">
        <v>188</v>
      </c>
      <c r="AT25">
        <v>60</v>
      </c>
      <c r="AV25">
        <v>1762</v>
      </c>
      <c r="AW25">
        <v>742</v>
      </c>
      <c r="AX25">
        <v>215</v>
      </c>
      <c r="BB25">
        <v>604</v>
      </c>
      <c r="BC25">
        <v>676</v>
      </c>
    </row>
    <row r="26" spans="2:55">
      <c r="B26" t="s">
        <v>12</v>
      </c>
      <c r="Y26">
        <v>2019.95</v>
      </c>
      <c r="AA26" s="1">
        <v>340</v>
      </c>
      <c r="AB26">
        <v>6409.25</v>
      </c>
      <c r="AC26">
        <v>15497.4</v>
      </c>
      <c r="AD26">
        <v>8447.6200000000008</v>
      </c>
    </row>
    <row r="27" spans="2:55">
      <c r="B27" t="s">
        <v>13</v>
      </c>
      <c r="S27">
        <v>106580.85</v>
      </c>
      <c r="T27">
        <v>69168.81</v>
      </c>
      <c r="W27">
        <v>30924.61</v>
      </c>
      <c r="Y27">
        <v>149936.15</v>
      </c>
      <c r="Z27">
        <v>82330.25</v>
      </c>
      <c r="AA27" s="1">
        <v>68516.44</v>
      </c>
      <c r="AB27">
        <v>90563.51</v>
      </c>
      <c r="AC27">
        <v>285717.21999999997</v>
      </c>
      <c r="AD27">
        <v>417862.92</v>
      </c>
      <c r="AF27">
        <v>441737.46</v>
      </c>
      <c r="AG27">
        <v>491314</v>
      </c>
      <c r="AH27">
        <v>575156</v>
      </c>
      <c r="AI27">
        <v>609084</v>
      </c>
      <c r="AJ27">
        <v>167406</v>
      </c>
      <c r="AK27">
        <v>207803</v>
      </c>
      <c r="AL27">
        <v>266344</v>
      </c>
      <c r="AM27">
        <v>269756</v>
      </c>
      <c r="AN27">
        <v>397863</v>
      </c>
      <c r="AO27">
        <v>264641</v>
      </c>
      <c r="AP27">
        <v>98213</v>
      </c>
      <c r="AQ27">
        <v>64993</v>
      </c>
      <c r="AR27">
        <v>26831</v>
      </c>
      <c r="AS27">
        <v>80260</v>
      </c>
      <c r="AT27">
        <v>69716</v>
      </c>
      <c r="AU27">
        <v>15892</v>
      </c>
      <c r="AV27">
        <v>9432</v>
      </c>
      <c r="AW27">
        <v>33394</v>
      </c>
      <c r="AX27">
        <v>58590</v>
      </c>
      <c r="AY27">
        <v>125915</v>
      </c>
      <c r="AZ27">
        <v>219578</v>
      </c>
      <c r="BA27">
        <v>191190</v>
      </c>
      <c r="BB27">
        <v>187257</v>
      </c>
      <c r="BC27">
        <v>247921</v>
      </c>
    </row>
    <row r="28" spans="2:55">
      <c r="B28" t="s">
        <v>14</v>
      </c>
      <c r="S28">
        <v>2027731.84</v>
      </c>
      <c r="T28">
        <v>2474280.88</v>
      </c>
      <c r="W28">
        <v>3455392.69</v>
      </c>
      <c r="Y28">
        <v>7783180.0499999998</v>
      </c>
      <c r="Z28">
        <v>5901244.4199999999</v>
      </c>
      <c r="AA28" s="1">
        <v>4878137.2699999996</v>
      </c>
      <c r="AB28">
        <v>5352983.8499999996</v>
      </c>
      <c r="AC28">
        <v>13527977.560000001</v>
      </c>
      <c r="AD28">
        <v>26180388.68</v>
      </c>
      <c r="AF28">
        <v>14979664.710000001</v>
      </c>
      <c r="AG28">
        <v>19888881</v>
      </c>
      <c r="AH28">
        <v>18101855</v>
      </c>
      <c r="AI28">
        <v>11599216</v>
      </c>
      <c r="AJ28">
        <v>7399261</v>
      </c>
      <c r="AK28">
        <v>6243535</v>
      </c>
      <c r="AL28">
        <v>7088574</v>
      </c>
      <c r="AM28">
        <v>9594208</v>
      </c>
      <c r="AN28">
        <v>8710143</v>
      </c>
      <c r="AO28">
        <v>8138961</v>
      </c>
      <c r="AP28">
        <v>10521078</v>
      </c>
      <c r="AQ28">
        <v>10696999</v>
      </c>
      <c r="AR28">
        <v>11719618</v>
      </c>
      <c r="AS28">
        <v>13670833</v>
      </c>
      <c r="AT28">
        <v>16181870</v>
      </c>
      <c r="AU28">
        <v>14339777</v>
      </c>
      <c r="AV28">
        <v>20170365</v>
      </c>
      <c r="AW28">
        <v>20974685</v>
      </c>
      <c r="AX28">
        <v>22897069</v>
      </c>
      <c r="AY28">
        <v>37374949</v>
      </c>
      <c r="AZ28">
        <v>72263981</v>
      </c>
      <c r="BA28">
        <v>76217882</v>
      </c>
      <c r="BB28">
        <v>73349670</v>
      </c>
      <c r="BC28">
        <v>81792448</v>
      </c>
    </row>
    <row r="29" spans="2:55">
      <c r="B29" t="s">
        <v>60</v>
      </c>
      <c r="AG29">
        <v>1308</v>
      </c>
      <c r="AH29">
        <v>9888</v>
      </c>
      <c r="AI29">
        <v>1412</v>
      </c>
      <c r="AJ29">
        <v>11710</v>
      </c>
      <c r="AK29">
        <v>10116</v>
      </c>
      <c r="AL29">
        <v>15016</v>
      </c>
      <c r="AM29">
        <v>16833</v>
      </c>
      <c r="AN29">
        <v>3962</v>
      </c>
      <c r="AO29">
        <v>5359</v>
      </c>
      <c r="AP29">
        <v>743</v>
      </c>
      <c r="AQ29">
        <v>16838</v>
      </c>
      <c r="AU29">
        <v>963</v>
      </c>
      <c r="AV29">
        <v>251</v>
      </c>
      <c r="AY29">
        <v>8</v>
      </c>
    </row>
    <row r="30" spans="2:55">
      <c r="B30" t="s">
        <v>15</v>
      </c>
      <c r="AA30" s="1">
        <v>909.42</v>
      </c>
      <c r="AB30">
        <v>598.78</v>
      </c>
      <c r="AC30">
        <v>8075.44</v>
      </c>
      <c r="AD30">
        <v>7579.6</v>
      </c>
      <c r="AF30">
        <v>5539.5</v>
      </c>
      <c r="AG30">
        <v>21387</v>
      </c>
      <c r="AH30">
        <v>14834</v>
      </c>
      <c r="AI30">
        <v>3648</v>
      </c>
      <c r="AJ30">
        <v>1747</v>
      </c>
      <c r="AK30">
        <v>9001</v>
      </c>
      <c r="AL30">
        <v>9764</v>
      </c>
      <c r="AM30">
        <v>26118</v>
      </c>
      <c r="AN30">
        <v>24920</v>
      </c>
      <c r="AO30">
        <v>7283</v>
      </c>
      <c r="AP30">
        <v>38427</v>
      </c>
      <c r="AQ30">
        <v>67511</v>
      </c>
      <c r="AR30">
        <v>36458</v>
      </c>
      <c r="AS30">
        <v>5960</v>
      </c>
      <c r="AT30">
        <v>11610</v>
      </c>
      <c r="AU30">
        <v>121</v>
      </c>
      <c r="AZ30">
        <v>61659</v>
      </c>
      <c r="BA30">
        <v>43570</v>
      </c>
      <c r="BB30">
        <v>18724</v>
      </c>
      <c r="BC30">
        <v>15291</v>
      </c>
    </row>
    <row r="31" spans="2:55">
      <c r="B31" t="s">
        <v>16</v>
      </c>
      <c r="S31">
        <v>298285.21999999997</v>
      </c>
      <c r="T31">
        <v>131983.45000000001</v>
      </c>
      <c r="W31">
        <v>145738.69</v>
      </c>
      <c r="Y31">
        <v>482390.86</v>
      </c>
      <c r="Z31">
        <v>363182.76</v>
      </c>
      <c r="AA31" s="1">
        <v>214227.21</v>
      </c>
      <c r="AB31">
        <v>310314.43</v>
      </c>
      <c r="AC31">
        <v>705941.58</v>
      </c>
      <c r="AD31">
        <v>1641906.94</v>
      </c>
      <c r="AF31">
        <v>1442980.24</v>
      </c>
      <c r="AG31">
        <v>1778235</v>
      </c>
      <c r="AH31">
        <v>2021466</v>
      </c>
      <c r="AI31">
        <v>1285462</v>
      </c>
      <c r="AJ31">
        <v>765440</v>
      </c>
      <c r="AK31">
        <v>646453</v>
      </c>
      <c r="AL31">
        <v>832789</v>
      </c>
      <c r="AM31">
        <v>732178</v>
      </c>
      <c r="AN31">
        <v>673141</v>
      </c>
      <c r="AO31">
        <v>469156</v>
      </c>
      <c r="AP31">
        <v>707980</v>
      </c>
      <c r="AQ31">
        <v>723409</v>
      </c>
      <c r="AR31">
        <v>795872</v>
      </c>
      <c r="AS31">
        <v>524020</v>
      </c>
      <c r="AT31">
        <v>29457</v>
      </c>
      <c r="AU31">
        <v>6862</v>
      </c>
      <c r="AV31">
        <v>6764</v>
      </c>
      <c r="AW31">
        <v>11318</v>
      </c>
      <c r="AX31">
        <v>18021</v>
      </c>
      <c r="AY31">
        <v>188986</v>
      </c>
      <c r="AZ31">
        <v>753290</v>
      </c>
      <c r="BA31">
        <v>647937</v>
      </c>
      <c r="BB31">
        <v>1069457</v>
      </c>
      <c r="BC31">
        <v>1201512</v>
      </c>
    </row>
    <row r="32" spans="2:55">
      <c r="B32" t="s">
        <v>49</v>
      </c>
      <c r="AA32" s="1">
        <v>25</v>
      </c>
      <c r="AD32">
        <v>3625.04</v>
      </c>
      <c r="AG32">
        <v>1365</v>
      </c>
      <c r="AH32">
        <v>3734</v>
      </c>
      <c r="AI32">
        <v>476</v>
      </c>
      <c r="AJ32">
        <v>57</v>
      </c>
      <c r="AK32">
        <v>568</v>
      </c>
      <c r="AM32">
        <v>2224</v>
      </c>
      <c r="AN32">
        <v>5911</v>
      </c>
      <c r="AO32">
        <v>2456</v>
      </c>
      <c r="AQ32">
        <v>665</v>
      </c>
      <c r="AR32">
        <v>143</v>
      </c>
      <c r="AS32">
        <v>46</v>
      </c>
      <c r="AT32">
        <v>79</v>
      </c>
      <c r="AU32">
        <v>255</v>
      </c>
      <c r="AV32">
        <v>636</v>
      </c>
      <c r="AY32">
        <v>268</v>
      </c>
      <c r="AZ32">
        <v>357</v>
      </c>
      <c r="BA32">
        <v>70</v>
      </c>
    </row>
    <row r="33" spans="2:55">
      <c r="B33" t="s">
        <v>17</v>
      </c>
      <c r="S33">
        <v>1449.53</v>
      </c>
      <c r="W33">
        <v>611.85</v>
      </c>
      <c r="Y33">
        <v>43468.58</v>
      </c>
      <c r="Z33">
        <v>5797.32</v>
      </c>
      <c r="AA33" s="1">
        <v>9296.69</v>
      </c>
      <c r="AB33">
        <v>8281.09</v>
      </c>
      <c r="AC33">
        <v>13447.84</v>
      </c>
      <c r="AD33">
        <v>14773.49</v>
      </c>
      <c r="AF33">
        <v>12723.32</v>
      </c>
      <c r="AG33">
        <v>21180</v>
      </c>
      <c r="AH33">
        <v>132557</v>
      </c>
      <c r="AI33">
        <v>332424</v>
      </c>
      <c r="AJ33">
        <v>196546</v>
      </c>
      <c r="AK33">
        <v>78168</v>
      </c>
      <c r="AL33">
        <v>87843</v>
      </c>
      <c r="AM33">
        <v>185805</v>
      </c>
      <c r="AN33">
        <v>377222</v>
      </c>
      <c r="AO33">
        <v>306183</v>
      </c>
      <c r="AP33">
        <v>263717</v>
      </c>
      <c r="AQ33">
        <v>217241</v>
      </c>
      <c r="AR33">
        <v>193855</v>
      </c>
      <c r="AS33">
        <v>176929</v>
      </c>
      <c r="AT33">
        <v>402145</v>
      </c>
      <c r="AU33">
        <v>2053167</v>
      </c>
      <c r="AV33">
        <v>1439425</v>
      </c>
      <c r="AW33">
        <v>399849</v>
      </c>
      <c r="AX33">
        <v>474083</v>
      </c>
      <c r="AY33">
        <v>716607</v>
      </c>
      <c r="AZ33">
        <v>652631</v>
      </c>
      <c r="BA33">
        <v>352778</v>
      </c>
      <c r="BB33">
        <v>469689</v>
      </c>
      <c r="BC33">
        <v>689241</v>
      </c>
    </row>
    <row r="34" spans="2:55">
      <c r="B34" t="s">
        <v>18</v>
      </c>
      <c r="S34">
        <v>79901.05</v>
      </c>
      <c r="T34">
        <v>58544.55</v>
      </c>
      <c r="W34">
        <v>1686.48</v>
      </c>
      <c r="Y34">
        <v>20385.55</v>
      </c>
      <c r="Z34">
        <v>12750.29</v>
      </c>
      <c r="AA34" s="1">
        <v>10172.11</v>
      </c>
      <c r="AB34">
        <v>88830.07</v>
      </c>
      <c r="AC34">
        <v>261782.64</v>
      </c>
      <c r="AD34">
        <v>254213.97</v>
      </c>
      <c r="AF34">
        <v>333043.57</v>
      </c>
      <c r="AG34">
        <v>182482</v>
      </c>
      <c r="AH34">
        <v>151408</v>
      </c>
      <c r="AI34">
        <v>145004</v>
      </c>
      <c r="AJ34">
        <v>130192</v>
      </c>
      <c r="AK34">
        <v>110168</v>
      </c>
      <c r="AL34">
        <v>113630</v>
      </c>
      <c r="AM34">
        <v>50957</v>
      </c>
      <c r="AN34">
        <v>46149</v>
      </c>
      <c r="AO34">
        <v>36784</v>
      </c>
      <c r="AP34">
        <v>178247</v>
      </c>
      <c r="AQ34">
        <v>132770</v>
      </c>
      <c r="AR34">
        <v>145987</v>
      </c>
      <c r="AS34">
        <v>92764</v>
      </c>
      <c r="AT34">
        <v>68807</v>
      </c>
      <c r="AU34">
        <v>155525</v>
      </c>
      <c r="AV34">
        <v>357866</v>
      </c>
      <c r="AW34">
        <v>591001</v>
      </c>
      <c r="AX34">
        <v>736708</v>
      </c>
      <c r="AY34">
        <v>1093731</v>
      </c>
      <c r="AZ34">
        <v>1060555</v>
      </c>
      <c r="BA34">
        <v>1421625</v>
      </c>
      <c r="BB34">
        <v>2840500</v>
      </c>
      <c r="BC34">
        <v>3130561</v>
      </c>
    </row>
    <row r="35" spans="2:55">
      <c r="B35" t="s">
        <v>19</v>
      </c>
      <c r="S35">
        <v>2500</v>
      </c>
      <c r="W35">
        <v>575</v>
      </c>
      <c r="Y35">
        <v>28725.15</v>
      </c>
      <c r="Z35">
        <v>6415.2</v>
      </c>
      <c r="AA35" s="1">
        <v>793.23</v>
      </c>
      <c r="AB35">
        <v>90</v>
      </c>
      <c r="AC35">
        <v>25652.18</v>
      </c>
      <c r="AD35">
        <v>75838.17</v>
      </c>
      <c r="AG35">
        <v>231226</v>
      </c>
      <c r="AH35">
        <v>199421</v>
      </c>
      <c r="AI35">
        <v>74132</v>
      </c>
      <c r="AJ35">
        <v>49831</v>
      </c>
      <c r="AK35">
        <v>41276</v>
      </c>
      <c r="AL35">
        <v>67728</v>
      </c>
      <c r="AM35">
        <v>368727</v>
      </c>
      <c r="AN35">
        <v>462559</v>
      </c>
      <c r="AO35">
        <v>259967</v>
      </c>
      <c r="AP35">
        <v>416372</v>
      </c>
      <c r="AQ35">
        <v>671898</v>
      </c>
      <c r="AR35">
        <v>628829</v>
      </c>
      <c r="AS35">
        <v>678947</v>
      </c>
      <c r="AT35">
        <v>607652</v>
      </c>
      <c r="AU35">
        <v>909976</v>
      </c>
      <c r="AV35">
        <v>1007700</v>
      </c>
      <c r="AW35">
        <v>1799639</v>
      </c>
      <c r="AX35">
        <v>2092876</v>
      </c>
      <c r="AY35">
        <v>2671482</v>
      </c>
      <c r="AZ35">
        <v>3233636</v>
      </c>
      <c r="BA35">
        <v>5141931</v>
      </c>
      <c r="BB35">
        <v>4019734</v>
      </c>
      <c r="BC35">
        <v>5313026</v>
      </c>
    </row>
    <row r="36" spans="2:55">
      <c r="B36" t="s">
        <v>41</v>
      </c>
      <c r="Z36">
        <v>620.39</v>
      </c>
      <c r="AC36">
        <v>80.08</v>
      </c>
      <c r="AD36">
        <v>93.14</v>
      </c>
      <c r="AF36">
        <v>241.55</v>
      </c>
      <c r="AG36">
        <v>142</v>
      </c>
      <c r="AH36">
        <v>1282</v>
      </c>
      <c r="AI36">
        <v>690</v>
      </c>
      <c r="AJ36">
        <v>576</v>
      </c>
      <c r="AK36">
        <v>3986</v>
      </c>
      <c r="AL36">
        <v>19261</v>
      </c>
      <c r="AM36">
        <v>13959</v>
      </c>
      <c r="AN36">
        <v>4490</v>
      </c>
      <c r="AO36">
        <v>4213</v>
      </c>
      <c r="AP36">
        <v>120528</v>
      </c>
      <c r="AQ36">
        <v>75230</v>
      </c>
      <c r="AR36">
        <v>136052</v>
      </c>
      <c r="AS36">
        <v>68418</v>
      </c>
      <c r="AT36">
        <v>6936</v>
      </c>
      <c r="AU36">
        <v>494</v>
      </c>
      <c r="AV36">
        <v>6335</v>
      </c>
      <c r="AY36">
        <v>2037</v>
      </c>
      <c r="BA36">
        <v>10210</v>
      </c>
      <c r="BB36">
        <v>10060</v>
      </c>
    </row>
    <row r="37" spans="2:55">
      <c r="B37" t="s">
        <v>66</v>
      </c>
      <c r="AN37">
        <v>840</v>
      </c>
      <c r="AO37">
        <v>541</v>
      </c>
      <c r="AQ37">
        <v>40</v>
      </c>
      <c r="AU37">
        <v>55</v>
      </c>
      <c r="AW37">
        <v>13</v>
      </c>
      <c r="AY37">
        <v>592</v>
      </c>
      <c r="AZ37">
        <v>1098</v>
      </c>
      <c r="BB37">
        <v>8</v>
      </c>
      <c r="BC37">
        <v>42</v>
      </c>
    </row>
    <row r="38" spans="2:55">
      <c r="B38" t="s">
        <v>20</v>
      </c>
      <c r="Y38">
        <v>94175.72</v>
      </c>
      <c r="Z38">
        <v>115506.34</v>
      </c>
      <c r="AA38" s="1">
        <v>127379.93</v>
      </c>
      <c r="AB38">
        <v>136593.07</v>
      </c>
      <c r="AC38">
        <v>131537.57999999999</v>
      </c>
      <c r="AD38">
        <v>79633.41</v>
      </c>
      <c r="AF38">
        <v>220285.16</v>
      </c>
      <c r="AG38">
        <v>96502</v>
      </c>
      <c r="AH38">
        <v>54729</v>
      </c>
      <c r="AI38">
        <v>31538</v>
      </c>
      <c r="AJ38">
        <v>12574</v>
      </c>
      <c r="AK38">
        <v>13082</v>
      </c>
      <c r="AL38">
        <v>20044</v>
      </c>
      <c r="AM38">
        <v>20178</v>
      </c>
      <c r="AN38">
        <v>3768</v>
      </c>
      <c r="AO38">
        <v>5472</v>
      </c>
      <c r="AP38">
        <v>20218</v>
      </c>
      <c r="AQ38">
        <v>15208</v>
      </c>
      <c r="AR38">
        <v>8264</v>
      </c>
      <c r="AS38">
        <v>10464</v>
      </c>
      <c r="AT38">
        <v>39309</v>
      </c>
      <c r="AU38">
        <v>71159</v>
      </c>
      <c r="AV38">
        <v>9428</v>
      </c>
      <c r="AW38">
        <v>38944</v>
      </c>
      <c r="AX38">
        <v>27627</v>
      </c>
      <c r="AY38">
        <v>78564</v>
      </c>
      <c r="AZ38">
        <v>303745</v>
      </c>
      <c r="BA38">
        <v>21986</v>
      </c>
      <c r="BB38">
        <v>92168</v>
      </c>
      <c r="BC38">
        <v>141819</v>
      </c>
    </row>
    <row r="39" spans="2:55">
      <c r="B39" t="s">
        <v>21</v>
      </c>
      <c r="S39">
        <v>1283635.8600000001</v>
      </c>
      <c r="T39">
        <v>966938.63</v>
      </c>
      <c r="W39">
        <v>1560347.72</v>
      </c>
      <c r="Y39">
        <v>1914166.82</v>
      </c>
      <c r="Z39">
        <v>1228292.06</v>
      </c>
      <c r="AA39" s="1">
        <v>1230293.53</v>
      </c>
      <c r="AB39">
        <v>1512762.74</v>
      </c>
      <c r="AC39">
        <v>3483890.68</v>
      </c>
      <c r="AD39">
        <v>4175191.36</v>
      </c>
      <c r="AF39">
        <v>4795319.3600000003</v>
      </c>
      <c r="AG39">
        <v>4933286</v>
      </c>
      <c r="AH39">
        <v>5112904</v>
      </c>
      <c r="AI39">
        <v>3109294</v>
      </c>
      <c r="AJ39">
        <v>1785140</v>
      </c>
      <c r="AK39">
        <v>1398168</v>
      </c>
      <c r="AL39">
        <v>2200766</v>
      </c>
      <c r="AM39">
        <v>2768955</v>
      </c>
      <c r="AN39">
        <v>3116242</v>
      </c>
      <c r="AO39">
        <v>2286129</v>
      </c>
      <c r="AP39">
        <v>2867594</v>
      </c>
      <c r="AQ39">
        <v>2082565</v>
      </c>
      <c r="AR39">
        <v>1519897</v>
      </c>
      <c r="AS39">
        <v>1535727</v>
      </c>
      <c r="AT39">
        <v>973983</v>
      </c>
      <c r="AU39">
        <v>996453</v>
      </c>
      <c r="AV39">
        <v>1408419</v>
      </c>
      <c r="AW39">
        <v>773149</v>
      </c>
      <c r="AX39">
        <v>786490</v>
      </c>
      <c r="AY39">
        <v>1461536</v>
      </c>
      <c r="AZ39">
        <v>2303695</v>
      </c>
      <c r="BA39">
        <v>3795196</v>
      </c>
      <c r="BB39">
        <v>2977288</v>
      </c>
      <c r="BC39">
        <v>4230852</v>
      </c>
    </row>
    <row r="40" spans="2:55">
      <c r="B40" t="s">
        <v>22</v>
      </c>
      <c r="Y40">
        <v>10390.32</v>
      </c>
      <c r="Z40">
        <v>10722.2</v>
      </c>
      <c r="AA40" s="1">
        <v>7879.49</v>
      </c>
      <c r="AB40">
        <v>7441.4</v>
      </c>
      <c r="AC40">
        <v>5927.1</v>
      </c>
      <c r="AD40">
        <v>6282.02</v>
      </c>
      <c r="AN40">
        <v>5694</v>
      </c>
      <c r="AO40">
        <v>9583</v>
      </c>
      <c r="AP40">
        <v>18432</v>
      </c>
      <c r="AQ40">
        <v>23216</v>
      </c>
      <c r="AR40">
        <v>14794</v>
      </c>
      <c r="AS40">
        <v>25348</v>
      </c>
      <c r="AT40">
        <v>17827</v>
      </c>
      <c r="AU40">
        <v>6759</v>
      </c>
      <c r="AV40">
        <v>8005</v>
      </c>
      <c r="AW40">
        <v>17285</v>
      </c>
      <c r="AX40">
        <v>8543</v>
      </c>
      <c r="AY40">
        <v>18222</v>
      </c>
      <c r="AZ40">
        <v>90931</v>
      </c>
      <c r="BA40">
        <v>33948</v>
      </c>
      <c r="BB40">
        <v>10781</v>
      </c>
      <c r="BC40">
        <v>9351</v>
      </c>
    </row>
    <row r="41" spans="2:55">
      <c r="B41" t="s">
        <v>23</v>
      </c>
      <c r="S41">
        <v>234262.66</v>
      </c>
      <c r="T41">
        <v>113973.52</v>
      </c>
      <c r="W41">
        <v>56180.97</v>
      </c>
      <c r="Y41">
        <v>71614.69</v>
      </c>
      <c r="Z41">
        <v>77110.31</v>
      </c>
      <c r="AA41" s="1">
        <v>80952.100000000006</v>
      </c>
      <c r="AB41">
        <v>112842.02</v>
      </c>
      <c r="AC41">
        <v>242090.18</v>
      </c>
      <c r="AD41">
        <v>480640.06</v>
      </c>
      <c r="AF41">
        <v>1011556.02</v>
      </c>
      <c r="AG41">
        <v>953510</v>
      </c>
      <c r="AH41">
        <v>847113</v>
      </c>
      <c r="AI41">
        <v>637662</v>
      </c>
      <c r="AJ41">
        <v>368749</v>
      </c>
      <c r="AK41">
        <v>312483</v>
      </c>
      <c r="AL41">
        <v>343628</v>
      </c>
      <c r="AM41">
        <v>472506</v>
      </c>
      <c r="AN41">
        <v>748502</v>
      </c>
      <c r="AO41">
        <v>205988</v>
      </c>
      <c r="AP41">
        <v>536917</v>
      </c>
      <c r="AQ41">
        <v>1200624</v>
      </c>
      <c r="AR41">
        <v>946893</v>
      </c>
      <c r="AS41">
        <v>813908</v>
      </c>
      <c r="AT41">
        <v>87017</v>
      </c>
      <c r="AU41">
        <v>201</v>
      </c>
      <c r="AV41">
        <v>194</v>
      </c>
      <c r="AX41">
        <v>25</v>
      </c>
      <c r="AY41">
        <v>48862</v>
      </c>
      <c r="AZ41">
        <v>735543</v>
      </c>
      <c r="BA41">
        <v>1318843</v>
      </c>
      <c r="BB41">
        <v>2083527</v>
      </c>
      <c r="BC41">
        <v>2895130</v>
      </c>
    </row>
    <row r="42" spans="2:55">
      <c r="B42" t="s">
        <v>50</v>
      </c>
      <c r="Z42">
        <v>6.78</v>
      </c>
      <c r="AD42">
        <v>31308.39</v>
      </c>
    </row>
    <row r="43" spans="2:55">
      <c r="B43" t="s">
        <v>24</v>
      </c>
      <c r="S43">
        <v>97412.55</v>
      </c>
      <c r="T43">
        <v>56038.39</v>
      </c>
      <c r="W43">
        <v>204149.08</v>
      </c>
      <c r="Y43">
        <v>632794.42000000004</v>
      </c>
      <c r="Z43">
        <v>166240.48000000001</v>
      </c>
      <c r="AA43" s="1">
        <v>294092.21999999997</v>
      </c>
      <c r="AB43">
        <v>328395.84999999998</v>
      </c>
      <c r="AC43">
        <v>1008460.5</v>
      </c>
      <c r="AD43">
        <v>708078.47</v>
      </c>
      <c r="AF43">
        <v>761617.12</v>
      </c>
      <c r="AG43">
        <v>1314916</v>
      </c>
      <c r="AH43">
        <v>791983</v>
      </c>
      <c r="AI43">
        <v>815940</v>
      </c>
      <c r="AJ43">
        <v>360252</v>
      </c>
      <c r="AK43">
        <v>346971</v>
      </c>
      <c r="AL43">
        <v>570184</v>
      </c>
      <c r="AM43">
        <v>2284687</v>
      </c>
      <c r="AN43">
        <v>20427</v>
      </c>
      <c r="AO43">
        <v>17615</v>
      </c>
      <c r="AP43">
        <v>35060</v>
      </c>
      <c r="AQ43">
        <v>7192</v>
      </c>
      <c r="AR43">
        <v>9892</v>
      </c>
      <c r="AS43">
        <v>25574</v>
      </c>
      <c r="AT43">
        <v>12529</v>
      </c>
      <c r="AU43">
        <v>1311</v>
      </c>
      <c r="AW43">
        <v>666</v>
      </c>
      <c r="AX43">
        <v>325</v>
      </c>
      <c r="AY43">
        <v>99</v>
      </c>
      <c r="BA43">
        <v>14289</v>
      </c>
      <c r="BB43">
        <v>146159</v>
      </c>
      <c r="BC43">
        <v>1002754</v>
      </c>
    </row>
    <row r="44" spans="2:55">
      <c r="B44" t="s">
        <v>51</v>
      </c>
      <c r="AD44">
        <v>1415.22</v>
      </c>
    </row>
    <row r="45" spans="2:55">
      <c r="B45" t="s">
        <v>70</v>
      </c>
      <c r="AG45">
        <v>149</v>
      </c>
      <c r="AO45">
        <v>93</v>
      </c>
      <c r="AP45">
        <v>8311</v>
      </c>
      <c r="AR45">
        <v>337</v>
      </c>
    </row>
    <row r="46" spans="2:55">
      <c r="B46" t="s">
        <v>68</v>
      </c>
      <c r="AN46">
        <v>3</v>
      </c>
      <c r="AQ46">
        <v>578</v>
      </c>
      <c r="AU46">
        <v>29</v>
      </c>
      <c r="BB46">
        <v>188</v>
      </c>
    </row>
    <row r="47" spans="2:55">
      <c r="B47" t="s">
        <v>59</v>
      </c>
      <c r="AG47">
        <v>3038</v>
      </c>
      <c r="AH47">
        <v>9984</v>
      </c>
      <c r="AI47">
        <v>3072</v>
      </c>
      <c r="AJ47">
        <v>5445</v>
      </c>
      <c r="AK47">
        <v>8052</v>
      </c>
      <c r="AL47">
        <v>929</v>
      </c>
      <c r="AM47">
        <v>14324</v>
      </c>
      <c r="AN47">
        <v>195</v>
      </c>
      <c r="AO47">
        <v>32</v>
      </c>
      <c r="AP47">
        <v>3547</v>
      </c>
      <c r="AR47">
        <v>1613</v>
      </c>
      <c r="BA47">
        <v>373</v>
      </c>
      <c r="BC47">
        <v>46550</v>
      </c>
    </row>
    <row r="48" spans="2:55">
      <c r="B48" t="s">
        <v>81</v>
      </c>
      <c r="Y48">
        <v>9.73</v>
      </c>
    </row>
    <row r="49" spans="2:55">
      <c r="B49" t="s">
        <v>25</v>
      </c>
      <c r="S49">
        <v>29787.45</v>
      </c>
      <c r="T49">
        <v>9744.2999999999993</v>
      </c>
      <c r="W49">
        <v>22452.76</v>
      </c>
      <c r="Y49">
        <v>687261.13</v>
      </c>
      <c r="Z49">
        <v>58159.1</v>
      </c>
      <c r="AA49" s="1">
        <v>42043.3</v>
      </c>
      <c r="AB49">
        <v>26867.7</v>
      </c>
      <c r="AC49">
        <v>44917.14</v>
      </c>
      <c r="AD49">
        <v>106000.34</v>
      </c>
      <c r="AF49">
        <v>125885.16</v>
      </c>
      <c r="AG49">
        <v>132502</v>
      </c>
      <c r="AH49">
        <v>246629</v>
      </c>
      <c r="AI49">
        <v>14342</v>
      </c>
      <c r="AJ49">
        <v>19557</v>
      </c>
      <c r="AK49">
        <v>68097</v>
      </c>
      <c r="AL49">
        <v>9973</v>
      </c>
      <c r="AM49">
        <v>620498</v>
      </c>
      <c r="AN49">
        <v>206175</v>
      </c>
      <c r="AO49">
        <v>75574</v>
      </c>
      <c r="AP49">
        <v>67098</v>
      </c>
      <c r="AQ49">
        <v>81924</v>
      </c>
      <c r="AR49">
        <v>67550</v>
      </c>
      <c r="AS49">
        <v>235292</v>
      </c>
      <c r="AT49">
        <v>482541</v>
      </c>
      <c r="AU49">
        <v>1231731</v>
      </c>
      <c r="AV49">
        <v>3229082</v>
      </c>
      <c r="AW49">
        <v>3578182</v>
      </c>
      <c r="AX49">
        <v>3314316</v>
      </c>
      <c r="AY49">
        <v>3421900</v>
      </c>
      <c r="AZ49">
        <v>3006057</v>
      </c>
      <c r="BA49">
        <v>2282292</v>
      </c>
      <c r="BB49">
        <v>2117615</v>
      </c>
      <c r="BC49">
        <v>2717103</v>
      </c>
    </row>
    <row r="50" spans="2:55">
      <c r="B50" t="s">
        <v>26</v>
      </c>
      <c r="S50">
        <v>33903.129999999997</v>
      </c>
      <c r="W50">
        <v>30204.560000000001</v>
      </c>
      <c r="Y50">
        <v>54341.48</v>
      </c>
      <c r="Z50">
        <v>12289.53</v>
      </c>
      <c r="AA50" s="1">
        <v>108003.11</v>
      </c>
      <c r="AB50">
        <v>47248.95</v>
      </c>
      <c r="AC50">
        <v>178072.38</v>
      </c>
      <c r="AD50">
        <v>161581.96</v>
      </c>
      <c r="AF50">
        <v>43180.46</v>
      </c>
      <c r="AG50">
        <v>416753</v>
      </c>
      <c r="AH50">
        <v>662006</v>
      </c>
      <c r="AI50">
        <v>130856</v>
      </c>
      <c r="AJ50">
        <v>35070</v>
      </c>
      <c r="AK50">
        <v>19144</v>
      </c>
      <c r="AL50">
        <v>12635</v>
      </c>
      <c r="AM50">
        <v>68460</v>
      </c>
      <c r="AN50">
        <v>43079</v>
      </c>
      <c r="AO50">
        <v>18160</v>
      </c>
      <c r="AP50">
        <v>33422</v>
      </c>
      <c r="AQ50">
        <v>16146</v>
      </c>
      <c r="AR50">
        <v>32011</v>
      </c>
      <c r="AS50">
        <v>32247</v>
      </c>
      <c r="AT50">
        <v>17920</v>
      </c>
      <c r="AU50">
        <v>107545</v>
      </c>
      <c r="AV50">
        <v>27816</v>
      </c>
      <c r="AW50">
        <v>52052</v>
      </c>
      <c r="AX50">
        <v>133080</v>
      </c>
      <c r="AY50">
        <v>116588</v>
      </c>
      <c r="AZ50">
        <v>42714</v>
      </c>
      <c r="BA50">
        <v>1068570</v>
      </c>
      <c r="BB50">
        <v>560706</v>
      </c>
      <c r="BC50">
        <v>1175287</v>
      </c>
    </row>
    <row r="51" spans="2:55">
      <c r="B51" t="s">
        <v>27</v>
      </c>
      <c r="S51">
        <v>4011.27</v>
      </c>
      <c r="T51">
        <v>1238.27</v>
      </c>
      <c r="W51">
        <v>4.95</v>
      </c>
      <c r="Y51">
        <v>6100.36</v>
      </c>
      <c r="Z51">
        <v>1370.65</v>
      </c>
      <c r="AA51" s="1">
        <v>5254.88</v>
      </c>
      <c r="AB51">
        <v>21162.17</v>
      </c>
      <c r="AC51">
        <v>124800.94</v>
      </c>
      <c r="AD51">
        <v>282001.09000000003</v>
      </c>
      <c r="AF51">
        <v>196818.27</v>
      </c>
      <c r="AG51">
        <v>227998</v>
      </c>
      <c r="AH51">
        <v>52687</v>
      </c>
      <c r="AI51">
        <v>91606</v>
      </c>
      <c r="AJ51">
        <v>15721</v>
      </c>
      <c r="AK51">
        <v>11215</v>
      </c>
      <c r="AL51">
        <v>23296</v>
      </c>
      <c r="AM51">
        <v>94220</v>
      </c>
      <c r="AN51">
        <v>33216</v>
      </c>
      <c r="AO51">
        <v>13367</v>
      </c>
      <c r="AP51">
        <v>40292</v>
      </c>
      <c r="AQ51">
        <v>45887</v>
      </c>
      <c r="AR51">
        <v>106417</v>
      </c>
      <c r="AS51">
        <v>88044</v>
      </c>
      <c r="AT51">
        <v>180</v>
      </c>
      <c r="AW51">
        <v>6</v>
      </c>
      <c r="AY51">
        <v>33074</v>
      </c>
      <c r="AZ51">
        <v>49702</v>
      </c>
      <c r="BA51">
        <v>55527</v>
      </c>
      <c r="BB51">
        <v>31917</v>
      </c>
      <c r="BC51">
        <v>57827</v>
      </c>
    </row>
    <row r="52" spans="2:55">
      <c r="B52" t="s">
        <v>42</v>
      </c>
      <c r="AC52">
        <v>47.42</v>
      </c>
      <c r="AD52">
        <v>634.08000000000004</v>
      </c>
    </row>
    <row r="53" spans="2:55">
      <c r="B53" t="s">
        <v>52</v>
      </c>
      <c r="AD53">
        <v>331.48</v>
      </c>
    </row>
    <row r="54" spans="2:55">
      <c r="B54" t="s">
        <v>28</v>
      </c>
      <c r="S54">
        <v>125</v>
      </c>
      <c r="T54">
        <v>6671.2</v>
      </c>
      <c r="W54">
        <v>106597.22</v>
      </c>
      <c r="Y54">
        <v>14287.98</v>
      </c>
      <c r="Z54">
        <v>2340.16</v>
      </c>
      <c r="AA54" s="1">
        <v>2571.7199999999998</v>
      </c>
      <c r="AB54">
        <v>5302.15</v>
      </c>
      <c r="AC54">
        <v>3161.4</v>
      </c>
      <c r="AD54">
        <v>9667.44</v>
      </c>
      <c r="AF54">
        <v>10834.63</v>
      </c>
      <c r="AG54">
        <v>9508</v>
      </c>
      <c r="AH54">
        <v>12369</v>
      </c>
      <c r="AI54">
        <v>14630</v>
      </c>
      <c r="AJ54">
        <v>14396</v>
      </c>
      <c r="AK54">
        <v>6413</v>
      </c>
      <c r="AL54">
        <v>19553</v>
      </c>
      <c r="AM54">
        <v>44943</v>
      </c>
      <c r="AN54">
        <v>60366</v>
      </c>
      <c r="AO54">
        <v>39963</v>
      </c>
      <c r="AP54">
        <v>40386</v>
      </c>
      <c r="AQ54">
        <v>38357</v>
      </c>
      <c r="AR54">
        <v>26749</v>
      </c>
      <c r="AS54">
        <v>31208</v>
      </c>
      <c r="AT54">
        <v>26726</v>
      </c>
      <c r="AU54">
        <v>24512</v>
      </c>
      <c r="AV54">
        <v>208343</v>
      </c>
      <c r="AW54">
        <v>32923</v>
      </c>
      <c r="AX54">
        <v>7507</v>
      </c>
      <c r="AY54">
        <v>17270</v>
      </c>
      <c r="AZ54">
        <v>18322</v>
      </c>
      <c r="BA54">
        <v>25132</v>
      </c>
      <c r="BB54">
        <v>108860</v>
      </c>
      <c r="BC54">
        <v>31732</v>
      </c>
    </row>
    <row r="55" spans="2:55">
      <c r="B55" t="s">
        <v>71</v>
      </c>
      <c r="AQ55">
        <v>121</v>
      </c>
      <c r="AT55">
        <v>17</v>
      </c>
      <c r="AY55">
        <v>375</v>
      </c>
    </row>
    <row r="56" spans="2:55">
      <c r="B56" t="s">
        <v>29</v>
      </c>
      <c r="T56">
        <v>23.75</v>
      </c>
      <c r="Y56">
        <v>28.71</v>
      </c>
      <c r="AA56" s="1">
        <v>25.7</v>
      </c>
      <c r="AB56">
        <v>87.81</v>
      </c>
      <c r="AC56">
        <v>3727.62</v>
      </c>
      <c r="AJ56">
        <v>5473</v>
      </c>
    </row>
    <row r="57" spans="2:55">
      <c r="B57" t="s">
        <v>30</v>
      </c>
      <c r="T57">
        <v>72.349999999999994</v>
      </c>
      <c r="W57">
        <v>12750</v>
      </c>
      <c r="Y57">
        <v>588</v>
      </c>
      <c r="Z57">
        <v>20612.82</v>
      </c>
      <c r="AA57" s="1">
        <v>20190.650000000001</v>
      </c>
      <c r="AB57">
        <v>21950</v>
      </c>
      <c r="AC57">
        <v>264428.5</v>
      </c>
      <c r="AD57">
        <v>359614.48</v>
      </c>
      <c r="AF57">
        <v>334646.02</v>
      </c>
      <c r="AG57">
        <v>752619</v>
      </c>
      <c r="AH57">
        <v>772257</v>
      </c>
      <c r="AI57">
        <v>838478</v>
      </c>
      <c r="AJ57">
        <v>842046</v>
      </c>
      <c r="AK57">
        <v>565769</v>
      </c>
      <c r="AL57">
        <v>719547</v>
      </c>
      <c r="AM57">
        <v>778615</v>
      </c>
      <c r="AN57">
        <v>489189</v>
      </c>
      <c r="AO57">
        <v>422455</v>
      </c>
      <c r="AP57">
        <v>550358</v>
      </c>
      <c r="AQ57">
        <v>352765</v>
      </c>
      <c r="AR57">
        <v>431692</v>
      </c>
      <c r="AS57">
        <v>434092</v>
      </c>
      <c r="AT57">
        <v>426578</v>
      </c>
      <c r="AU57">
        <v>478384</v>
      </c>
      <c r="AV57">
        <v>567141</v>
      </c>
      <c r="AW57">
        <v>535912</v>
      </c>
      <c r="AX57">
        <v>623783</v>
      </c>
      <c r="AY57">
        <v>1003706</v>
      </c>
      <c r="AZ57">
        <v>1077862</v>
      </c>
      <c r="BA57">
        <v>1676842</v>
      </c>
      <c r="BB57">
        <v>1187886</v>
      </c>
      <c r="BC57">
        <v>2015034</v>
      </c>
    </row>
    <row r="58" spans="2:55">
      <c r="B58" t="s">
        <v>58</v>
      </c>
      <c r="AF58">
        <v>2888.94</v>
      </c>
      <c r="AG58">
        <v>178</v>
      </c>
      <c r="AH58">
        <v>11011</v>
      </c>
      <c r="AI58">
        <v>1566</v>
      </c>
      <c r="AJ58">
        <v>657</v>
      </c>
      <c r="AK58">
        <v>1670</v>
      </c>
      <c r="AL58">
        <v>86</v>
      </c>
      <c r="AM58">
        <v>2570</v>
      </c>
      <c r="AN58">
        <v>1059</v>
      </c>
      <c r="AO58">
        <v>21658</v>
      </c>
      <c r="AP58">
        <v>10582</v>
      </c>
      <c r="AQ58">
        <v>1173</v>
      </c>
      <c r="AR58">
        <v>17253</v>
      </c>
      <c r="BB58">
        <v>8841</v>
      </c>
    </row>
    <row r="59" spans="2:55">
      <c r="B59" t="s">
        <v>31</v>
      </c>
      <c r="S59">
        <v>5098.4799999999996</v>
      </c>
      <c r="T59">
        <v>2087.0300000000002</v>
      </c>
      <c r="W59">
        <v>240</v>
      </c>
      <c r="Y59">
        <v>3489.59</v>
      </c>
      <c r="Z59">
        <v>1262.71</v>
      </c>
      <c r="AA59" s="1">
        <v>1844.86</v>
      </c>
      <c r="AB59">
        <v>927.28</v>
      </c>
      <c r="AC59">
        <v>2439.02</v>
      </c>
      <c r="AD59">
        <v>642.88</v>
      </c>
      <c r="AF59">
        <v>4740.58</v>
      </c>
      <c r="AG59">
        <v>1868</v>
      </c>
      <c r="AH59">
        <v>4732</v>
      </c>
      <c r="AI59">
        <v>4882</v>
      </c>
      <c r="AJ59">
        <v>2959</v>
      </c>
      <c r="AK59">
        <v>1861</v>
      </c>
      <c r="AL59">
        <v>2424</v>
      </c>
      <c r="AM59">
        <v>2772</v>
      </c>
      <c r="AN59">
        <v>354</v>
      </c>
      <c r="AO59">
        <v>209</v>
      </c>
      <c r="AP59">
        <v>66</v>
      </c>
      <c r="AQ59">
        <v>41</v>
      </c>
      <c r="AR59">
        <v>38</v>
      </c>
      <c r="AS59">
        <v>145</v>
      </c>
      <c r="AT59">
        <v>167</v>
      </c>
      <c r="AU59">
        <v>2293</v>
      </c>
      <c r="AV59">
        <v>9547</v>
      </c>
      <c r="AW59">
        <v>19982</v>
      </c>
      <c r="AX59">
        <v>22109</v>
      </c>
      <c r="AY59">
        <v>59247</v>
      </c>
      <c r="AZ59">
        <v>120510</v>
      </c>
      <c r="BA59">
        <v>18529</v>
      </c>
      <c r="BB59">
        <v>29819</v>
      </c>
      <c r="BC59">
        <v>35130</v>
      </c>
    </row>
    <row r="60" spans="2:55">
      <c r="B60" t="s">
        <v>69</v>
      </c>
      <c r="AN60">
        <v>125</v>
      </c>
      <c r="AP60">
        <v>85</v>
      </c>
      <c r="AS60">
        <v>25</v>
      </c>
      <c r="AT60">
        <v>657</v>
      </c>
      <c r="AV60">
        <v>46</v>
      </c>
      <c r="AW60">
        <v>1340</v>
      </c>
      <c r="AX60">
        <v>31</v>
      </c>
      <c r="AY60">
        <v>447</v>
      </c>
      <c r="AZ60">
        <v>5283</v>
      </c>
      <c r="BA60">
        <v>974</v>
      </c>
      <c r="BB60">
        <v>10</v>
      </c>
      <c r="BC60">
        <v>1112</v>
      </c>
    </row>
    <row r="61" spans="2:55">
      <c r="B61" t="s">
        <v>75</v>
      </c>
      <c r="AR61">
        <v>25</v>
      </c>
      <c r="AS61">
        <v>152</v>
      </c>
      <c r="AT61">
        <v>25</v>
      </c>
      <c r="AU61">
        <v>333</v>
      </c>
      <c r="AX61">
        <v>156</v>
      </c>
      <c r="AY61">
        <v>123</v>
      </c>
      <c r="AZ61">
        <v>6</v>
      </c>
      <c r="BA61">
        <v>6</v>
      </c>
      <c r="BB61">
        <v>231706</v>
      </c>
    </row>
    <row r="62" spans="2:55">
      <c r="B62" t="s">
        <v>67</v>
      </c>
      <c r="AN62">
        <v>30</v>
      </c>
      <c r="BB62">
        <v>27</v>
      </c>
    </row>
    <row r="63" spans="2:55">
      <c r="B63" t="s">
        <v>32</v>
      </c>
      <c r="S63">
        <v>435.66</v>
      </c>
      <c r="T63">
        <v>27.05</v>
      </c>
      <c r="Z63">
        <v>377.5</v>
      </c>
      <c r="AB63">
        <v>47.23</v>
      </c>
      <c r="AD63">
        <v>268.54000000000002</v>
      </c>
      <c r="AF63">
        <v>367.9</v>
      </c>
      <c r="AG63">
        <v>4899</v>
      </c>
      <c r="AH63">
        <v>221</v>
      </c>
      <c r="AI63">
        <v>838</v>
      </c>
      <c r="AJ63">
        <v>3927</v>
      </c>
      <c r="AK63">
        <v>536</v>
      </c>
      <c r="AL63">
        <v>2953</v>
      </c>
      <c r="AM63">
        <v>3851</v>
      </c>
      <c r="AN63">
        <v>1311</v>
      </c>
      <c r="AO63">
        <v>199</v>
      </c>
      <c r="AP63">
        <v>2253</v>
      </c>
      <c r="AQ63">
        <v>3052</v>
      </c>
      <c r="AR63">
        <v>2947</v>
      </c>
      <c r="AS63">
        <v>604</v>
      </c>
      <c r="AT63">
        <v>2193</v>
      </c>
      <c r="AU63">
        <v>624</v>
      </c>
      <c r="AV63">
        <v>2205</v>
      </c>
      <c r="AW63">
        <v>880</v>
      </c>
      <c r="AX63">
        <v>1875</v>
      </c>
      <c r="AY63">
        <v>1803</v>
      </c>
      <c r="AZ63">
        <v>5112</v>
      </c>
      <c r="BA63">
        <v>5845</v>
      </c>
      <c r="BB63">
        <v>2237</v>
      </c>
      <c r="BC63">
        <v>1828</v>
      </c>
    </row>
    <row r="64" spans="2:55">
      <c r="B64" t="s">
        <v>33</v>
      </c>
      <c r="AB64">
        <v>1.97</v>
      </c>
      <c r="AD64">
        <v>66</v>
      </c>
    </row>
    <row r="65" spans="2:55">
      <c r="B65" t="s">
        <v>34</v>
      </c>
      <c r="S65">
        <v>22378.46</v>
      </c>
      <c r="T65">
        <v>21316.95</v>
      </c>
      <c r="W65">
        <v>31425.84</v>
      </c>
      <c r="Y65">
        <v>14901.36</v>
      </c>
      <c r="Z65">
        <v>25682.53</v>
      </c>
      <c r="AA65" s="1">
        <v>6526.94</v>
      </c>
      <c r="AB65">
        <v>40104.89</v>
      </c>
      <c r="AC65">
        <v>156821.20000000001</v>
      </c>
      <c r="AD65">
        <v>134176.99</v>
      </c>
      <c r="AF65">
        <v>358984.27</v>
      </c>
      <c r="AG65">
        <v>582726</v>
      </c>
      <c r="AH65">
        <v>688868</v>
      </c>
      <c r="AI65">
        <v>571278</v>
      </c>
      <c r="AJ65">
        <v>510206</v>
      </c>
      <c r="AK65">
        <v>318601</v>
      </c>
      <c r="AL65">
        <v>225743</v>
      </c>
      <c r="AM65">
        <v>197945</v>
      </c>
      <c r="AN65">
        <v>152287</v>
      </c>
      <c r="AO65">
        <v>80320</v>
      </c>
      <c r="AP65">
        <v>142659</v>
      </c>
      <c r="AQ65">
        <v>162766</v>
      </c>
      <c r="AR65">
        <v>277979</v>
      </c>
      <c r="AS65">
        <v>231695</v>
      </c>
      <c r="AT65">
        <v>16654</v>
      </c>
      <c r="AU65">
        <v>5089</v>
      </c>
      <c r="AV65">
        <v>1521</v>
      </c>
      <c r="AW65">
        <v>1366</v>
      </c>
      <c r="AX65">
        <v>15408</v>
      </c>
      <c r="AY65">
        <v>425727</v>
      </c>
      <c r="AZ65">
        <v>1053250</v>
      </c>
      <c r="BA65">
        <v>907883</v>
      </c>
      <c r="BB65">
        <v>1517631</v>
      </c>
      <c r="BC65">
        <v>2054112</v>
      </c>
    </row>
    <row r="66" spans="2:55">
      <c r="B66" t="s">
        <v>35</v>
      </c>
      <c r="S66">
        <v>14202.53</v>
      </c>
      <c r="T66">
        <v>5113.8900000000003</v>
      </c>
      <c r="W66">
        <v>4919.4799999999996</v>
      </c>
      <c r="Y66">
        <v>18723.060000000001</v>
      </c>
      <c r="Z66">
        <v>82058.070000000007</v>
      </c>
      <c r="AA66" s="1">
        <v>17691.88</v>
      </c>
      <c r="AB66">
        <v>22481.5</v>
      </c>
      <c r="AC66">
        <v>25867.439999999999</v>
      </c>
      <c r="AD66">
        <v>369144.14</v>
      </c>
      <c r="AF66">
        <v>139572.54</v>
      </c>
      <c r="AG66">
        <v>125951</v>
      </c>
      <c r="AH66">
        <v>116957</v>
      </c>
      <c r="AI66">
        <v>64922</v>
      </c>
      <c r="AJ66">
        <v>54318</v>
      </c>
      <c r="AK66">
        <v>25056</v>
      </c>
      <c r="AL66">
        <v>39872</v>
      </c>
      <c r="AM66">
        <v>56887</v>
      </c>
      <c r="AN66">
        <v>54702</v>
      </c>
      <c r="AO66">
        <v>43367</v>
      </c>
      <c r="AP66">
        <v>116938</v>
      </c>
      <c r="AQ66">
        <v>216723</v>
      </c>
      <c r="AR66">
        <v>187074</v>
      </c>
      <c r="AS66">
        <v>146291</v>
      </c>
      <c r="AT66">
        <v>107598</v>
      </c>
      <c r="AU66">
        <v>89155</v>
      </c>
      <c r="AV66">
        <v>103453</v>
      </c>
      <c r="AW66">
        <v>139120</v>
      </c>
      <c r="AX66">
        <v>190991</v>
      </c>
      <c r="AY66">
        <v>510422</v>
      </c>
      <c r="AZ66">
        <v>1062070</v>
      </c>
      <c r="BA66">
        <v>1192116</v>
      </c>
      <c r="BB66">
        <v>1481970</v>
      </c>
      <c r="BC66">
        <v>1328568</v>
      </c>
    </row>
    <row r="67" spans="2:55">
      <c r="B67" t="s">
        <v>80</v>
      </c>
      <c r="Y67">
        <v>362.4</v>
      </c>
    </row>
    <row r="68" spans="2:55">
      <c r="B68" t="s">
        <v>36</v>
      </c>
      <c r="Z68">
        <v>4090.89</v>
      </c>
      <c r="AA68" s="1">
        <v>2697.01</v>
      </c>
      <c r="AB68">
        <v>11565.33</v>
      </c>
      <c r="AC68">
        <v>13165.32</v>
      </c>
      <c r="AD68">
        <v>10581.3</v>
      </c>
      <c r="AF68">
        <v>337912.34</v>
      </c>
      <c r="AG68">
        <v>268861</v>
      </c>
      <c r="AH68">
        <v>186775</v>
      </c>
      <c r="AI68">
        <v>193060</v>
      </c>
      <c r="AJ68">
        <v>66059</v>
      </c>
      <c r="AK68">
        <v>86982</v>
      </c>
      <c r="AL68">
        <v>165721</v>
      </c>
      <c r="AM68">
        <v>143812</v>
      </c>
      <c r="AN68">
        <v>137610</v>
      </c>
      <c r="AO68">
        <v>131732</v>
      </c>
      <c r="AP68">
        <v>365422</v>
      </c>
      <c r="AQ68">
        <v>564659</v>
      </c>
      <c r="AR68">
        <v>159323</v>
      </c>
      <c r="AS68">
        <v>1882</v>
      </c>
      <c r="AT68">
        <v>618</v>
      </c>
      <c r="AU68">
        <v>721</v>
      </c>
      <c r="AV68">
        <v>675</v>
      </c>
      <c r="AW68">
        <v>2217</v>
      </c>
      <c r="AY68">
        <v>3904</v>
      </c>
      <c r="AZ68">
        <v>155337</v>
      </c>
      <c r="BA68">
        <v>219472</v>
      </c>
      <c r="BB68">
        <v>216286</v>
      </c>
      <c r="BC68">
        <v>345809</v>
      </c>
    </row>
    <row r="69" spans="2:55">
      <c r="B69" t="s">
        <v>43</v>
      </c>
      <c r="S69">
        <v>83.87</v>
      </c>
      <c r="T69">
        <v>4.0599999999999996</v>
      </c>
      <c r="Y69">
        <v>62.41</v>
      </c>
      <c r="Z69">
        <v>256.3</v>
      </c>
      <c r="AA69" s="1">
        <v>67.209999999999994</v>
      </c>
      <c r="AC69">
        <v>4282.4399999999996</v>
      </c>
      <c r="AD69">
        <v>18176.96</v>
      </c>
      <c r="AH69">
        <v>135</v>
      </c>
      <c r="AI69">
        <v>1260</v>
      </c>
      <c r="AJ69">
        <v>2226</v>
      </c>
      <c r="AK69">
        <v>195</v>
      </c>
      <c r="AL69">
        <v>361</v>
      </c>
      <c r="AM69">
        <v>592</v>
      </c>
      <c r="AO69">
        <v>237</v>
      </c>
      <c r="AQ69">
        <v>8</v>
      </c>
      <c r="AW69">
        <v>17</v>
      </c>
      <c r="AY69">
        <v>563</v>
      </c>
      <c r="AZ69">
        <v>3497</v>
      </c>
      <c r="BA69">
        <v>37</v>
      </c>
      <c r="BB69">
        <v>1005</v>
      </c>
    </row>
    <row r="70" spans="2:55">
      <c r="B70" t="s">
        <v>44</v>
      </c>
      <c r="Z70">
        <v>3.81</v>
      </c>
      <c r="AC70">
        <v>50.5</v>
      </c>
      <c r="AP70">
        <v>341</v>
      </c>
      <c r="AR70">
        <v>3</v>
      </c>
      <c r="AS70">
        <v>14</v>
      </c>
      <c r="AT70">
        <v>18</v>
      </c>
      <c r="AU70">
        <v>50</v>
      </c>
      <c r="AW70">
        <v>165036</v>
      </c>
      <c r="AX70">
        <v>257071</v>
      </c>
      <c r="AY70">
        <v>69965</v>
      </c>
      <c r="AZ70">
        <v>28460</v>
      </c>
      <c r="BA70">
        <v>287815</v>
      </c>
      <c r="BB70">
        <v>55365</v>
      </c>
      <c r="BC70">
        <v>56979</v>
      </c>
    </row>
    <row r="71" spans="2:55">
      <c r="B71" t="s">
        <v>45</v>
      </c>
      <c r="Y71">
        <v>155</v>
      </c>
      <c r="AC71">
        <v>138.46</v>
      </c>
      <c r="AD71">
        <v>130.18</v>
      </c>
      <c r="AF71">
        <v>303.75</v>
      </c>
      <c r="AH71">
        <v>70000</v>
      </c>
      <c r="AI71">
        <v>1066</v>
      </c>
      <c r="AJ71">
        <v>455</v>
      </c>
      <c r="AK71">
        <v>5269</v>
      </c>
      <c r="AM71">
        <v>1753</v>
      </c>
      <c r="AN71">
        <v>5393</v>
      </c>
      <c r="AO71">
        <v>320</v>
      </c>
      <c r="AP71">
        <v>29</v>
      </c>
      <c r="AQ71">
        <v>61</v>
      </c>
      <c r="AR71">
        <v>23</v>
      </c>
      <c r="AS71">
        <v>119</v>
      </c>
      <c r="AT71">
        <v>512</v>
      </c>
      <c r="AU71">
        <v>683</v>
      </c>
      <c r="AV71">
        <v>490</v>
      </c>
      <c r="AW71">
        <v>3929</v>
      </c>
      <c r="AX71">
        <v>14443</v>
      </c>
      <c r="AY71">
        <v>20061</v>
      </c>
      <c r="AZ71">
        <v>23215</v>
      </c>
      <c r="BA71">
        <v>3876</v>
      </c>
      <c r="BB71">
        <v>261193</v>
      </c>
      <c r="BC71">
        <v>70695</v>
      </c>
    </row>
    <row r="72" spans="2:55">
      <c r="B72" t="s">
        <v>57</v>
      </c>
      <c r="AF72">
        <v>160553.73000000001</v>
      </c>
      <c r="AG72">
        <v>111818</v>
      </c>
      <c r="AH72">
        <v>63545</v>
      </c>
      <c r="AI72">
        <v>68714</v>
      </c>
      <c r="AJ72">
        <v>83376</v>
      </c>
      <c r="AK72">
        <v>59468</v>
      </c>
      <c r="AL72">
        <v>57109</v>
      </c>
      <c r="AM72">
        <v>42469</v>
      </c>
      <c r="AN72">
        <v>18391</v>
      </c>
      <c r="AO72">
        <v>24075</v>
      </c>
      <c r="AP72">
        <v>32546</v>
      </c>
      <c r="AQ72">
        <v>28815</v>
      </c>
      <c r="AR72">
        <v>65731</v>
      </c>
      <c r="AS72">
        <v>270109</v>
      </c>
      <c r="BB72">
        <v>37</v>
      </c>
    </row>
    <row r="73" spans="2:55">
      <c r="B73" t="s">
        <v>37</v>
      </c>
      <c r="Y73">
        <v>44.5</v>
      </c>
      <c r="AB73">
        <v>97.4</v>
      </c>
      <c r="AC73">
        <v>237.98</v>
      </c>
      <c r="AD73">
        <v>97.28</v>
      </c>
    </row>
    <row r="74" spans="2:55">
      <c r="B74" t="s">
        <v>74</v>
      </c>
      <c r="AW74">
        <v>6</v>
      </c>
      <c r="AY74">
        <v>110</v>
      </c>
      <c r="AZ74">
        <v>3352</v>
      </c>
      <c r="BA74">
        <v>798</v>
      </c>
      <c r="BB74">
        <v>6323</v>
      </c>
      <c r="BC74">
        <v>995</v>
      </c>
    </row>
    <row r="75" spans="2:55">
      <c r="T75">
        <v>11.37</v>
      </c>
    </row>
    <row r="76" spans="2:55">
      <c r="B76" t="s">
        <v>56</v>
      </c>
      <c r="AI76">
        <v>3852</v>
      </c>
      <c r="AJ76">
        <v>67739</v>
      </c>
      <c r="AK76">
        <v>100124</v>
      </c>
      <c r="AL76">
        <v>146043</v>
      </c>
      <c r="AM76">
        <v>136921</v>
      </c>
      <c r="AN76">
        <v>55093</v>
      </c>
      <c r="AO76">
        <v>71963</v>
      </c>
      <c r="AP76">
        <v>24241</v>
      </c>
      <c r="AQ76">
        <v>22648</v>
      </c>
      <c r="AR76">
        <v>44366</v>
      </c>
      <c r="AS76">
        <v>31367</v>
      </c>
      <c r="AT76">
        <v>16508</v>
      </c>
      <c r="AU76">
        <v>25536</v>
      </c>
      <c r="AV76">
        <v>17994</v>
      </c>
      <c r="AW76">
        <v>67596</v>
      </c>
      <c r="AX76">
        <v>30421</v>
      </c>
      <c r="AY76">
        <v>48800</v>
      </c>
      <c r="AZ76">
        <v>204131</v>
      </c>
      <c r="BA76">
        <v>65319</v>
      </c>
      <c r="BB76">
        <v>92621</v>
      </c>
      <c r="BC76">
        <v>157695</v>
      </c>
    </row>
    <row r="78" spans="2:55">
      <c r="B78" t="s">
        <v>90</v>
      </c>
      <c r="M78" s="1">
        <f t="shared" ref="M78:Z78" si="0">SUM(M4:M73)</f>
        <v>0</v>
      </c>
      <c r="N78" s="1">
        <f t="shared" si="0"/>
        <v>0</v>
      </c>
      <c r="O78" s="1">
        <f t="shared" si="0"/>
        <v>0</v>
      </c>
      <c r="P78" s="1">
        <f t="shared" si="0"/>
        <v>0</v>
      </c>
      <c r="Q78" s="1">
        <f t="shared" si="0"/>
        <v>0</v>
      </c>
      <c r="R78" s="1">
        <f t="shared" si="0"/>
        <v>0</v>
      </c>
      <c r="S78" s="1">
        <f>SUM(S4:S77)</f>
        <v>4957549.01</v>
      </c>
      <c r="T78" s="1">
        <f>SUM(T4:T77)</f>
        <v>4022167.22</v>
      </c>
      <c r="U78" s="1">
        <f t="shared" si="0"/>
        <v>0</v>
      </c>
      <c r="V78" s="1">
        <f t="shared" si="0"/>
        <v>0</v>
      </c>
      <c r="W78" s="1">
        <f t="shared" si="0"/>
        <v>6142706.8599999994</v>
      </c>
      <c r="X78" s="1">
        <f t="shared" si="0"/>
        <v>0</v>
      </c>
      <c r="Y78" s="1">
        <f t="shared" si="0"/>
        <v>12628370.170000004</v>
      </c>
      <c r="Z78" s="1">
        <f t="shared" si="0"/>
        <v>8486452.6700000037</v>
      </c>
      <c r="AA78" s="1">
        <f>SUM(AA4:AA73)</f>
        <v>7426760.0600000005</v>
      </c>
      <c r="AB78">
        <f>SUM(AB4:AB73)</f>
        <v>8770457.4300000016</v>
      </c>
      <c r="AC78">
        <f>SUM(AC4:AC73)</f>
        <v>22349879.420000006</v>
      </c>
      <c r="AD78">
        <f>SUM(AD4:AD73)</f>
        <v>38766741.420000009</v>
      </c>
      <c r="AE78">
        <f t="shared" ref="AE78:AH78" si="1">SUM(AE4:AE76)</f>
        <v>0</v>
      </c>
      <c r="AF78">
        <f t="shared" si="1"/>
        <v>29718660.989999998</v>
      </c>
      <c r="AG78">
        <f t="shared" si="1"/>
        <v>37304358</v>
      </c>
      <c r="AH78">
        <f t="shared" si="1"/>
        <v>34680572</v>
      </c>
      <c r="AI78">
        <f>SUM(AI4:AI76)</f>
        <v>23528292</v>
      </c>
      <c r="AJ78">
        <f>SUM(AJ4:AJ76)</f>
        <v>14607226</v>
      </c>
      <c r="AK78">
        <f>SUM(AK4:AK76)</f>
        <v>12483859</v>
      </c>
      <c r="AL78">
        <f>SUM(AL4:AL76)</f>
        <v>15337710</v>
      </c>
      <c r="AM78">
        <f t="shared" ref="AM78:BC78" si="2">SUM(AM4:AM76)</f>
        <v>21488836</v>
      </c>
      <c r="AN78">
        <f t="shared" si="2"/>
        <v>22656906</v>
      </c>
      <c r="AO78">
        <f t="shared" si="2"/>
        <v>21087310</v>
      </c>
      <c r="AP78">
        <f t="shared" si="2"/>
        <v>26040297</v>
      </c>
      <c r="AQ78">
        <f t="shared" si="2"/>
        <v>22866734</v>
      </c>
      <c r="AR78">
        <f t="shared" si="2"/>
        <v>22124303</v>
      </c>
      <c r="AS78">
        <f t="shared" si="2"/>
        <v>20270110</v>
      </c>
      <c r="AT78">
        <f t="shared" si="2"/>
        <v>20827216</v>
      </c>
      <c r="AU78">
        <f t="shared" si="2"/>
        <v>21431078</v>
      </c>
      <c r="AV78">
        <f t="shared" si="2"/>
        <v>29857429</v>
      </c>
      <c r="AW78">
        <f t="shared" si="2"/>
        <v>30682655</v>
      </c>
      <c r="AX78">
        <f t="shared" si="2"/>
        <v>33836084</v>
      </c>
      <c r="AY78">
        <f t="shared" si="2"/>
        <v>52840246</v>
      </c>
      <c r="AZ78">
        <f t="shared" si="2"/>
        <v>92331574</v>
      </c>
      <c r="BA78">
        <f t="shared" si="2"/>
        <v>103741829</v>
      </c>
      <c r="BB78">
        <f t="shared" si="2"/>
        <v>101973228</v>
      </c>
      <c r="BC78">
        <f t="shared" si="2"/>
        <v>121682967</v>
      </c>
    </row>
    <row r="80" spans="2:55">
      <c r="S80">
        <f>4958624.01-S78</f>
        <v>1075</v>
      </c>
      <c r="T80">
        <f>4022167.22-T78</f>
        <v>0</v>
      </c>
      <c r="W80">
        <f>6142706.86-W78</f>
        <v>0</v>
      </c>
      <c r="Y80">
        <f>12628370.19-Y78</f>
        <v>1.9999995827674866E-2</v>
      </c>
      <c r="Z80">
        <f>8486452.67-Z78</f>
        <v>0</v>
      </c>
      <c r="AA80" s="1">
        <f>7426760.06-AA78</f>
        <v>0</v>
      </c>
      <c r="AB80">
        <f>8770457.43-AB78</f>
        <v>0</v>
      </c>
      <c r="AC80">
        <f>22349879.42-AC78</f>
        <v>0</v>
      </c>
      <c r="AD80">
        <f>38766741.42-AD78</f>
        <v>0</v>
      </c>
      <c r="AF80">
        <f>29718660.99-AF78</f>
        <v>0</v>
      </c>
      <c r="AG80">
        <f>37304358-AG78</f>
        <v>0</v>
      </c>
      <c r="AH80">
        <f>34680572-AH78</f>
        <v>0</v>
      </c>
      <c r="AI80">
        <f>23528292-AI78</f>
        <v>0</v>
      </c>
      <c r="AJ80">
        <f>14607226-AJ78</f>
        <v>0</v>
      </c>
      <c r="AK80">
        <f>12483859-AK78</f>
        <v>0</v>
      </c>
      <c r="AL80">
        <f>15337710-AL78</f>
        <v>0</v>
      </c>
      <c r="AM80">
        <f>21488836-AM78</f>
        <v>0</v>
      </c>
      <c r="AN80">
        <f>22656906-AN78</f>
        <v>0</v>
      </c>
      <c r="AO80">
        <f>21087310-AO78</f>
        <v>0</v>
      </c>
      <c r="AP80">
        <f>26040297-AP78</f>
        <v>0</v>
      </c>
      <c r="AQ80">
        <f>22866734-AQ78</f>
        <v>0</v>
      </c>
      <c r="AR80">
        <f>22124303-AR78</f>
        <v>0</v>
      </c>
      <c r="AS80">
        <f>20270110-AS78</f>
        <v>0</v>
      </c>
      <c r="AT80">
        <f>20827216-AT78</f>
        <v>0</v>
      </c>
      <c r="AU80">
        <f>21431078-AU78</f>
        <v>0</v>
      </c>
      <c r="AV80">
        <f>29857429-AV78</f>
        <v>0</v>
      </c>
      <c r="AW80">
        <f>30682655-AW78</f>
        <v>0</v>
      </c>
      <c r="AX80">
        <f>33836084-AX78</f>
        <v>0</v>
      </c>
      <c r="AY80">
        <f>52840246-AY78</f>
        <v>0</v>
      </c>
      <c r="AZ80">
        <f>92331574-AZ78</f>
        <v>0</v>
      </c>
      <c r="BA80">
        <f>103741829-BA78</f>
        <v>0</v>
      </c>
      <c r="BB80">
        <f>101973228-BB78</f>
        <v>0</v>
      </c>
      <c r="BC80">
        <f>121682967-BC78</f>
        <v>0</v>
      </c>
    </row>
    <row r="82" spans="19:55">
      <c r="S82" t="s">
        <v>47</v>
      </c>
      <c r="T82" t="s">
        <v>47</v>
      </c>
      <c r="Y82" t="s">
        <v>47</v>
      </c>
      <c r="Z82" t="s">
        <v>47</v>
      </c>
      <c r="AA82" t="s">
        <v>47</v>
      </c>
      <c r="AB82" t="s">
        <v>47</v>
      </c>
      <c r="AC82" t="s">
        <v>47</v>
      </c>
      <c r="AD82" t="s">
        <v>47</v>
      </c>
      <c r="AM82" t="s">
        <v>72</v>
      </c>
      <c r="AN82" t="s">
        <v>72</v>
      </c>
      <c r="AO82" t="s">
        <v>72</v>
      </c>
      <c r="AP82" t="s">
        <v>72</v>
      </c>
      <c r="AQ82" t="s">
        <v>72</v>
      </c>
      <c r="AX82" t="s">
        <v>72</v>
      </c>
      <c r="AY82" t="s">
        <v>72</v>
      </c>
      <c r="AZ82" t="s">
        <v>72</v>
      </c>
      <c r="BA82" t="s">
        <v>72</v>
      </c>
      <c r="BB82" t="s">
        <v>72</v>
      </c>
      <c r="BC82" t="s">
        <v>72</v>
      </c>
    </row>
    <row r="84" spans="19:55">
      <c r="AA84" t="s">
        <v>77</v>
      </c>
      <c r="AB84" t="s">
        <v>86</v>
      </c>
      <c r="AC84" t="s">
        <v>86</v>
      </c>
      <c r="AD84" t="s">
        <v>86</v>
      </c>
      <c r="AM84" t="s">
        <v>73</v>
      </c>
      <c r="AN84" t="s">
        <v>73</v>
      </c>
      <c r="AO84" t="s">
        <v>73</v>
      </c>
      <c r="AP84" t="s">
        <v>73</v>
      </c>
      <c r="AQ84" t="s">
        <v>73</v>
      </c>
      <c r="AX84" t="s">
        <v>88</v>
      </c>
      <c r="AY84" t="s">
        <v>88</v>
      </c>
      <c r="AZ84" t="s">
        <v>88</v>
      </c>
      <c r="BA84" t="s">
        <v>88</v>
      </c>
      <c r="BB84" t="s">
        <v>82</v>
      </c>
      <c r="BC84" t="s">
        <v>73</v>
      </c>
    </row>
    <row r="86" spans="19:55">
      <c r="AL86" t="s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75"/>
  <sheetViews>
    <sheetView tabSelected="1" zoomScale="85" zoomScaleNormal="85" workbookViewId="0">
      <pane xSplit="3" ySplit="3" topLeftCell="AE58" activePane="bottomRight" state="frozen"/>
      <selection pane="topRight" activeCell="D1" sqref="D1"/>
      <selection pane="bottomLeft" activeCell="A3" sqref="A3"/>
      <selection pane="bottomRight" activeCell="AF73" sqref="AF73"/>
    </sheetView>
  </sheetViews>
  <sheetFormatPr defaultRowHeight="15"/>
  <cols>
    <col min="24" max="25" width="9.28515625" bestFit="1" customWidth="1"/>
    <col min="27" max="27" width="12.7109375" bestFit="1" customWidth="1"/>
    <col min="32" max="32" width="11.85546875" customWidth="1"/>
    <col min="33" max="35" width="9.28515625" bestFit="1" customWidth="1"/>
    <col min="37" max="37" width="9.28515625" bestFit="1" customWidth="1"/>
    <col min="40" max="44" width="9.28515625" bestFit="1" customWidth="1"/>
    <col min="49" max="50" width="9.28515625" bestFit="1" customWidth="1"/>
  </cols>
  <sheetData>
    <row r="1" spans="1:55">
      <c r="C1" t="s">
        <v>53</v>
      </c>
      <c r="D1" t="s">
        <v>54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X2">
        <v>1</v>
      </c>
    </row>
    <row r="3" spans="1:55">
      <c r="T3" t="s">
        <v>84</v>
      </c>
      <c r="W3" t="s">
        <v>85</v>
      </c>
      <c r="X3" t="s">
        <v>38</v>
      </c>
      <c r="Y3" t="s">
        <v>38</v>
      </c>
      <c r="Z3" t="s">
        <v>38</v>
      </c>
      <c r="AA3" t="s">
        <v>38</v>
      </c>
      <c r="AB3" t="s">
        <v>38</v>
      </c>
      <c r="AC3" t="s">
        <v>39</v>
      </c>
      <c r="AD3" t="s">
        <v>39</v>
      </c>
      <c r="AF3" t="s">
        <v>39</v>
      </c>
      <c r="AG3" t="s">
        <v>39</v>
      </c>
      <c r="AH3" t="s">
        <v>39</v>
      </c>
      <c r="AI3" t="s">
        <v>39</v>
      </c>
      <c r="AJ3" t="s">
        <v>39</v>
      </c>
      <c r="AK3" t="s">
        <v>39</v>
      </c>
      <c r="AL3" t="s">
        <v>39</v>
      </c>
      <c r="AM3" t="s">
        <v>39</v>
      </c>
      <c r="AN3" t="s">
        <v>39</v>
      </c>
      <c r="AO3" t="s">
        <v>39</v>
      </c>
      <c r="AP3" t="s">
        <v>39</v>
      </c>
      <c r="AQ3" t="s">
        <v>39</v>
      </c>
      <c r="AR3" t="s">
        <v>39</v>
      </c>
      <c r="AX3" t="s">
        <v>39</v>
      </c>
    </row>
    <row r="4" spans="1:55">
      <c r="A4" t="s">
        <v>0</v>
      </c>
      <c r="B4" t="s">
        <v>1</v>
      </c>
      <c r="T4">
        <v>29835</v>
      </c>
      <c r="X4">
        <v>23967</v>
      </c>
      <c r="Y4">
        <v>138617.4</v>
      </c>
      <c r="Z4">
        <v>408128.55</v>
      </c>
      <c r="AA4">
        <v>1374462.39</v>
      </c>
      <c r="AB4">
        <v>823857.33</v>
      </c>
      <c r="AC4">
        <v>8812660.4199999999</v>
      </c>
      <c r="AD4">
        <v>9099938.4299999997</v>
      </c>
      <c r="AF4">
        <v>9462701.4800000004</v>
      </c>
      <c r="AG4">
        <v>14213914</v>
      </c>
      <c r="AH4">
        <v>11704959</v>
      </c>
      <c r="AI4">
        <v>8020591</v>
      </c>
      <c r="AJ4">
        <v>6470931</v>
      </c>
      <c r="AK4">
        <v>4634482</v>
      </c>
      <c r="AL4">
        <v>5264992</v>
      </c>
      <c r="AM4">
        <v>7342488</v>
      </c>
      <c r="AN4">
        <v>3528843</v>
      </c>
      <c r="AO4">
        <v>3601099</v>
      </c>
      <c r="AP4">
        <v>4332363</v>
      </c>
      <c r="AQ4">
        <v>2697601</v>
      </c>
      <c r="AR4">
        <v>2852599</v>
      </c>
    </row>
    <row r="5" spans="1:55">
      <c r="B5" t="s">
        <v>46</v>
      </c>
      <c r="AI5">
        <v>2182</v>
      </c>
      <c r="AJ5">
        <v>5225</v>
      </c>
      <c r="AN5">
        <v>3963</v>
      </c>
      <c r="AX5">
        <v>9900</v>
      </c>
    </row>
    <row r="6" spans="1:55">
      <c r="B6" t="s">
        <v>2</v>
      </c>
      <c r="T6">
        <v>11437.5</v>
      </c>
      <c r="AF6">
        <v>75</v>
      </c>
      <c r="AN6">
        <v>249</v>
      </c>
      <c r="AP6">
        <v>4500</v>
      </c>
      <c r="AQ6">
        <v>5203</v>
      </c>
    </row>
    <row r="7" spans="1:55">
      <c r="B7" t="s">
        <v>3</v>
      </c>
      <c r="X7">
        <v>1925</v>
      </c>
      <c r="Y7">
        <v>576.54999999999995</v>
      </c>
      <c r="Z7">
        <v>34161.58</v>
      </c>
      <c r="AA7">
        <v>261282.4</v>
      </c>
      <c r="AB7">
        <v>87510.65</v>
      </c>
      <c r="AC7">
        <v>246777.52</v>
      </c>
      <c r="AD7">
        <v>206570.4</v>
      </c>
      <c r="AF7">
        <v>237704.78</v>
      </c>
      <c r="AG7">
        <v>160777</v>
      </c>
      <c r="AH7">
        <v>230078</v>
      </c>
      <c r="AI7">
        <v>95279</v>
      </c>
      <c r="AJ7">
        <v>91227</v>
      </c>
      <c r="AK7">
        <v>89092</v>
      </c>
      <c r="AL7">
        <v>103071</v>
      </c>
      <c r="AM7">
        <v>38715</v>
      </c>
      <c r="AN7">
        <v>178772</v>
      </c>
      <c r="AO7">
        <v>44850</v>
      </c>
      <c r="AP7">
        <v>179558</v>
      </c>
      <c r="AQ7">
        <v>106329</v>
      </c>
      <c r="AR7">
        <v>112781</v>
      </c>
    </row>
    <row r="8" spans="1:55">
      <c r="B8" t="s">
        <v>74</v>
      </c>
      <c r="AX8">
        <v>23313</v>
      </c>
    </row>
    <row r="9" spans="1:55">
      <c r="B9" t="s">
        <v>64</v>
      </c>
      <c r="AG9">
        <v>2016</v>
      </c>
      <c r="AI9">
        <v>4809</v>
      </c>
      <c r="AJ9">
        <v>7281</v>
      </c>
      <c r="AM9">
        <v>1800</v>
      </c>
      <c r="AO9">
        <v>3188</v>
      </c>
      <c r="AQ9">
        <v>938</v>
      </c>
      <c r="AR9">
        <v>2813</v>
      </c>
    </row>
    <row r="10" spans="1:55">
      <c r="B10" t="s">
        <v>4</v>
      </c>
      <c r="AX10">
        <v>1810</v>
      </c>
    </row>
    <row r="11" spans="1:55">
      <c r="B11" t="s">
        <v>5</v>
      </c>
      <c r="AH11">
        <v>21320</v>
      </c>
      <c r="AI11">
        <v>12161</v>
      </c>
      <c r="AO11">
        <v>3276</v>
      </c>
      <c r="AP11">
        <v>1397906</v>
      </c>
      <c r="AQ11">
        <v>35713</v>
      </c>
      <c r="AR11">
        <v>132923</v>
      </c>
      <c r="AX11">
        <v>3127636</v>
      </c>
    </row>
    <row r="12" spans="1:55">
      <c r="B12" t="s">
        <v>48</v>
      </c>
      <c r="AF12">
        <v>6000</v>
      </c>
      <c r="AG12">
        <v>12600</v>
      </c>
      <c r="AH12">
        <v>100</v>
      </c>
      <c r="AJ12">
        <v>1190</v>
      </c>
      <c r="AM12">
        <v>800</v>
      </c>
      <c r="AN12">
        <v>500</v>
      </c>
      <c r="AO12">
        <v>12</v>
      </c>
      <c r="AP12">
        <v>250</v>
      </c>
      <c r="AQ12">
        <v>875</v>
      </c>
      <c r="AR12">
        <v>1710</v>
      </c>
      <c r="AX12">
        <v>2311</v>
      </c>
    </row>
    <row r="13" spans="1:55">
      <c r="B13" t="s">
        <v>6</v>
      </c>
      <c r="T13">
        <v>51719.839999999997</v>
      </c>
      <c r="W13">
        <v>26444.22</v>
      </c>
      <c r="X13">
        <v>16231.375</v>
      </c>
      <c r="Y13">
        <v>71629.11</v>
      </c>
      <c r="Z13">
        <v>223486.92</v>
      </c>
      <c r="AA13">
        <v>143577.98000000001</v>
      </c>
      <c r="AB13">
        <v>21987.74</v>
      </c>
      <c r="AF13">
        <v>34871.82</v>
      </c>
      <c r="AG13">
        <v>132721</v>
      </c>
      <c r="AH13">
        <v>345772</v>
      </c>
      <c r="AI13">
        <v>32267</v>
      </c>
      <c r="AJ13">
        <v>57487</v>
      </c>
      <c r="AK13">
        <v>33493</v>
      </c>
      <c r="AL13">
        <v>16434</v>
      </c>
      <c r="AM13">
        <v>28542</v>
      </c>
      <c r="AN13">
        <v>27624</v>
      </c>
      <c r="AO13">
        <v>13446</v>
      </c>
      <c r="AP13">
        <v>33833</v>
      </c>
      <c r="AQ13">
        <v>59945</v>
      </c>
      <c r="AR13">
        <v>128788</v>
      </c>
      <c r="AX13">
        <v>101446</v>
      </c>
    </row>
    <row r="14" spans="1:55">
      <c r="B14" t="s">
        <v>7</v>
      </c>
      <c r="Y14">
        <v>18780.32</v>
      </c>
      <c r="Z14">
        <v>70554.539999999994</v>
      </c>
      <c r="AA14">
        <v>510302.53</v>
      </c>
      <c r="AB14">
        <v>657222.6</v>
      </c>
      <c r="AC14">
        <v>1679317.2</v>
      </c>
      <c r="AD14">
        <v>875169.98</v>
      </c>
      <c r="AF14">
        <v>499281.14</v>
      </c>
      <c r="AG14">
        <v>965212</v>
      </c>
      <c r="AH14">
        <v>558370</v>
      </c>
      <c r="AI14">
        <v>220984</v>
      </c>
      <c r="AJ14">
        <v>27375</v>
      </c>
      <c r="AK14">
        <v>1258</v>
      </c>
      <c r="AL14">
        <v>676</v>
      </c>
      <c r="AN14">
        <v>500</v>
      </c>
      <c r="AO14">
        <v>3750</v>
      </c>
      <c r="AP14">
        <v>760</v>
      </c>
      <c r="AQ14">
        <v>3780</v>
      </c>
      <c r="AX14">
        <v>2693</v>
      </c>
    </row>
    <row r="15" spans="1:55">
      <c r="B15" t="s">
        <v>92</v>
      </c>
      <c r="AF15">
        <v>49685.45</v>
      </c>
      <c r="AG15">
        <v>37330</v>
      </c>
      <c r="AI15">
        <v>62</v>
      </c>
    </row>
    <row r="16" spans="1:55">
      <c r="B16" t="s">
        <v>8</v>
      </c>
      <c r="T16">
        <v>111908.7</v>
      </c>
      <c r="W16">
        <v>705207.2</v>
      </c>
      <c r="X16">
        <v>143007.6</v>
      </c>
      <c r="Y16">
        <v>298521.37</v>
      </c>
      <c r="Z16">
        <v>24342.959999999999</v>
      </c>
      <c r="AA16">
        <v>119482.25</v>
      </c>
      <c r="AB16">
        <v>286373</v>
      </c>
      <c r="AC16">
        <v>404209.66</v>
      </c>
      <c r="AD16">
        <v>373244.04</v>
      </c>
      <c r="AF16">
        <v>359747.26</v>
      </c>
      <c r="AG16">
        <v>652139</v>
      </c>
      <c r="AH16">
        <v>263789</v>
      </c>
      <c r="AI16">
        <v>284697</v>
      </c>
      <c r="AJ16">
        <v>221795</v>
      </c>
      <c r="AK16">
        <v>55660</v>
      </c>
      <c r="AL16">
        <v>5580</v>
      </c>
      <c r="AM16">
        <v>32953</v>
      </c>
      <c r="AN16">
        <v>105532</v>
      </c>
      <c r="AO16">
        <v>76121</v>
      </c>
      <c r="AP16">
        <v>106171</v>
      </c>
      <c r="AQ16">
        <v>121866</v>
      </c>
      <c r="AR16">
        <v>24323</v>
      </c>
      <c r="AX16">
        <v>171319</v>
      </c>
    </row>
    <row r="17" spans="2:50">
      <c r="B17" t="s">
        <v>9</v>
      </c>
      <c r="Z17">
        <v>100</v>
      </c>
      <c r="AL17">
        <v>1080</v>
      </c>
    </row>
    <row r="18" spans="2:50">
      <c r="B18" t="s">
        <v>65</v>
      </c>
      <c r="AG18">
        <v>1450</v>
      </c>
      <c r="AH18">
        <v>28165</v>
      </c>
      <c r="AI18">
        <v>1761</v>
      </c>
      <c r="AK18">
        <v>34806</v>
      </c>
      <c r="AL18">
        <v>6000</v>
      </c>
      <c r="AM18">
        <v>10640</v>
      </c>
      <c r="AN18">
        <v>33567</v>
      </c>
      <c r="AP18">
        <v>6625</v>
      </c>
      <c r="AQ18">
        <v>17462</v>
      </c>
      <c r="AR18">
        <v>38041</v>
      </c>
    </row>
    <row r="19" spans="2:50">
      <c r="B19" t="s">
        <v>10</v>
      </c>
      <c r="T19">
        <v>1522904.1</v>
      </c>
      <c r="X19">
        <v>55005</v>
      </c>
      <c r="Y19">
        <v>159419.24</v>
      </c>
      <c r="Z19">
        <v>168490.98</v>
      </c>
      <c r="AA19">
        <v>203787.87</v>
      </c>
      <c r="AB19">
        <v>103871.95</v>
      </c>
      <c r="AC19">
        <v>409778.28</v>
      </c>
      <c r="AD19">
        <v>256932.37</v>
      </c>
      <c r="AF19">
        <v>231688.11</v>
      </c>
      <c r="AG19">
        <v>594683</v>
      </c>
      <c r="AH19">
        <v>448765</v>
      </c>
      <c r="AI19">
        <v>311045</v>
      </c>
      <c r="AJ19">
        <v>336104</v>
      </c>
      <c r="AK19">
        <v>108898</v>
      </c>
      <c r="AL19">
        <v>134872</v>
      </c>
      <c r="AM19">
        <v>122173</v>
      </c>
      <c r="AN19">
        <v>194728</v>
      </c>
      <c r="AO19">
        <v>345341</v>
      </c>
      <c r="AP19">
        <v>147447</v>
      </c>
      <c r="AQ19">
        <v>77951</v>
      </c>
      <c r="AR19">
        <v>156325</v>
      </c>
    </row>
    <row r="20" spans="2:50">
      <c r="B20" t="s">
        <v>11</v>
      </c>
      <c r="T20">
        <v>7700</v>
      </c>
      <c r="W20">
        <v>26881.02</v>
      </c>
      <c r="X20">
        <v>10649.5</v>
      </c>
      <c r="Y20">
        <v>51394.67</v>
      </c>
      <c r="Z20">
        <v>39516.959999999999</v>
      </c>
      <c r="AA20">
        <v>7423.5</v>
      </c>
      <c r="AB20">
        <v>8260.25</v>
      </c>
      <c r="AG20">
        <v>2172</v>
      </c>
      <c r="AH20">
        <v>11856</v>
      </c>
      <c r="AI20">
        <v>13560</v>
      </c>
      <c r="AJ20">
        <v>12618</v>
      </c>
      <c r="AK20">
        <v>1087</v>
      </c>
      <c r="AL20">
        <v>5182</v>
      </c>
      <c r="AM20">
        <v>6200</v>
      </c>
      <c r="AN20">
        <v>5350</v>
      </c>
      <c r="AO20">
        <v>4953</v>
      </c>
      <c r="AP20">
        <v>8408</v>
      </c>
      <c r="AQ20">
        <v>39</v>
      </c>
      <c r="AR20">
        <v>5514</v>
      </c>
      <c r="AX20">
        <v>19761</v>
      </c>
    </row>
    <row r="21" spans="2:50">
      <c r="B21" t="s">
        <v>40</v>
      </c>
      <c r="AP21">
        <v>7388</v>
      </c>
    </row>
    <row r="22" spans="2:50">
      <c r="B22" t="s">
        <v>12</v>
      </c>
    </row>
    <row r="23" spans="2:50">
      <c r="B23" t="s">
        <v>13</v>
      </c>
      <c r="T23">
        <v>129704.82</v>
      </c>
      <c r="W23">
        <v>723178.6</v>
      </c>
      <c r="X23">
        <v>24384.16</v>
      </c>
      <c r="Y23">
        <v>56686.7</v>
      </c>
      <c r="Z23">
        <v>167039.79</v>
      </c>
      <c r="AA23">
        <v>356600.98</v>
      </c>
      <c r="AB23">
        <v>698926</v>
      </c>
      <c r="AC23">
        <v>1637175.68</v>
      </c>
      <c r="AD23">
        <v>793934.38</v>
      </c>
      <c r="AF23">
        <v>833801.38</v>
      </c>
      <c r="AG23">
        <v>1203712</v>
      </c>
      <c r="AH23">
        <v>502429</v>
      </c>
      <c r="AI23">
        <v>532669</v>
      </c>
      <c r="AJ23">
        <v>441400</v>
      </c>
      <c r="AK23">
        <v>253353</v>
      </c>
      <c r="AL23">
        <v>757832</v>
      </c>
      <c r="AM23">
        <v>468802</v>
      </c>
      <c r="AN23">
        <v>347269</v>
      </c>
      <c r="AO23">
        <v>152327</v>
      </c>
      <c r="AQ23">
        <v>8440</v>
      </c>
      <c r="AR23">
        <v>935</v>
      </c>
      <c r="AX23">
        <v>6584</v>
      </c>
    </row>
    <row r="24" spans="2:50">
      <c r="B24" t="s">
        <v>14</v>
      </c>
      <c r="T24">
        <v>9288876.5399999991</v>
      </c>
      <c r="W24">
        <v>21094100.280000001</v>
      </c>
      <c r="X24">
        <v>8340208.4900000002</v>
      </c>
      <c r="Y24">
        <v>11622771.279999999</v>
      </c>
      <c r="Z24">
        <v>3296622.04</v>
      </c>
      <c r="AA24">
        <v>3747794.98</v>
      </c>
      <c r="AB24">
        <v>6518213.6600000001</v>
      </c>
      <c r="AC24">
        <v>10923066.279999999</v>
      </c>
      <c r="AD24">
        <v>4952623.57</v>
      </c>
      <c r="AF24">
        <v>3129717.63</v>
      </c>
      <c r="AG24">
        <v>7434956</v>
      </c>
      <c r="AH24">
        <v>7922234</v>
      </c>
      <c r="AI24">
        <v>6396180</v>
      </c>
      <c r="AJ24">
        <v>3434819</v>
      </c>
      <c r="AK24">
        <v>2413993</v>
      </c>
      <c r="AL24">
        <v>4245459</v>
      </c>
      <c r="AM24">
        <v>6464518</v>
      </c>
      <c r="AN24">
        <v>13085886</v>
      </c>
      <c r="AO24">
        <v>14501948</v>
      </c>
      <c r="AP24">
        <v>23531921</v>
      </c>
      <c r="AQ24">
        <v>16896890</v>
      </c>
      <c r="AR24">
        <v>19067892</v>
      </c>
      <c r="AX24">
        <v>45128102</v>
      </c>
    </row>
    <row r="25" spans="2:50">
      <c r="B25" t="s">
        <v>60</v>
      </c>
      <c r="AG25">
        <v>1450</v>
      </c>
    </row>
    <row r="26" spans="2:50">
      <c r="B26" t="s">
        <v>15</v>
      </c>
      <c r="Y26">
        <v>13935.24</v>
      </c>
      <c r="Z26">
        <v>29693.279999999999</v>
      </c>
      <c r="AA26">
        <v>26709.21</v>
      </c>
      <c r="AB26">
        <v>90650</v>
      </c>
      <c r="AC26">
        <v>326844.32</v>
      </c>
      <c r="AD26">
        <v>213979.44</v>
      </c>
      <c r="AF26">
        <v>265491.26</v>
      </c>
      <c r="AG26">
        <v>392113</v>
      </c>
      <c r="AH26">
        <v>446991</v>
      </c>
      <c r="AI26">
        <v>185202</v>
      </c>
      <c r="AJ26">
        <v>105627</v>
      </c>
      <c r="AK26">
        <v>47506</v>
      </c>
      <c r="AL26">
        <v>145114</v>
      </c>
      <c r="AM26">
        <v>137362</v>
      </c>
      <c r="AN26">
        <v>447586</v>
      </c>
      <c r="AO26">
        <v>213541</v>
      </c>
      <c r="AP26">
        <v>388331</v>
      </c>
      <c r="AQ26">
        <v>378812</v>
      </c>
      <c r="AR26">
        <v>358814</v>
      </c>
    </row>
    <row r="27" spans="2:50">
      <c r="B27" t="s">
        <v>16</v>
      </c>
      <c r="T27">
        <v>2745779.97</v>
      </c>
      <c r="W27">
        <v>106630.84</v>
      </c>
      <c r="X27">
        <v>6181334.6500000004</v>
      </c>
      <c r="Y27">
        <v>1056904.71</v>
      </c>
      <c r="Z27">
        <v>1138590.3799999999</v>
      </c>
      <c r="AA27">
        <v>2736917.36</v>
      </c>
      <c r="AB27">
        <v>1831820.23</v>
      </c>
      <c r="AC27">
        <v>4060429.04</v>
      </c>
      <c r="AD27">
        <v>2044546.58</v>
      </c>
      <c r="AF27">
        <v>1178088.43</v>
      </c>
      <c r="AG27">
        <v>1331640</v>
      </c>
      <c r="AH27">
        <v>679319</v>
      </c>
      <c r="AI27">
        <v>1324015</v>
      </c>
      <c r="AJ27">
        <v>1564686</v>
      </c>
      <c r="AK27">
        <v>754135</v>
      </c>
      <c r="AL27">
        <v>1448528</v>
      </c>
      <c r="AM27">
        <v>1103919</v>
      </c>
      <c r="AN27">
        <v>891859</v>
      </c>
      <c r="AO27">
        <v>724972</v>
      </c>
      <c r="AP27">
        <v>955890</v>
      </c>
      <c r="AQ27">
        <v>198849</v>
      </c>
      <c r="AR27">
        <v>166310</v>
      </c>
    </row>
    <row r="28" spans="2:50">
      <c r="B28" t="s">
        <v>49</v>
      </c>
    </row>
    <row r="29" spans="2:50">
      <c r="B29" t="s">
        <v>17</v>
      </c>
      <c r="T29">
        <v>5451.86</v>
      </c>
      <c r="W29">
        <v>147440.20000000001</v>
      </c>
      <c r="X29">
        <v>9547</v>
      </c>
      <c r="Y29">
        <v>15652.4</v>
      </c>
      <c r="Z29">
        <v>7711.17</v>
      </c>
      <c r="AA29">
        <v>12825.5</v>
      </c>
      <c r="AB29">
        <v>11239.1</v>
      </c>
      <c r="AF29">
        <v>23319.4</v>
      </c>
      <c r="AG29">
        <v>2781</v>
      </c>
      <c r="AH29">
        <v>20387</v>
      </c>
      <c r="AI29">
        <v>118382</v>
      </c>
      <c r="AJ29">
        <v>196711</v>
      </c>
      <c r="AK29">
        <v>138446</v>
      </c>
      <c r="AL29">
        <v>90617</v>
      </c>
      <c r="AM29">
        <v>106021</v>
      </c>
      <c r="AN29">
        <v>176279</v>
      </c>
      <c r="AO29">
        <v>193649</v>
      </c>
      <c r="AP29">
        <v>231312</v>
      </c>
      <c r="AQ29">
        <v>269484</v>
      </c>
      <c r="AR29">
        <v>1040458</v>
      </c>
      <c r="AX29">
        <v>1267202</v>
      </c>
    </row>
    <row r="30" spans="2:50">
      <c r="B30" t="s">
        <v>66</v>
      </c>
      <c r="AM30">
        <v>10000</v>
      </c>
      <c r="AP30">
        <v>12</v>
      </c>
      <c r="AR30">
        <v>4250</v>
      </c>
      <c r="AX30">
        <v>25</v>
      </c>
    </row>
    <row r="31" spans="2:50">
      <c r="B31" t="s">
        <v>18</v>
      </c>
      <c r="T31">
        <v>2817607.2</v>
      </c>
      <c r="X31">
        <v>23613.25</v>
      </c>
      <c r="Y31">
        <v>175345.65</v>
      </c>
      <c r="Z31">
        <v>201813.97</v>
      </c>
      <c r="AA31">
        <v>1585779.6</v>
      </c>
      <c r="AB31">
        <v>777881.88</v>
      </c>
      <c r="AC31">
        <v>4328381.26</v>
      </c>
      <c r="AD31">
        <v>2677662.7799999998</v>
      </c>
      <c r="AF31">
        <v>3653067.05</v>
      </c>
      <c r="AG31">
        <v>5952561</v>
      </c>
      <c r="AH31">
        <v>3525210</v>
      </c>
      <c r="AI31">
        <v>2388224</v>
      </c>
      <c r="AJ31">
        <v>2890220</v>
      </c>
      <c r="AK31">
        <v>1273799</v>
      </c>
      <c r="AL31">
        <v>1171272</v>
      </c>
      <c r="AM31">
        <v>2251827</v>
      </c>
      <c r="AN31">
        <v>1073844</v>
      </c>
      <c r="AO31">
        <v>322363</v>
      </c>
      <c r="AP31">
        <v>309913</v>
      </c>
      <c r="AQ31">
        <v>194356</v>
      </c>
      <c r="AR31">
        <v>693180</v>
      </c>
    </row>
    <row r="32" spans="2:50">
      <c r="B32" t="s">
        <v>19</v>
      </c>
      <c r="T32">
        <v>18221.8</v>
      </c>
      <c r="W32">
        <v>19043.13</v>
      </c>
      <c r="X32">
        <v>67205.425000000003</v>
      </c>
      <c r="Y32">
        <v>30762.99</v>
      </c>
      <c r="Z32">
        <v>12675.08</v>
      </c>
      <c r="AA32">
        <v>8698.73</v>
      </c>
      <c r="AB32">
        <v>23953.27</v>
      </c>
      <c r="AF32">
        <v>220872.68</v>
      </c>
      <c r="AG32">
        <v>273706</v>
      </c>
      <c r="AH32">
        <v>337364</v>
      </c>
      <c r="AI32">
        <v>191543</v>
      </c>
      <c r="AJ32">
        <v>82873</v>
      </c>
      <c r="AK32">
        <v>157350</v>
      </c>
      <c r="AL32">
        <v>316595</v>
      </c>
      <c r="AM32">
        <v>208123</v>
      </c>
      <c r="AN32">
        <v>234886</v>
      </c>
      <c r="AO32">
        <v>291016</v>
      </c>
      <c r="AP32">
        <v>566715</v>
      </c>
      <c r="AQ32">
        <v>1007197</v>
      </c>
      <c r="AR32">
        <v>1318037</v>
      </c>
      <c r="AX32">
        <v>1798761</v>
      </c>
    </row>
    <row r="33" spans="2:50">
      <c r="B33" t="s">
        <v>41</v>
      </c>
    </row>
    <row r="34" spans="2:50">
      <c r="B34" t="s">
        <v>20</v>
      </c>
      <c r="AA34">
        <v>1050</v>
      </c>
    </row>
    <row r="35" spans="2:50">
      <c r="B35" t="s">
        <v>21</v>
      </c>
      <c r="T35">
        <v>1039368.43</v>
      </c>
      <c r="W35">
        <v>201840</v>
      </c>
      <c r="X35">
        <v>159662.75</v>
      </c>
      <c r="Y35">
        <v>752651.13</v>
      </c>
      <c r="Z35">
        <v>163674.78</v>
      </c>
      <c r="AA35">
        <v>205039.61</v>
      </c>
      <c r="AB35">
        <v>114821.03</v>
      </c>
      <c r="AC35">
        <v>135774.79999999999</v>
      </c>
      <c r="AD35">
        <v>378492.67</v>
      </c>
      <c r="AF35">
        <v>307629.21999999997</v>
      </c>
      <c r="AG35">
        <v>229968</v>
      </c>
      <c r="AH35">
        <v>428343</v>
      </c>
      <c r="AI35">
        <v>148900</v>
      </c>
      <c r="AJ35">
        <v>96762</v>
      </c>
      <c r="AK35">
        <v>35496</v>
      </c>
      <c r="AL35">
        <v>23714</v>
      </c>
      <c r="AM35">
        <v>27009</v>
      </c>
      <c r="AN35">
        <v>897062</v>
      </c>
      <c r="AO35">
        <v>229961</v>
      </c>
      <c r="AP35">
        <v>430005</v>
      </c>
      <c r="AQ35">
        <v>378361</v>
      </c>
      <c r="AR35">
        <v>58429</v>
      </c>
      <c r="AX35">
        <v>227793</v>
      </c>
    </row>
    <row r="36" spans="2:50">
      <c r="B36" t="s">
        <v>22</v>
      </c>
      <c r="AK36">
        <v>238</v>
      </c>
      <c r="AQ36">
        <v>338</v>
      </c>
    </row>
    <row r="37" spans="2:50">
      <c r="B37" t="s">
        <v>23</v>
      </c>
      <c r="T37">
        <v>2319801.9500000002</v>
      </c>
      <c r="W37">
        <v>39384</v>
      </c>
      <c r="X37">
        <v>10732.5</v>
      </c>
      <c r="Z37">
        <v>139597.07999999999</v>
      </c>
      <c r="AA37">
        <v>1140527.55</v>
      </c>
      <c r="AB37">
        <v>1557572.4</v>
      </c>
      <c r="AC37">
        <v>3104102.88</v>
      </c>
      <c r="AD37">
        <v>2397302.2200000002</v>
      </c>
      <c r="AF37">
        <v>1973642.24</v>
      </c>
      <c r="AG37">
        <v>5296506</v>
      </c>
      <c r="AH37">
        <v>3130323</v>
      </c>
      <c r="AI37">
        <v>2627406</v>
      </c>
      <c r="AJ37">
        <v>2717285</v>
      </c>
      <c r="AK37">
        <v>1613061</v>
      </c>
      <c r="AL37">
        <v>2670862</v>
      </c>
      <c r="AM37">
        <v>1863068</v>
      </c>
      <c r="AN37">
        <v>1495541</v>
      </c>
      <c r="AO37">
        <v>139649</v>
      </c>
      <c r="AP37">
        <v>1029884</v>
      </c>
      <c r="AQ37">
        <v>213925</v>
      </c>
      <c r="AR37">
        <v>349853</v>
      </c>
    </row>
    <row r="38" spans="2:50">
      <c r="B38" t="s">
        <v>50</v>
      </c>
    </row>
    <row r="39" spans="2:50">
      <c r="B39" t="s">
        <v>24</v>
      </c>
      <c r="Z39">
        <v>12337.92</v>
      </c>
      <c r="AA39">
        <v>18945.3</v>
      </c>
      <c r="AD39">
        <v>2721.82</v>
      </c>
      <c r="AF39">
        <v>3556.97</v>
      </c>
      <c r="AG39">
        <v>3957</v>
      </c>
      <c r="AH39">
        <v>2593</v>
      </c>
      <c r="AI39">
        <v>2643</v>
      </c>
      <c r="AJ39">
        <v>1094</v>
      </c>
      <c r="AK39">
        <v>524</v>
      </c>
      <c r="AL39">
        <v>18</v>
      </c>
      <c r="AM39">
        <v>2898</v>
      </c>
      <c r="AN39">
        <v>8720</v>
      </c>
      <c r="AO39">
        <v>5793</v>
      </c>
      <c r="AP39">
        <v>8225</v>
      </c>
      <c r="AQ39">
        <v>9180</v>
      </c>
      <c r="AR39">
        <v>10470</v>
      </c>
    </row>
    <row r="40" spans="2:50">
      <c r="B40" t="s">
        <v>51</v>
      </c>
    </row>
    <row r="41" spans="2:50">
      <c r="B41" t="s">
        <v>93</v>
      </c>
      <c r="AH41">
        <v>100</v>
      </c>
    </row>
    <row r="42" spans="2:50">
      <c r="B42" t="s">
        <v>25</v>
      </c>
      <c r="T42">
        <v>24494.400000000001</v>
      </c>
      <c r="W42">
        <v>1260580.31</v>
      </c>
      <c r="X42">
        <v>165765.5</v>
      </c>
      <c r="Y42">
        <v>50814.89</v>
      </c>
      <c r="Z42">
        <v>118866.48</v>
      </c>
      <c r="AA42">
        <v>34551.5</v>
      </c>
      <c r="AB42">
        <v>13700.24</v>
      </c>
      <c r="AF42">
        <v>357.5</v>
      </c>
      <c r="AG42">
        <v>6602</v>
      </c>
      <c r="AH42">
        <v>2397</v>
      </c>
      <c r="AI42">
        <v>1093</v>
      </c>
      <c r="AJ42">
        <v>2000</v>
      </c>
      <c r="AK42">
        <v>5150</v>
      </c>
      <c r="AL42">
        <v>1074</v>
      </c>
      <c r="AM42">
        <v>2000</v>
      </c>
      <c r="AN42">
        <v>11626</v>
      </c>
      <c r="AO42">
        <v>1647</v>
      </c>
      <c r="AP42">
        <v>3971</v>
      </c>
      <c r="AQ42">
        <v>146220</v>
      </c>
      <c r="AR42">
        <v>1558</v>
      </c>
      <c r="AX42">
        <v>630387</v>
      </c>
    </row>
    <row r="43" spans="2:50">
      <c r="B43" t="s">
        <v>26</v>
      </c>
      <c r="T43">
        <v>4675.55</v>
      </c>
      <c r="W43">
        <v>80676.89</v>
      </c>
      <c r="X43">
        <v>34625.485000000001</v>
      </c>
      <c r="Y43">
        <v>72488.75</v>
      </c>
      <c r="Z43">
        <v>17478.53</v>
      </c>
      <c r="AA43">
        <v>9322.82</v>
      </c>
      <c r="AB43">
        <v>14294.58</v>
      </c>
      <c r="AC43">
        <v>122.32</v>
      </c>
      <c r="AF43">
        <v>2436.5</v>
      </c>
      <c r="AG43">
        <v>292</v>
      </c>
      <c r="AH43">
        <v>19630</v>
      </c>
      <c r="AI43">
        <v>8703</v>
      </c>
      <c r="AJ43">
        <v>13507</v>
      </c>
      <c r="AK43">
        <v>10648</v>
      </c>
      <c r="AL43">
        <v>29282</v>
      </c>
      <c r="AM43">
        <v>10723</v>
      </c>
      <c r="AN43">
        <v>11239</v>
      </c>
      <c r="AO43">
        <v>14958</v>
      </c>
      <c r="AP43">
        <v>18646</v>
      </c>
      <c r="AQ43">
        <v>30236</v>
      </c>
      <c r="AR43">
        <v>56773</v>
      </c>
      <c r="AX43">
        <v>228852</v>
      </c>
    </row>
    <row r="44" spans="2:50">
      <c r="B44" t="s">
        <v>27</v>
      </c>
      <c r="T44">
        <v>3856968</v>
      </c>
      <c r="W44">
        <v>123868.8</v>
      </c>
      <c r="X44">
        <v>1250258.2</v>
      </c>
      <c r="Y44">
        <v>1605599.37</v>
      </c>
      <c r="Z44">
        <v>1263560.6499999999</v>
      </c>
      <c r="AA44">
        <v>2227646.56</v>
      </c>
      <c r="AB44">
        <v>1649803.1</v>
      </c>
      <c r="AC44">
        <v>3213005.06</v>
      </c>
      <c r="AD44">
        <v>2391261.89</v>
      </c>
      <c r="AF44">
        <v>2688447.83</v>
      </c>
      <c r="AG44">
        <v>4605634</v>
      </c>
      <c r="AH44">
        <v>2945789</v>
      </c>
      <c r="AI44">
        <v>2056567</v>
      </c>
      <c r="AJ44">
        <v>1789500</v>
      </c>
      <c r="AK44">
        <v>1364116</v>
      </c>
      <c r="AL44">
        <v>1735272</v>
      </c>
      <c r="AM44">
        <v>1965092</v>
      </c>
      <c r="AN44">
        <v>2501814</v>
      </c>
      <c r="AO44">
        <v>1704312</v>
      </c>
      <c r="AP44">
        <v>2565816</v>
      </c>
      <c r="AQ44">
        <v>2472852</v>
      </c>
      <c r="AR44">
        <v>2300599</v>
      </c>
    </row>
    <row r="45" spans="2:50">
      <c r="B45" t="s">
        <v>42</v>
      </c>
    </row>
    <row r="46" spans="2:50">
      <c r="B46" t="s">
        <v>52</v>
      </c>
      <c r="AK46">
        <v>633</v>
      </c>
    </row>
    <row r="47" spans="2:50">
      <c r="B47" t="s">
        <v>28</v>
      </c>
      <c r="T47">
        <v>167972.3</v>
      </c>
      <c r="W47">
        <v>59332.55</v>
      </c>
      <c r="X47">
        <v>133004</v>
      </c>
      <c r="Y47">
        <v>265702.71000000002</v>
      </c>
      <c r="Z47">
        <v>11566.37</v>
      </c>
      <c r="AA47">
        <v>92323.78</v>
      </c>
      <c r="AB47">
        <v>296221.3</v>
      </c>
      <c r="AC47">
        <v>55.2</v>
      </c>
      <c r="AD47">
        <v>136.77000000000001</v>
      </c>
      <c r="AF47">
        <v>44727.42</v>
      </c>
      <c r="AG47">
        <v>65076</v>
      </c>
      <c r="AH47">
        <v>15028</v>
      </c>
      <c r="AI47">
        <v>26616</v>
      </c>
      <c r="AJ47">
        <v>36592</v>
      </c>
      <c r="AK47">
        <v>19717</v>
      </c>
      <c r="AL47">
        <v>1970</v>
      </c>
      <c r="AM47">
        <v>20228</v>
      </c>
      <c r="AN47">
        <v>76802</v>
      </c>
      <c r="AO47">
        <v>33263</v>
      </c>
      <c r="AP47">
        <v>31299</v>
      </c>
      <c r="AQ47">
        <v>12373</v>
      </c>
      <c r="AR47">
        <v>39141</v>
      </c>
      <c r="AX47">
        <v>130553</v>
      </c>
    </row>
    <row r="48" spans="2:50">
      <c r="B48" t="s">
        <v>29</v>
      </c>
    </row>
    <row r="49" spans="2:50">
      <c r="B49" t="s">
        <v>30</v>
      </c>
      <c r="T49">
        <v>1500</v>
      </c>
      <c r="W49">
        <v>184999</v>
      </c>
      <c r="X49">
        <v>65272.375</v>
      </c>
      <c r="Y49">
        <v>42839</v>
      </c>
      <c r="Z49">
        <v>72675.12</v>
      </c>
      <c r="AA49">
        <v>59961.96</v>
      </c>
      <c r="AB49">
        <v>76189.119999999995</v>
      </c>
      <c r="AF49">
        <v>68066</v>
      </c>
      <c r="AG49">
        <v>97061</v>
      </c>
      <c r="AH49">
        <v>49344</v>
      </c>
      <c r="AI49">
        <v>32220</v>
      </c>
      <c r="AJ49">
        <v>41858</v>
      </c>
      <c r="AK49">
        <v>15280</v>
      </c>
      <c r="AL49">
        <v>28632</v>
      </c>
      <c r="AM49">
        <v>31029</v>
      </c>
      <c r="AN49">
        <v>21152</v>
      </c>
      <c r="AO49">
        <v>42787</v>
      </c>
      <c r="AP49">
        <v>46944</v>
      </c>
      <c r="AQ49">
        <v>47331</v>
      </c>
      <c r="AR49">
        <v>25198</v>
      </c>
      <c r="AX49">
        <v>81265</v>
      </c>
    </row>
    <row r="50" spans="2:50">
      <c r="B50" t="s">
        <v>58</v>
      </c>
      <c r="AM50">
        <v>956</v>
      </c>
      <c r="AO50">
        <v>13234</v>
      </c>
      <c r="AP50">
        <v>14735</v>
      </c>
      <c r="AQ50">
        <v>450</v>
      </c>
      <c r="AR50">
        <v>17418</v>
      </c>
    </row>
    <row r="51" spans="2:50">
      <c r="B51" t="s">
        <v>31</v>
      </c>
    </row>
    <row r="52" spans="2:50">
      <c r="B52" t="s">
        <v>69</v>
      </c>
      <c r="AK52">
        <v>60</v>
      </c>
    </row>
    <row r="53" spans="2:50">
      <c r="B53" t="s">
        <v>75</v>
      </c>
      <c r="AX53">
        <v>12</v>
      </c>
    </row>
    <row r="54" spans="2:50">
      <c r="B54" t="s">
        <v>67</v>
      </c>
      <c r="AG54">
        <v>27363</v>
      </c>
      <c r="AH54">
        <v>9977</v>
      </c>
    </row>
    <row r="55" spans="2:50">
      <c r="B55" t="s">
        <v>32</v>
      </c>
      <c r="T55">
        <v>116925</v>
      </c>
    </row>
    <row r="56" spans="2:50">
      <c r="B56" t="s">
        <v>33</v>
      </c>
      <c r="AK56">
        <v>2000</v>
      </c>
    </row>
    <row r="57" spans="2:50">
      <c r="B57" t="s">
        <v>34</v>
      </c>
      <c r="T57">
        <v>2136824.7000000002</v>
      </c>
      <c r="X57">
        <v>28891.5</v>
      </c>
      <c r="Y57">
        <v>1442733.9</v>
      </c>
      <c r="Z57">
        <v>856812.68</v>
      </c>
      <c r="AA57">
        <v>1328791.1299999999</v>
      </c>
      <c r="AB57">
        <v>1393507.15</v>
      </c>
      <c r="AC57">
        <v>6156345.1799999997</v>
      </c>
      <c r="AD57">
        <v>3697247.25</v>
      </c>
      <c r="AF57">
        <v>3026216.1</v>
      </c>
      <c r="AG57">
        <v>5227227</v>
      </c>
      <c r="AH57">
        <v>3180362</v>
      </c>
      <c r="AI57">
        <v>2268680</v>
      </c>
      <c r="AJ57">
        <v>2042493</v>
      </c>
      <c r="AK57">
        <v>882885</v>
      </c>
      <c r="AL57">
        <v>1573595</v>
      </c>
      <c r="AM57">
        <v>1019219</v>
      </c>
      <c r="AN57">
        <v>1652284</v>
      </c>
      <c r="AO57">
        <v>1423359</v>
      </c>
      <c r="AP57">
        <v>1694540</v>
      </c>
      <c r="AQ57">
        <v>1473716</v>
      </c>
      <c r="AR57">
        <v>1357765</v>
      </c>
      <c r="AX57">
        <v>74250</v>
      </c>
    </row>
    <row r="58" spans="2:50">
      <c r="B58" t="s">
        <v>35</v>
      </c>
      <c r="AG58">
        <v>100</v>
      </c>
      <c r="AJ58">
        <v>400</v>
      </c>
      <c r="AM58">
        <v>1200</v>
      </c>
      <c r="AO58">
        <v>84707</v>
      </c>
      <c r="AP58">
        <v>4089</v>
      </c>
      <c r="AQ58">
        <v>44105</v>
      </c>
      <c r="AR58">
        <v>61804</v>
      </c>
      <c r="AX58">
        <v>299124</v>
      </c>
    </row>
    <row r="59" spans="2:50">
      <c r="B59" t="s">
        <v>36</v>
      </c>
      <c r="AO59">
        <v>155845</v>
      </c>
      <c r="AP59">
        <v>213312</v>
      </c>
      <c r="AQ59">
        <v>177632</v>
      </c>
      <c r="AR59">
        <v>146663</v>
      </c>
    </row>
    <row r="60" spans="2:50">
      <c r="B60" t="s">
        <v>43</v>
      </c>
      <c r="AN60">
        <v>2000</v>
      </c>
      <c r="AO60">
        <v>20</v>
      </c>
      <c r="AQ60">
        <v>75</v>
      </c>
    </row>
    <row r="61" spans="2:50">
      <c r="B61" t="s">
        <v>44</v>
      </c>
      <c r="AX61">
        <v>1</v>
      </c>
    </row>
    <row r="62" spans="2:50">
      <c r="B62" t="s">
        <v>45</v>
      </c>
      <c r="Z62">
        <v>50</v>
      </c>
      <c r="AF62">
        <v>3145</v>
      </c>
      <c r="AJ62">
        <v>290</v>
      </c>
      <c r="AK62">
        <v>2000</v>
      </c>
      <c r="AP62">
        <v>1000</v>
      </c>
      <c r="AR62">
        <v>10250</v>
      </c>
      <c r="AX62">
        <v>4494</v>
      </c>
    </row>
    <row r="63" spans="2:50">
      <c r="B63" t="s">
        <v>94</v>
      </c>
      <c r="AQ63">
        <v>5988</v>
      </c>
      <c r="AR63">
        <v>1143</v>
      </c>
    </row>
    <row r="64" spans="2:50">
      <c r="B64" t="s">
        <v>37</v>
      </c>
    </row>
    <row r="65" spans="2:50">
      <c r="B65" t="s">
        <v>56</v>
      </c>
      <c r="AN65">
        <v>618</v>
      </c>
      <c r="AP65">
        <v>8963</v>
      </c>
      <c r="AQ65">
        <v>1750</v>
      </c>
      <c r="AR65">
        <v>1228</v>
      </c>
      <c r="AX65">
        <v>30</v>
      </c>
    </row>
    <row r="66" spans="2:50">
      <c r="B66" t="s">
        <v>89</v>
      </c>
      <c r="AI66">
        <v>6150</v>
      </c>
      <c r="AJ66">
        <v>6148</v>
      </c>
      <c r="AK66">
        <v>8970</v>
      </c>
      <c r="AL66">
        <v>6330</v>
      </c>
      <c r="AM66">
        <v>14082</v>
      </c>
      <c r="AN66">
        <v>14349</v>
      </c>
      <c r="AO66">
        <v>23585</v>
      </c>
      <c r="AP66">
        <v>35742</v>
      </c>
      <c r="AQ66">
        <v>22744</v>
      </c>
      <c r="AR66">
        <v>1172</v>
      </c>
      <c r="AX66">
        <v>453</v>
      </c>
    </row>
    <row r="67" spans="2:50">
      <c r="B67" t="s">
        <v>91</v>
      </c>
      <c r="AJ67">
        <v>30498</v>
      </c>
      <c r="AK67">
        <v>3776</v>
      </c>
      <c r="AL67">
        <v>512402</v>
      </c>
      <c r="AM67">
        <v>756488</v>
      </c>
      <c r="AN67">
        <v>62316</v>
      </c>
      <c r="AO67">
        <v>875448</v>
      </c>
      <c r="AP67">
        <v>473530</v>
      </c>
      <c r="AQ67">
        <v>245983</v>
      </c>
      <c r="AR67">
        <v>1303358</v>
      </c>
    </row>
    <row r="69" spans="2:50">
      <c r="B69" t="s">
        <v>90</v>
      </c>
      <c r="R69">
        <f t="shared" ref="R69:W69" si="0">SUM(R4:R64)</f>
        <v>0</v>
      </c>
      <c r="S69">
        <f t="shared" si="0"/>
        <v>0</v>
      </c>
      <c r="T69">
        <f t="shared" si="0"/>
        <v>26409677.66</v>
      </c>
      <c r="U69">
        <f t="shared" si="0"/>
        <v>0</v>
      </c>
      <c r="V69">
        <f t="shared" si="0"/>
        <v>0</v>
      </c>
      <c r="W69">
        <f t="shared" si="0"/>
        <v>24799607.039999999</v>
      </c>
      <c r="X69">
        <f t="shared" ref="X69:AM69" si="1">SUM(X4:X68)</f>
        <v>16745290.76</v>
      </c>
      <c r="Y69">
        <f t="shared" si="1"/>
        <v>17943827.380000003</v>
      </c>
      <c r="Z69">
        <f t="shared" si="1"/>
        <v>8479547.8100000005</v>
      </c>
      <c r="AA69">
        <f t="shared" si="1"/>
        <v>16213805.490000002</v>
      </c>
      <c r="AB69">
        <f t="shared" si="1"/>
        <v>17057876.579999998</v>
      </c>
      <c r="AC69">
        <f t="shared" si="1"/>
        <v>45438045.100000001</v>
      </c>
      <c r="AD69">
        <f t="shared" si="1"/>
        <v>30361764.59</v>
      </c>
      <c r="AE69">
        <f t="shared" si="1"/>
        <v>0</v>
      </c>
      <c r="AF69">
        <f t="shared" si="1"/>
        <v>28304337.649999999</v>
      </c>
      <c r="AG69">
        <f t="shared" si="1"/>
        <v>48927719</v>
      </c>
      <c r="AH69">
        <f t="shared" si="1"/>
        <v>36830994</v>
      </c>
      <c r="AI69">
        <f t="shared" si="1"/>
        <v>27314591</v>
      </c>
      <c r="AJ69">
        <f t="shared" si="1"/>
        <v>22725996</v>
      </c>
      <c r="AK69">
        <f t="shared" si="1"/>
        <v>13961912</v>
      </c>
      <c r="AL69">
        <f t="shared" si="1"/>
        <v>20296455</v>
      </c>
      <c r="AM69">
        <f t="shared" si="1"/>
        <v>24048875</v>
      </c>
      <c r="AN69">
        <f>SUM(AN4:AN68)</f>
        <v>27092760</v>
      </c>
      <c r="AO69">
        <f t="shared" ref="AO69:AX69" si="2">SUM(AO4:AO68)</f>
        <v>25244420</v>
      </c>
      <c r="AP69">
        <f t="shared" si="2"/>
        <v>38790004</v>
      </c>
      <c r="AQ69">
        <f t="shared" si="2"/>
        <v>27364989</v>
      </c>
      <c r="AR69">
        <f t="shared" si="2"/>
        <v>31848515</v>
      </c>
      <c r="AS69">
        <f t="shared" si="2"/>
        <v>0</v>
      </c>
      <c r="AT69">
        <f t="shared" si="2"/>
        <v>0</v>
      </c>
      <c r="AU69">
        <f t="shared" si="2"/>
        <v>0</v>
      </c>
      <c r="AV69">
        <f t="shared" si="2"/>
        <v>0</v>
      </c>
      <c r="AW69">
        <f t="shared" si="2"/>
        <v>0</v>
      </c>
      <c r="AX69">
        <f t="shared" si="2"/>
        <v>53338077</v>
      </c>
    </row>
    <row r="71" spans="2:50">
      <c r="T71">
        <f>26409677.66-T69</f>
        <v>0</v>
      </c>
      <c r="W71">
        <f>24799607.04-W69</f>
        <v>0</v>
      </c>
      <c r="X71">
        <f>16745290.76-X69</f>
        <v>0</v>
      </c>
      <c r="Y71">
        <f>17943827.38-Y69</f>
        <v>0</v>
      </c>
      <c r="Z71">
        <f>8479547.81-Z69</f>
        <v>0</v>
      </c>
      <c r="AA71">
        <f>16213805.49-AA69</f>
        <v>0</v>
      </c>
      <c r="AB71">
        <f>17057876.58-AB69</f>
        <v>0</v>
      </c>
      <c r="AC71">
        <f>45438045.1-AC69</f>
        <v>0</v>
      </c>
      <c r="AD71">
        <f>30361764.59-AD69</f>
        <v>0</v>
      </c>
      <c r="AF71">
        <f>28304337.65-AF69</f>
        <v>0</v>
      </c>
      <c r="AG71">
        <f>48927719-AG69</f>
        <v>0</v>
      </c>
      <c r="AH71">
        <f>36830994-AH69</f>
        <v>0</v>
      </c>
      <c r="AI71">
        <f>27314591-AI69</f>
        <v>0</v>
      </c>
      <c r="AJ71">
        <f>22725996-AJ69</f>
        <v>0</v>
      </c>
      <c r="AK71">
        <f>13961912-AK69</f>
        <v>0</v>
      </c>
      <c r="AL71">
        <f>20296455-AL69</f>
        <v>0</v>
      </c>
      <c r="AM71">
        <f>24048875-AM69</f>
        <v>0</v>
      </c>
      <c r="AN71">
        <f>27092760-AN69</f>
        <v>0</v>
      </c>
      <c r="AO71">
        <f>25244420-AO69</f>
        <v>0</v>
      </c>
      <c r="AP71">
        <f>38790004-AP69</f>
        <v>0</v>
      </c>
      <c r="AQ71">
        <f>27364989-AQ69</f>
        <v>0</v>
      </c>
      <c r="AR71">
        <f>31848515-AR69</f>
        <v>0</v>
      </c>
      <c r="AX71">
        <f>53329077-AX69</f>
        <v>-9000</v>
      </c>
    </row>
    <row r="73" spans="2:50">
      <c r="Y73" t="s">
        <v>97</v>
      </c>
      <c r="AB73" t="s">
        <v>86</v>
      </c>
      <c r="AC73" t="s">
        <v>86</v>
      </c>
      <c r="AD73" t="s">
        <v>86</v>
      </c>
    </row>
    <row r="75" spans="2:50">
      <c r="Y75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arpie71</cp:lastModifiedBy>
  <dcterms:created xsi:type="dcterms:W3CDTF">2009-03-20T15:15:37Z</dcterms:created>
  <dcterms:modified xsi:type="dcterms:W3CDTF">2012-01-18T17:09:54Z</dcterms:modified>
</cp:coreProperties>
</file>