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30" windowWidth="15735" windowHeight="1068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R176" i="2"/>
  <c r="AP176"/>
  <c r="AN176"/>
  <c r="AM176"/>
  <c r="AL176"/>
  <c r="AK176"/>
  <c r="AE171" i="1"/>
  <c r="AD171"/>
  <c r="AS171"/>
  <c r="AQ171"/>
  <c r="AR171"/>
  <c r="AP171"/>
  <c r="AO171"/>
  <c r="AO166"/>
  <c r="AN171"/>
  <c r="AM171"/>
  <c r="AL171"/>
  <c r="AK171"/>
  <c r="AJ171"/>
  <c r="AI171"/>
  <c r="AH171"/>
  <c r="AG171"/>
  <c r="AF171"/>
  <c r="AC167"/>
  <c r="AC169"/>
  <c r="AC168"/>
  <c r="Q10" i="2"/>
  <c r="Q6"/>
  <c r="Q56" s="1"/>
  <c r="Q176"/>
  <c r="R176"/>
  <c r="R56"/>
  <c r="S176"/>
  <c r="S56"/>
  <c r="AZ176"/>
  <c r="AZ186" s="1"/>
  <c r="BA176"/>
  <c r="BA186" s="1"/>
  <c r="BB176"/>
  <c r="BB186" s="1"/>
  <c r="BC176"/>
  <c r="BC186" s="1"/>
  <c r="F185" i="3"/>
  <c r="G185" s="1"/>
  <c r="J57"/>
  <c r="N57" s="1"/>
  <c r="F170"/>
  <c r="N170"/>
  <c r="G170"/>
  <c r="H170"/>
  <c r="I170"/>
  <c r="M170" s="1"/>
  <c r="J170"/>
  <c r="F57"/>
  <c r="G57"/>
  <c r="K57" s="1"/>
  <c r="H57"/>
  <c r="L57" s="1"/>
  <c r="I57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26"/>
  <c r="L26"/>
  <c r="M26"/>
  <c r="N26"/>
  <c r="K27"/>
  <c r="L27"/>
  <c r="M27"/>
  <c r="N27"/>
  <c r="K28"/>
  <c r="L28"/>
  <c r="M28"/>
  <c r="N28"/>
  <c r="K29"/>
  <c r="L29"/>
  <c r="M29"/>
  <c r="N29"/>
  <c r="K30"/>
  <c r="L30"/>
  <c r="M30"/>
  <c r="N30"/>
  <c r="K31"/>
  <c r="L31"/>
  <c r="M31"/>
  <c r="N31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K37"/>
  <c r="L37"/>
  <c r="M37"/>
  <c r="N37"/>
  <c r="K38"/>
  <c r="L38"/>
  <c r="M38"/>
  <c r="N38"/>
  <c r="K39"/>
  <c r="L39"/>
  <c r="M39"/>
  <c r="N39"/>
  <c r="K40"/>
  <c r="L40"/>
  <c r="M40"/>
  <c r="N40"/>
  <c r="K41"/>
  <c r="L41"/>
  <c r="M41"/>
  <c r="N41"/>
  <c r="K42"/>
  <c r="L42"/>
  <c r="M42"/>
  <c r="N42"/>
  <c r="K43"/>
  <c r="L43"/>
  <c r="M43"/>
  <c r="N43"/>
  <c r="K44"/>
  <c r="L44"/>
  <c r="M44"/>
  <c r="N44"/>
  <c r="K45"/>
  <c r="L45"/>
  <c r="M45"/>
  <c r="N45"/>
  <c r="K46"/>
  <c r="L46"/>
  <c r="M46"/>
  <c r="N46"/>
  <c r="K47"/>
  <c r="L47"/>
  <c r="M47"/>
  <c r="N47"/>
  <c r="K48"/>
  <c r="L48"/>
  <c r="M48"/>
  <c r="N48"/>
  <c r="K49"/>
  <c r="L49"/>
  <c r="M49"/>
  <c r="N49"/>
  <c r="K50"/>
  <c r="L50"/>
  <c r="M50"/>
  <c r="N50"/>
  <c r="K51"/>
  <c r="L51"/>
  <c r="M51"/>
  <c r="N51"/>
  <c r="K52"/>
  <c r="L52"/>
  <c r="M52"/>
  <c r="N52"/>
  <c r="K53"/>
  <c r="L53"/>
  <c r="M53"/>
  <c r="N53"/>
  <c r="K54"/>
  <c r="L54"/>
  <c r="M54"/>
  <c r="N54"/>
  <c r="K55"/>
  <c r="L55"/>
  <c r="M55"/>
  <c r="N55"/>
  <c r="K56"/>
  <c r="L56"/>
  <c r="M56"/>
  <c r="N56"/>
  <c r="M57"/>
  <c r="K58"/>
  <c r="L58"/>
  <c r="M58"/>
  <c r="N58"/>
  <c r="K59"/>
  <c r="L59"/>
  <c r="M59"/>
  <c r="N59"/>
  <c r="K60"/>
  <c r="L60"/>
  <c r="M60"/>
  <c r="N60"/>
  <c r="K61"/>
  <c r="L61"/>
  <c r="M61"/>
  <c r="N61"/>
  <c r="K62"/>
  <c r="L62"/>
  <c r="M62"/>
  <c r="N62"/>
  <c r="K63"/>
  <c r="L63"/>
  <c r="M63"/>
  <c r="N63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114"/>
  <c r="L114"/>
  <c r="M114"/>
  <c r="N114"/>
  <c r="K115"/>
  <c r="L115"/>
  <c r="M115"/>
  <c r="N115"/>
  <c r="K116"/>
  <c r="L116"/>
  <c r="M116"/>
  <c r="N116"/>
  <c r="K117"/>
  <c r="L117"/>
  <c r="M117"/>
  <c r="N117"/>
  <c r="K118"/>
  <c r="L118"/>
  <c r="M118"/>
  <c r="N118"/>
  <c r="K119"/>
  <c r="L119"/>
  <c r="M119"/>
  <c r="N119"/>
  <c r="K120"/>
  <c r="L120"/>
  <c r="M120"/>
  <c r="N120"/>
  <c r="K121"/>
  <c r="L121"/>
  <c r="M121"/>
  <c r="N121"/>
  <c r="K122"/>
  <c r="L122"/>
  <c r="M122"/>
  <c r="N122"/>
  <c r="K123"/>
  <c r="L123"/>
  <c r="M123"/>
  <c r="N123"/>
  <c r="K124"/>
  <c r="L124"/>
  <c r="M124"/>
  <c r="N124"/>
  <c r="K125"/>
  <c r="L125"/>
  <c r="M125"/>
  <c r="N125"/>
  <c r="K126"/>
  <c r="L126"/>
  <c r="M126"/>
  <c r="N126"/>
  <c r="K127"/>
  <c r="L127"/>
  <c r="M127"/>
  <c r="N127"/>
  <c r="K128"/>
  <c r="L128"/>
  <c r="M128"/>
  <c r="N128"/>
  <c r="K129"/>
  <c r="L129"/>
  <c r="M129"/>
  <c r="N129"/>
  <c r="K130"/>
  <c r="L130"/>
  <c r="M130"/>
  <c r="N130"/>
  <c r="K131"/>
  <c r="L131"/>
  <c r="M131"/>
  <c r="N131"/>
  <c r="K132"/>
  <c r="L132"/>
  <c r="M132"/>
  <c r="N132"/>
  <c r="K133"/>
  <c r="L133"/>
  <c r="M133"/>
  <c r="N133"/>
  <c r="K134"/>
  <c r="L134"/>
  <c r="M134"/>
  <c r="N134"/>
  <c r="K135"/>
  <c r="L135"/>
  <c r="M135"/>
  <c r="N135"/>
  <c r="K136"/>
  <c r="L136"/>
  <c r="M136"/>
  <c r="N136"/>
  <c r="K137"/>
  <c r="L137"/>
  <c r="M137"/>
  <c r="N137"/>
  <c r="K138"/>
  <c r="L138"/>
  <c r="M138"/>
  <c r="N138"/>
  <c r="K139"/>
  <c r="L139"/>
  <c r="M139"/>
  <c r="N139"/>
  <c r="K140"/>
  <c r="L140"/>
  <c r="M140"/>
  <c r="N140"/>
  <c r="K141"/>
  <c r="L141"/>
  <c r="M141"/>
  <c r="N141"/>
  <c r="K142"/>
  <c r="L142"/>
  <c r="M142"/>
  <c r="N142"/>
  <c r="K143"/>
  <c r="L143"/>
  <c r="M143"/>
  <c r="N143"/>
  <c r="K144"/>
  <c r="L144"/>
  <c r="M144"/>
  <c r="N144"/>
  <c r="K145"/>
  <c r="L145"/>
  <c r="M145"/>
  <c r="N145"/>
  <c r="K146"/>
  <c r="L146"/>
  <c r="M146"/>
  <c r="N146"/>
  <c r="K147"/>
  <c r="L147"/>
  <c r="M147"/>
  <c r="N147"/>
  <c r="K148"/>
  <c r="L148"/>
  <c r="M148"/>
  <c r="N148"/>
  <c r="K149"/>
  <c r="L149"/>
  <c r="M149"/>
  <c r="N149"/>
  <c r="K150"/>
  <c r="L150"/>
  <c r="M150"/>
  <c r="N150"/>
  <c r="K151"/>
  <c r="L151"/>
  <c r="M151"/>
  <c r="N151"/>
  <c r="K152"/>
  <c r="L152"/>
  <c r="M152"/>
  <c r="N152"/>
  <c r="K153"/>
  <c r="L153"/>
  <c r="M153"/>
  <c r="N153"/>
  <c r="K154"/>
  <c r="L154"/>
  <c r="M154"/>
  <c r="N154"/>
  <c r="K155"/>
  <c r="L155"/>
  <c r="M155"/>
  <c r="N155"/>
  <c r="K156"/>
  <c r="L156"/>
  <c r="M156"/>
  <c r="N156"/>
  <c r="K157"/>
  <c r="L157"/>
  <c r="M157"/>
  <c r="N157"/>
  <c r="K158"/>
  <c r="L158"/>
  <c r="M158"/>
  <c r="N158"/>
  <c r="K159"/>
  <c r="L159"/>
  <c r="M159"/>
  <c r="N159"/>
  <c r="K160"/>
  <c r="L160"/>
  <c r="M160"/>
  <c r="N160"/>
  <c r="K161"/>
  <c r="L161"/>
  <c r="M161"/>
  <c r="N161"/>
  <c r="K162"/>
  <c r="L162"/>
  <c r="M162"/>
  <c r="N162"/>
  <c r="K163"/>
  <c r="L163"/>
  <c r="M163"/>
  <c r="N163"/>
  <c r="K164"/>
  <c r="L164"/>
  <c r="M164"/>
  <c r="N164"/>
  <c r="K165"/>
  <c r="L165"/>
  <c r="M165"/>
  <c r="N165"/>
  <c r="K166"/>
  <c r="L166"/>
  <c r="M166"/>
  <c r="N166"/>
  <c r="K167"/>
  <c r="L167"/>
  <c r="M167"/>
  <c r="N167"/>
  <c r="K168"/>
  <c r="L168"/>
  <c r="M168"/>
  <c r="N168"/>
  <c r="K169"/>
  <c r="L169"/>
  <c r="M169"/>
  <c r="N169"/>
  <c r="E184"/>
  <c r="D170"/>
  <c r="L170" s="1"/>
  <c r="E170"/>
  <c r="E178"/>
  <c r="C170"/>
  <c r="K170" s="1"/>
  <c r="C178"/>
  <c r="E57"/>
  <c r="D57"/>
  <c r="C57"/>
  <c r="L3"/>
  <c r="M3"/>
  <c r="N3"/>
  <c r="K3"/>
  <c r="F186"/>
  <c r="F188" s="1"/>
  <c r="AY176" i="2"/>
  <c r="AX176"/>
  <c r="AW176"/>
  <c r="AV176"/>
  <c r="AU176"/>
  <c r="AT176"/>
  <c r="AQ176"/>
  <c r="AO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P176"/>
  <c r="O176"/>
  <c r="N176"/>
  <c r="M176"/>
  <c r="L176"/>
  <c r="K176"/>
  <c r="J176"/>
  <c r="I176"/>
  <c r="H176"/>
  <c r="G176"/>
  <c r="F176"/>
  <c r="E176"/>
  <c r="AY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Z186" s="1"/>
  <c r="Z188" s="1"/>
  <c r="Y56"/>
  <c r="X56"/>
  <c r="W56"/>
  <c r="W186" s="1"/>
  <c r="W188" s="1"/>
  <c r="V56"/>
  <c r="U56"/>
  <c r="T56"/>
  <c r="P56"/>
  <c r="O56"/>
  <c r="O186" s="1"/>
  <c r="O188" s="1"/>
  <c r="N56"/>
  <c r="N186" s="1"/>
  <c r="N188" s="1"/>
  <c r="M56"/>
  <c r="L56"/>
  <c r="K56"/>
  <c r="J56"/>
  <c r="J186" s="1"/>
  <c r="I56"/>
  <c r="I186" s="1"/>
  <c r="H56"/>
  <c r="G56"/>
  <c r="G186" s="1"/>
  <c r="F56"/>
  <c r="E56"/>
  <c r="AX56"/>
  <c r="AW56"/>
  <c r="U168" i="1"/>
  <c r="U167"/>
  <c r="V168"/>
  <c r="V167"/>
  <c r="W168"/>
  <c r="W167"/>
  <c r="X168"/>
  <c r="X167"/>
  <c r="AA169"/>
  <c r="AA167"/>
  <c r="AA168"/>
  <c r="U186" i="2"/>
  <c r="U188" s="1"/>
  <c r="V186"/>
  <c r="V188" s="1"/>
  <c r="AB169" i="1"/>
  <c r="AB168"/>
  <c r="AB167"/>
  <c r="AW37"/>
  <c r="AW30"/>
  <c r="AX37"/>
  <c r="AX30"/>
  <c r="AX57" s="1"/>
  <c r="AT171"/>
  <c r="V57"/>
  <c r="AZ57"/>
  <c r="BA57"/>
  <c r="BB57"/>
  <c r="BC57"/>
  <c r="AV171"/>
  <c r="AU171"/>
  <c r="AS166"/>
  <c r="AT166"/>
  <c r="AU166"/>
  <c r="AV166"/>
  <c r="AW166"/>
  <c r="AX166"/>
  <c r="AY166"/>
  <c r="AZ166"/>
  <c r="BA166"/>
  <c r="BB166"/>
  <c r="BB173" s="1"/>
  <c r="BB175" s="1"/>
  <c r="BC166"/>
  <c r="AS57"/>
  <c r="AT57"/>
  <c r="AU57"/>
  <c r="AV57"/>
  <c r="AY57"/>
  <c r="R170"/>
  <c r="Q170"/>
  <c r="P170"/>
  <c r="O170"/>
  <c r="N170"/>
  <c r="U166"/>
  <c r="V166"/>
  <c r="W166"/>
  <c r="X166"/>
  <c r="Y166"/>
  <c r="Z166"/>
  <c r="AA166"/>
  <c r="AB166"/>
  <c r="AC166"/>
  <c r="AD166"/>
  <c r="AF166"/>
  <c r="AG166"/>
  <c r="AH166"/>
  <c r="AI166"/>
  <c r="AJ166"/>
  <c r="AK166"/>
  <c r="AL166"/>
  <c r="AM166"/>
  <c r="AN166"/>
  <c r="AP166"/>
  <c r="AQ166"/>
  <c r="AR166"/>
  <c r="E166"/>
  <c r="F166"/>
  <c r="G166"/>
  <c r="H166"/>
  <c r="I166"/>
  <c r="J166"/>
  <c r="K166"/>
  <c r="L166"/>
  <c r="M166"/>
  <c r="N166"/>
  <c r="O166"/>
  <c r="P166"/>
  <c r="Q166"/>
  <c r="R166"/>
  <c r="T168"/>
  <c r="S168"/>
  <c r="T167"/>
  <c r="S167"/>
  <c r="T166"/>
  <c r="S166"/>
  <c r="F57"/>
  <c r="G57"/>
  <c r="H57"/>
  <c r="I57"/>
  <c r="J57"/>
  <c r="K57"/>
  <c r="L57"/>
  <c r="M57"/>
  <c r="N57"/>
  <c r="O57"/>
  <c r="P57"/>
  <c r="Q57"/>
  <c r="R57"/>
  <c r="S57"/>
  <c r="T57"/>
  <c r="U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E57"/>
  <c r="AQ186" i="2" l="1"/>
  <c r="AU186"/>
  <c r="AW186"/>
  <c r="AY186"/>
  <c r="AN186"/>
  <c r="AR186"/>
  <c r="AU188"/>
  <c r="AO186"/>
  <c r="AT186"/>
  <c r="AV186"/>
  <c r="AX186"/>
  <c r="AX188" s="1"/>
  <c r="AP186"/>
  <c r="BC188"/>
  <c r="BB188"/>
  <c r="AZ188"/>
  <c r="Y186"/>
  <c r="Y188" s="1"/>
  <c r="AV188"/>
  <c r="S186"/>
  <c r="S188" s="1"/>
  <c r="BA188"/>
  <c r="E186"/>
  <c r="K186"/>
  <c r="T186"/>
  <c r="T188" s="1"/>
  <c r="AD186"/>
  <c r="AF186"/>
  <c r="AF188" s="1"/>
  <c r="AH186"/>
  <c r="AH188" s="1"/>
  <c r="AJ186"/>
  <c r="AJ188" s="1"/>
  <c r="AQ188"/>
  <c r="AL186"/>
  <c r="AC186"/>
  <c r="AG186"/>
  <c r="AI186"/>
  <c r="AI188" s="1"/>
  <c r="AO188"/>
  <c r="Q186"/>
  <c r="Q188" s="1"/>
  <c r="AK186"/>
  <c r="AK188" s="1"/>
  <c r="AM186"/>
  <c r="AP188"/>
  <c r="AE186"/>
  <c r="AE188" s="1"/>
  <c r="AD188"/>
  <c r="AS176"/>
  <c r="AR188"/>
  <c r="AW188"/>
  <c r="P186"/>
  <c r="P188" s="1"/>
  <c r="AA186"/>
  <c r="AA188" s="1"/>
  <c r="R186"/>
  <c r="R188" s="1"/>
  <c r="AT188"/>
  <c r="AN188"/>
  <c r="X186"/>
  <c r="X188" s="1"/>
  <c r="F186"/>
  <c r="AC188"/>
  <c r="AB186"/>
  <c r="AB188" s="1"/>
  <c r="AY188"/>
  <c r="M186"/>
  <c r="H186"/>
  <c r="L186"/>
  <c r="AW57" i="1"/>
  <c r="AW173" s="1"/>
  <c r="AW175" s="1"/>
  <c r="D178" i="3"/>
  <c r="AM188" i="2"/>
  <c r="AL188"/>
  <c r="AR173" i="1"/>
  <c r="AR175" s="1"/>
  <c r="AV173"/>
  <c r="AV175" s="1"/>
  <c r="AF173"/>
  <c r="AF175" s="1"/>
  <c r="U173"/>
  <c r="U175" s="1"/>
  <c r="Q173"/>
  <c r="Q175" s="1"/>
  <c r="O173"/>
  <c r="O175" s="1"/>
  <c r="M173"/>
  <c r="K173"/>
  <c r="I173"/>
  <c r="G173"/>
  <c r="AE166"/>
  <c r="AE173" s="1"/>
  <c r="AE175" s="1"/>
  <c r="T173"/>
  <c r="T175" s="1"/>
  <c r="E173"/>
  <c r="AO173"/>
  <c r="AO175" s="1"/>
  <c r="AM173"/>
  <c r="AM175" s="1"/>
  <c r="AK173"/>
  <c r="AK175" s="1"/>
  <c r="AI173"/>
  <c r="AI175" s="1"/>
  <c r="AG173"/>
  <c r="AG175" s="1"/>
  <c r="Y173"/>
  <c r="Y175" s="1"/>
  <c r="W173"/>
  <c r="W175" s="1"/>
  <c r="AX173"/>
  <c r="AX175" s="1"/>
  <c r="S173"/>
  <c r="S175" s="1"/>
  <c r="R173"/>
  <c r="R175" s="1"/>
  <c r="P173"/>
  <c r="P175" s="1"/>
  <c r="N173"/>
  <c r="N175" s="1"/>
  <c r="L173"/>
  <c r="J173"/>
  <c r="H173"/>
  <c r="F173"/>
  <c r="AP173"/>
  <c r="AP175" s="1"/>
  <c r="AN173"/>
  <c r="AN175" s="1"/>
  <c r="AL173"/>
  <c r="AL175" s="1"/>
  <c r="AJ173"/>
  <c r="AJ175" s="1"/>
  <c r="AH173"/>
  <c r="AH175" s="1"/>
  <c r="AD173"/>
  <c r="AD175" s="1"/>
  <c r="AT173"/>
  <c r="AT175" s="1"/>
  <c r="BC173"/>
  <c r="BC175" s="1"/>
  <c r="BA173"/>
  <c r="BA175" s="1"/>
  <c r="AY173"/>
  <c r="AY175" s="1"/>
  <c r="AU173"/>
  <c r="AU175" s="1"/>
  <c r="AS173"/>
  <c r="AS175" s="1"/>
  <c r="AZ173"/>
  <c r="AZ175" s="1"/>
  <c r="X173"/>
  <c r="X175" s="1"/>
  <c r="V173"/>
  <c r="V175" s="1"/>
  <c r="Z173"/>
  <c r="Z175" s="1"/>
  <c r="AB173"/>
  <c r="AB175" s="1"/>
  <c r="AA173"/>
  <c r="AA175" s="1"/>
  <c r="AC173"/>
  <c r="AC175" s="1"/>
  <c r="AG188" i="2"/>
  <c r="AQ173" i="1"/>
  <c r="AQ175" s="1"/>
  <c r="AS186" i="2" l="1"/>
  <c r="AS188" s="1"/>
</calcChain>
</file>

<file path=xl/sharedStrings.xml><?xml version="1.0" encoding="utf-8"?>
<sst xmlns="http://schemas.openxmlformats.org/spreadsheetml/2006/main" count="746" uniqueCount="198">
  <si>
    <t>notes</t>
  </si>
  <si>
    <t>unit</t>
  </si>
  <si>
    <t>South Africa</t>
  </si>
  <si>
    <t>United Kingdom</t>
  </si>
  <si>
    <t>Canada</t>
  </si>
  <si>
    <t>India</t>
  </si>
  <si>
    <t>Ceylon</t>
  </si>
  <si>
    <t>Australia</t>
  </si>
  <si>
    <t>New Zealand</t>
  </si>
  <si>
    <t>Gibraltar</t>
  </si>
  <si>
    <t>Malta</t>
  </si>
  <si>
    <t>Aden</t>
  </si>
  <si>
    <t>British East India Islands</t>
  </si>
  <si>
    <t>Cyprus</t>
  </si>
  <si>
    <t>Hong Kong</t>
  </si>
  <si>
    <t>Straits Settlements</t>
  </si>
  <si>
    <t>British East Africa</t>
  </si>
  <si>
    <t>British Soudan</t>
  </si>
  <si>
    <t>British South Africa</t>
  </si>
  <si>
    <t>S.W. Africa Protectorate</t>
  </si>
  <si>
    <t>British West Africa</t>
  </si>
  <si>
    <t>Mauritius</t>
  </si>
  <si>
    <t>Nigeria</t>
  </si>
  <si>
    <t>Northern Rhodesia</t>
  </si>
  <si>
    <t>Nyassaland Protectorate</t>
  </si>
  <si>
    <t>Seychelles Islands</t>
  </si>
  <si>
    <t>St. Helena</t>
  </si>
  <si>
    <t>Zanzibar</t>
  </si>
  <si>
    <t>Newfoundland</t>
  </si>
  <si>
    <t>British Honduras</t>
  </si>
  <si>
    <t>British West India Islands</t>
  </si>
  <si>
    <t>British Guiana</t>
  </si>
  <si>
    <t>Fiji Islands</t>
  </si>
  <si>
    <t>South Sea Islands</t>
  </si>
  <si>
    <t>Other parts of the British Empire</t>
  </si>
  <si>
    <t>TOTAL British Empire</t>
  </si>
  <si>
    <t>Austria-Hungary</t>
  </si>
  <si>
    <t>Belgium</t>
  </si>
  <si>
    <t>Belgian Congo</t>
  </si>
  <si>
    <t>Bulgaria</t>
  </si>
  <si>
    <t>Denmark</t>
  </si>
  <si>
    <t>France</t>
  </si>
  <si>
    <t>Algeria</t>
  </si>
  <si>
    <t>Bourbon</t>
  </si>
  <si>
    <t>Cochin China</t>
  </si>
  <si>
    <t>Madagascar</t>
  </si>
  <si>
    <t>Other French Possessions</t>
  </si>
  <si>
    <t>Germany</t>
  </si>
  <si>
    <t>German East Africa</t>
  </si>
  <si>
    <t>German South-West Africa</t>
  </si>
  <si>
    <t>Other German Possessions</t>
  </si>
  <si>
    <t>Greece</t>
  </si>
  <si>
    <t>Holland</t>
  </si>
  <si>
    <t>Dutch East India Islands</t>
  </si>
  <si>
    <t>Dutch West India Islands</t>
  </si>
  <si>
    <t>Italy</t>
  </si>
  <si>
    <t>Tripoli</t>
  </si>
  <si>
    <t>Montenegro</t>
  </si>
  <si>
    <t>Norway</t>
  </si>
  <si>
    <t>Portugal</t>
  </si>
  <si>
    <t>Madeira</t>
  </si>
  <si>
    <t>Portuguese East Africa</t>
  </si>
  <si>
    <t>Portuguese West Africa</t>
  </si>
  <si>
    <t>Russia</t>
  </si>
  <si>
    <t>Spain</t>
  </si>
  <si>
    <t>Canary Islands</t>
  </si>
  <si>
    <t>Sweden</t>
  </si>
  <si>
    <t>Switzerland</t>
  </si>
  <si>
    <t>Turkish Empire</t>
  </si>
  <si>
    <t>Afghanistan</t>
  </si>
  <si>
    <t>China</t>
  </si>
  <si>
    <t>Japan (including Formosa)</t>
  </si>
  <si>
    <t>Persia</t>
  </si>
  <si>
    <t>Siam</t>
  </si>
  <si>
    <t>Egypt</t>
  </si>
  <si>
    <t>Morocco</t>
  </si>
  <si>
    <t>US</t>
  </si>
  <si>
    <t>Philippine Islands</t>
  </si>
  <si>
    <t>Other US Possessions</t>
  </si>
  <si>
    <t>Mexico</t>
  </si>
  <si>
    <t>Costa Rica</t>
  </si>
  <si>
    <t>Guatemala</t>
  </si>
  <si>
    <t>Panama</t>
  </si>
  <si>
    <t>Salvador</t>
  </si>
  <si>
    <t>Argentine Republic</t>
  </si>
  <si>
    <t>Countries of origin</t>
  </si>
  <si>
    <t>Bolivia</t>
  </si>
  <si>
    <t>Brazil</t>
  </si>
  <si>
    <t>Chili</t>
  </si>
  <si>
    <t>Colombia</t>
  </si>
  <si>
    <t>Cuba</t>
  </si>
  <si>
    <t>Ecuador</t>
  </si>
  <si>
    <t>Paraguay</t>
  </si>
  <si>
    <t>Peru</t>
  </si>
  <si>
    <t>Uruguay</t>
  </si>
  <si>
    <t>Venezuela</t>
  </si>
  <si>
    <t>Other foreign countries</t>
  </si>
  <si>
    <t>TOTAL foreign countries</t>
  </si>
  <si>
    <t>Southern Rhodesia</t>
  </si>
  <si>
    <t>Southern &amp; Northern Rhodesia</t>
  </si>
  <si>
    <t>French West Indies Islands</t>
  </si>
  <si>
    <t>North-Eastern Rhodesia</t>
  </si>
  <si>
    <t>Tristan d'Acunha</t>
  </si>
  <si>
    <t>South Shetland Islands</t>
  </si>
  <si>
    <t>Austria</t>
  </si>
  <si>
    <t>Hungary</t>
  </si>
  <si>
    <t>Czechoslovakia</t>
  </si>
  <si>
    <t>Finland</t>
  </si>
  <si>
    <t>Poland</t>
  </si>
  <si>
    <t>Burma</t>
  </si>
  <si>
    <t>British Borneo</t>
  </si>
  <si>
    <t>Palestine</t>
  </si>
  <si>
    <t>British Malaya</t>
  </si>
  <si>
    <t>Anglo-Egyptian Sudan</t>
  </si>
  <si>
    <t>Kenya</t>
  </si>
  <si>
    <t>Bahrein Island</t>
  </si>
  <si>
    <t>Tanganyika</t>
  </si>
  <si>
    <t>Uganda</t>
  </si>
  <si>
    <t>Union of South Africa</t>
  </si>
  <si>
    <t>Ireland</t>
  </si>
  <si>
    <t>French West and Equatorial Africa</t>
  </si>
  <si>
    <t>Surinam and Curacao</t>
  </si>
  <si>
    <t>Other Italian Possessions</t>
  </si>
  <si>
    <t>Latvia</t>
  </si>
  <si>
    <t>Lithuania</t>
  </si>
  <si>
    <t>Poland includes Dantzig</t>
  </si>
  <si>
    <t>Angola</t>
  </si>
  <si>
    <t>Other Portuguese Possessions</t>
  </si>
  <si>
    <t>Slovakia</t>
  </si>
  <si>
    <t>Yugoslavia</t>
  </si>
  <si>
    <t>Arabia</t>
  </si>
  <si>
    <t>Iraq</t>
  </si>
  <si>
    <t>Abyssinia</t>
  </si>
  <si>
    <t>Pounds</t>
  </si>
  <si>
    <t>Ascension</t>
  </si>
  <si>
    <t>Bechuanaland Protectorate</t>
  </si>
  <si>
    <t>British Somaliland</t>
  </si>
  <si>
    <t>Falkland Islands</t>
  </si>
  <si>
    <t>Pacific Islands</t>
  </si>
  <si>
    <t>Pakistan</t>
  </si>
  <si>
    <t>Included in India until 1950</t>
  </si>
  <si>
    <t>Iceland</t>
  </si>
  <si>
    <t>French Equatorial Africa</t>
  </si>
  <si>
    <t>Tunisia</t>
  </si>
  <si>
    <t>Netherlands Antilles</t>
  </si>
  <si>
    <t>Dutch New Guinea</t>
  </si>
  <si>
    <t>Surinam</t>
  </si>
  <si>
    <t>Libya</t>
  </si>
  <si>
    <t>Italian East Africa</t>
  </si>
  <si>
    <t>Portuguese Possessions in Asia</t>
  </si>
  <si>
    <t>Rumania</t>
  </si>
  <si>
    <t>Indonesia</t>
  </si>
  <si>
    <t>Israel</t>
  </si>
  <si>
    <t>Korea, Formosa, Kwantung and Pacific Islands</t>
  </si>
  <si>
    <t>Mongolia</t>
  </si>
  <si>
    <t>Syria and Lebanon</t>
  </si>
  <si>
    <t>Liberia</t>
  </si>
  <si>
    <t>Alaska</t>
  </si>
  <si>
    <t>Puerto Rico &amp; Virgin Islands</t>
  </si>
  <si>
    <t>Dominican Republic</t>
  </si>
  <si>
    <t>Haiti</t>
  </si>
  <si>
    <t>Honduras</t>
  </si>
  <si>
    <t>Nicaragua</t>
  </si>
  <si>
    <t>Arctic Regions</t>
  </si>
  <si>
    <t>Antarctic Regions</t>
  </si>
  <si>
    <t>Became Kenya in 1917</t>
  </si>
  <si>
    <t>Became South West Africa Protectorate in 1915</t>
  </si>
  <si>
    <t>SW Africa &amp; Southern &amp; Northern Rhodesia</t>
  </si>
  <si>
    <t>Became Indonesia in 1946</t>
  </si>
  <si>
    <t>Danish Possessions</t>
  </si>
  <si>
    <t>Estonia</t>
  </si>
  <si>
    <t>SW Africa</t>
  </si>
  <si>
    <t>Does not include government stores or specie</t>
  </si>
  <si>
    <t>Hawaii</t>
  </si>
  <si>
    <t>Portuguese India</t>
  </si>
  <si>
    <t>Kerguelen Islands</t>
  </si>
  <si>
    <t>Between 1919 and 1920, changed way UK totals handled--1919 totals in 1920 books much higher</t>
  </si>
  <si>
    <t>Port Sudan</t>
  </si>
  <si>
    <t>French Somali</t>
  </si>
  <si>
    <t>Syria</t>
  </si>
  <si>
    <t>Indochina</t>
  </si>
  <si>
    <t>French West Africa</t>
  </si>
  <si>
    <t>French Possessions in Inid</t>
  </si>
  <si>
    <t>Jordan</t>
  </si>
  <si>
    <t>Andorra</t>
  </si>
  <si>
    <t>Korea</t>
  </si>
  <si>
    <t>French possessions in India</t>
  </si>
  <si>
    <t>pounds</t>
  </si>
  <si>
    <t>Annual Statement of the Trade and Shipping</t>
  </si>
  <si>
    <t>From April 1938 included with Germany</t>
  </si>
  <si>
    <t>Other Dutch Possessions</t>
  </si>
  <si>
    <t>Memel</t>
  </si>
  <si>
    <t>Optional</t>
  </si>
  <si>
    <t>TOTAL</t>
  </si>
  <si>
    <t>Articles through post</t>
  </si>
  <si>
    <t>Japanese possessions</t>
  </si>
  <si>
    <t>Bunker coal</t>
  </si>
  <si>
    <t>Other stores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</si>
</sst>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79"/>
  <sheetViews>
    <sheetView workbookViewId="0">
      <pane xSplit="3" ySplit="3" topLeftCell="AO155" activePane="bottomRight" state="frozen"/>
      <selection pane="topRight" activeCell="D1" sqref="D1"/>
      <selection pane="bottomLeft" activeCell="A3" sqref="A3"/>
      <selection pane="bottomRight" activeCell="B173" sqref="B173"/>
    </sheetView>
  </sheetViews>
  <sheetFormatPr defaultRowHeight="15"/>
  <cols>
    <col min="46" max="46" width="10" bestFit="1" customWidth="1"/>
    <col min="47" max="47" width="11" customWidth="1"/>
    <col min="50" max="50" width="10.42578125" customWidth="1"/>
    <col min="51" max="51" width="10.5703125" style="1" customWidth="1"/>
    <col min="52" max="55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 s="1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85</v>
      </c>
      <c r="Q3" t="s">
        <v>187</v>
      </c>
      <c r="R3" t="s">
        <v>187</v>
      </c>
      <c r="S3" t="s">
        <v>187</v>
      </c>
      <c r="T3" t="s">
        <v>187</v>
      </c>
      <c r="X3" t="s">
        <v>133</v>
      </c>
      <c r="Y3" t="s">
        <v>133</v>
      </c>
      <c r="Z3" t="s">
        <v>133</v>
      </c>
      <c r="AA3" t="s">
        <v>133</v>
      </c>
      <c r="AB3" t="s">
        <v>133</v>
      </c>
      <c r="AC3" t="s">
        <v>133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t="s">
        <v>133</v>
      </c>
      <c r="AP3" t="s">
        <v>133</v>
      </c>
      <c r="AQ3" t="s">
        <v>133</v>
      </c>
      <c r="AR3" t="s">
        <v>133</v>
      </c>
      <c r="AS3" t="s">
        <v>133</v>
      </c>
      <c r="AT3" t="s">
        <v>133</v>
      </c>
      <c r="AU3" t="s">
        <v>133</v>
      </c>
      <c r="AV3" t="s">
        <v>133</v>
      </c>
      <c r="AW3" t="s">
        <v>133</v>
      </c>
      <c r="AX3" t="s">
        <v>133</v>
      </c>
      <c r="AY3" s="1" t="s">
        <v>133</v>
      </c>
      <c r="AZ3" t="s">
        <v>133</v>
      </c>
      <c r="BA3" t="s">
        <v>133</v>
      </c>
      <c r="BB3" t="s">
        <v>133</v>
      </c>
      <c r="BC3" t="s">
        <v>133</v>
      </c>
    </row>
    <row r="4" spans="1:55">
      <c r="A4" t="s">
        <v>2</v>
      </c>
      <c r="B4" t="s">
        <v>3</v>
      </c>
      <c r="N4">
        <v>15206317</v>
      </c>
      <c r="O4">
        <v>20048158</v>
      </c>
      <c r="P4">
        <v>20328209</v>
      </c>
      <c r="Q4">
        <v>20850970</v>
      </c>
      <c r="R4">
        <v>20969960</v>
      </c>
      <c r="S4">
        <v>17740163</v>
      </c>
      <c r="T4">
        <v>17067805</v>
      </c>
      <c r="U4">
        <v>22744642</v>
      </c>
      <c r="V4">
        <v>18230400</v>
      </c>
      <c r="W4">
        <v>25662276</v>
      </c>
      <c r="X4">
        <v>21237996</v>
      </c>
      <c r="Y4">
        <v>50243569</v>
      </c>
      <c r="Z4">
        <v>27310863</v>
      </c>
      <c r="AA4">
        <v>25606243</v>
      </c>
      <c r="AB4">
        <v>28411189</v>
      </c>
      <c r="AC4">
        <v>29225891</v>
      </c>
      <c r="AD4">
        <v>31119418</v>
      </c>
      <c r="AE4">
        <v>32069638</v>
      </c>
      <c r="AF4">
        <v>31666982</v>
      </c>
      <c r="AG4">
        <v>32660819</v>
      </c>
      <c r="AH4">
        <v>33119654</v>
      </c>
      <c r="AI4">
        <v>26932326</v>
      </c>
      <c r="AJ4">
        <v>21750686</v>
      </c>
      <c r="AK4">
        <v>14276247</v>
      </c>
      <c r="AL4">
        <v>23711088</v>
      </c>
      <c r="AM4">
        <v>30725874</v>
      </c>
      <c r="AN4">
        <v>34359909</v>
      </c>
      <c r="AO4">
        <v>36618134</v>
      </c>
      <c r="AP4">
        <v>40865621</v>
      </c>
      <c r="AQ4">
        <v>37236349</v>
      </c>
      <c r="AR4">
        <v>34698960</v>
      </c>
      <c r="AS4">
        <v>34620286</v>
      </c>
      <c r="AT4">
        <v>29725474</v>
      </c>
      <c r="AU4">
        <v>31724936</v>
      </c>
      <c r="AV4">
        <v>18564076</v>
      </c>
      <c r="AW4">
        <v>23669583</v>
      </c>
      <c r="AX4">
        <v>31574508</v>
      </c>
      <c r="AY4" s="1">
        <v>65200193</v>
      </c>
      <c r="AZ4">
        <v>82310512</v>
      </c>
      <c r="BA4">
        <v>103561448</v>
      </c>
      <c r="BB4">
        <v>112552188</v>
      </c>
      <c r="BC4">
        <v>113889896</v>
      </c>
    </row>
    <row r="5" spans="1:55">
      <c r="B5" t="s">
        <v>4</v>
      </c>
      <c r="N5">
        <v>465596</v>
      </c>
      <c r="O5">
        <v>631829</v>
      </c>
      <c r="P5">
        <v>637193</v>
      </c>
      <c r="Q5">
        <v>659655</v>
      </c>
      <c r="R5">
        <v>856392</v>
      </c>
      <c r="S5">
        <v>779076</v>
      </c>
      <c r="T5">
        <v>978079</v>
      </c>
      <c r="U5">
        <v>866648</v>
      </c>
      <c r="V5">
        <v>956013</v>
      </c>
      <c r="W5">
        <v>941621</v>
      </c>
      <c r="X5">
        <v>1818267</v>
      </c>
      <c r="Y5">
        <v>2701713</v>
      </c>
      <c r="Z5">
        <v>1440685</v>
      </c>
      <c r="AA5">
        <v>1171902</v>
      </c>
      <c r="AB5">
        <v>1824124</v>
      </c>
      <c r="AC5">
        <v>2137250</v>
      </c>
      <c r="AD5">
        <v>2180962</v>
      </c>
      <c r="AE5">
        <v>2073499</v>
      </c>
      <c r="AF5">
        <v>1968690</v>
      </c>
      <c r="AG5">
        <v>2162742</v>
      </c>
      <c r="AH5">
        <v>2732531</v>
      </c>
      <c r="AI5">
        <v>2050640</v>
      </c>
      <c r="AJ5">
        <v>1811919</v>
      </c>
      <c r="AK5">
        <v>1117832</v>
      </c>
      <c r="AL5">
        <v>1205313</v>
      </c>
      <c r="AM5">
        <v>2492006</v>
      </c>
      <c r="AN5">
        <v>2436737</v>
      </c>
      <c r="AO5">
        <v>2882089</v>
      </c>
      <c r="AP5">
        <v>3420233</v>
      </c>
      <c r="AQ5">
        <v>3011328</v>
      </c>
      <c r="AR5">
        <v>3629025</v>
      </c>
      <c r="AS5">
        <v>8519820</v>
      </c>
      <c r="AT5">
        <v>6652810</v>
      </c>
      <c r="AU5">
        <v>3946554</v>
      </c>
      <c r="AV5">
        <v>1819927</v>
      </c>
      <c r="AW5">
        <v>3268573</v>
      </c>
      <c r="AX5">
        <v>5694013</v>
      </c>
      <c r="AY5" s="1">
        <v>15388746</v>
      </c>
      <c r="AZ5">
        <v>17290048</v>
      </c>
      <c r="BA5">
        <v>18377039</v>
      </c>
      <c r="BB5">
        <v>15539613</v>
      </c>
      <c r="BC5">
        <v>12723206</v>
      </c>
    </row>
    <row r="6" spans="1:55">
      <c r="B6" t="s">
        <v>5</v>
      </c>
      <c r="N6">
        <v>771594</v>
      </c>
      <c r="O6">
        <v>775056</v>
      </c>
      <c r="P6">
        <v>846269</v>
      </c>
      <c r="Q6">
        <v>984976</v>
      </c>
      <c r="R6">
        <v>1088293</v>
      </c>
      <c r="S6">
        <v>999157</v>
      </c>
      <c r="T6">
        <v>1265627</v>
      </c>
      <c r="U6">
        <v>1455625</v>
      </c>
      <c r="V6">
        <v>2131348</v>
      </c>
      <c r="W6">
        <v>3353114</v>
      </c>
      <c r="X6">
        <v>2553543</v>
      </c>
      <c r="Y6">
        <v>2605990</v>
      </c>
      <c r="Z6">
        <v>1682606</v>
      </c>
      <c r="AA6">
        <v>1914827</v>
      </c>
      <c r="AB6">
        <v>2308487</v>
      </c>
      <c r="AC6">
        <v>2113397</v>
      </c>
      <c r="AD6">
        <v>3019874</v>
      </c>
      <c r="AE6">
        <v>2480679</v>
      </c>
      <c r="AF6">
        <v>2406037</v>
      </c>
      <c r="AG6">
        <v>2477497</v>
      </c>
      <c r="AH6">
        <v>2502525</v>
      </c>
      <c r="AI6">
        <v>2076489</v>
      </c>
      <c r="AJ6">
        <v>1550950</v>
      </c>
      <c r="AK6">
        <v>1021663</v>
      </c>
      <c r="AL6">
        <v>1228830</v>
      </c>
      <c r="AM6">
        <v>1457002</v>
      </c>
      <c r="AN6">
        <v>1634919</v>
      </c>
      <c r="AO6">
        <v>1657922</v>
      </c>
      <c r="AP6">
        <v>1938707</v>
      </c>
      <c r="AQ6">
        <v>1541610</v>
      </c>
      <c r="AR6">
        <v>2094954</v>
      </c>
      <c r="AS6">
        <v>3337281</v>
      </c>
      <c r="AT6">
        <v>3877553</v>
      </c>
      <c r="AU6">
        <v>7194167</v>
      </c>
      <c r="AV6">
        <v>8132122</v>
      </c>
      <c r="AW6">
        <v>10797983</v>
      </c>
      <c r="AX6">
        <v>6881077</v>
      </c>
      <c r="AY6" s="1">
        <v>4842066</v>
      </c>
      <c r="AZ6">
        <v>1845402</v>
      </c>
      <c r="BA6">
        <v>4365207</v>
      </c>
      <c r="BB6">
        <v>5548442</v>
      </c>
      <c r="BC6">
        <v>883008</v>
      </c>
    </row>
    <row r="7" spans="1:55">
      <c r="B7" t="s">
        <v>139</v>
      </c>
      <c r="C7" t="s">
        <v>140</v>
      </c>
      <c r="BC7">
        <v>215071</v>
      </c>
    </row>
    <row r="8" spans="1:55">
      <c r="B8" t="s">
        <v>109</v>
      </c>
      <c r="AQ8">
        <v>181982</v>
      </c>
      <c r="AR8">
        <v>159524</v>
      </c>
      <c r="AS8">
        <v>386213</v>
      </c>
      <c r="AT8">
        <v>400144</v>
      </c>
      <c r="AU8">
        <v>149385</v>
      </c>
      <c r="AV8">
        <v>10</v>
      </c>
      <c r="AW8">
        <v>5</v>
      </c>
      <c r="AX8">
        <v>100</v>
      </c>
    </row>
    <row r="9" spans="1:55">
      <c r="B9" t="s">
        <v>6</v>
      </c>
      <c r="N9">
        <v>133130</v>
      </c>
      <c r="O9">
        <v>160788</v>
      </c>
      <c r="P9">
        <v>177783</v>
      </c>
      <c r="Q9">
        <v>205250</v>
      </c>
      <c r="R9">
        <v>206353</v>
      </c>
      <c r="S9">
        <v>211731</v>
      </c>
      <c r="T9">
        <v>228567</v>
      </c>
      <c r="U9">
        <v>170384</v>
      </c>
      <c r="V9">
        <v>204412</v>
      </c>
      <c r="W9">
        <v>259609</v>
      </c>
      <c r="X9">
        <v>255214</v>
      </c>
      <c r="Y9">
        <v>333215</v>
      </c>
      <c r="Z9">
        <v>242141</v>
      </c>
      <c r="AA9">
        <v>338790</v>
      </c>
      <c r="AB9">
        <v>485940</v>
      </c>
      <c r="AC9">
        <v>575859</v>
      </c>
      <c r="AD9">
        <v>583220</v>
      </c>
      <c r="AE9">
        <v>719413</v>
      </c>
      <c r="AF9">
        <v>791816</v>
      </c>
      <c r="AG9">
        <v>754009</v>
      </c>
      <c r="AH9">
        <v>752720</v>
      </c>
      <c r="AI9">
        <v>674221</v>
      </c>
      <c r="AJ9">
        <v>623143</v>
      </c>
      <c r="AK9">
        <v>279141</v>
      </c>
      <c r="AL9">
        <v>496430</v>
      </c>
      <c r="AM9">
        <v>532125</v>
      </c>
      <c r="AN9">
        <v>668811</v>
      </c>
      <c r="AO9">
        <v>683219</v>
      </c>
      <c r="AP9">
        <v>754214</v>
      </c>
      <c r="AQ9">
        <v>738801</v>
      </c>
      <c r="AR9">
        <v>808793</v>
      </c>
      <c r="AS9">
        <v>811067</v>
      </c>
      <c r="AT9">
        <v>1433710</v>
      </c>
      <c r="AU9">
        <v>1482674</v>
      </c>
      <c r="AV9">
        <v>1034174</v>
      </c>
      <c r="AW9">
        <v>690917</v>
      </c>
      <c r="AX9">
        <v>873325</v>
      </c>
      <c r="AY9" s="1">
        <v>1648733</v>
      </c>
      <c r="AZ9">
        <v>3332582</v>
      </c>
      <c r="BA9">
        <v>3121263</v>
      </c>
      <c r="BB9">
        <v>3463505</v>
      </c>
      <c r="BC9">
        <v>4422962</v>
      </c>
    </row>
    <row r="10" spans="1:55">
      <c r="B10" t="s">
        <v>7</v>
      </c>
      <c r="N10">
        <v>1562706</v>
      </c>
      <c r="O10">
        <v>1608346</v>
      </c>
      <c r="P10">
        <v>1550334</v>
      </c>
      <c r="Q10">
        <v>1240373</v>
      </c>
      <c r="R10">
        <v>2006405</v>
      </c>
      <c r="S10">
        <v>1563830</v>
      </c>
      <c r="T10">
        <v>454535</v>
      </c>
      <c r="U10">
        <v>1300926</v>
      </c>
      <c r="V10">
        <v>1264854</v>
      </c>
      <c r="W10">
        <v>1176444</v>
      </c>
      <c r="X10">
        <v>1613405</v>
      </c>
      <c r="Y10">
        <v>3948129</v>
      </c>
      <c r="Z10">
        <v>1328356</v>
      </c>
      <c r="AA10">
        <v>1007839</v>
      </c>
      <c r="AB10">
        <v>1734198</v>
      </c>
      <c r="AC10">
        <v>1929319</v>
      </c>
      <c r="AD10">
        <v>1984651</v>
      </c>
      <c r="AE10">
        <v>1398731</v>
      </c>
      <c r="AF10">
        <v>1541368</v>
      </c>
      <c r="AG10">
        <v>2070210</v>
      </c>
      <c r="AH10">
        <v>1624553</v>
      </c>
      <c r="AI10">
        <v>444384</v>
      </c>
      <c r="AJ10">
        <v>404155</v>
      </c>
      <c r="AK10">
        <v>147397</v>
      </c>
      <c r="AL10">
        <v>202076</v>
      </c>
      <c r="AM10">
        <v>204118</v>
      </c>
      <c r="AN10">
        <v>250088</v>
      </c>
      <c r="AO10">
        <v>272559</v>
      </c>
      <c r="AP10">
        <v>385808</v>
      </c>
      <c r="AQ10">
        <v>716771</v>
      </c>
      <c r="AR10">
        <v>429475</v>
      </c>
      <c r="AS10">
        <v>1116332</v>
      </c>
      <c r="AT10">
        <v>872251</v>
      </c>
      <c r="AU10">
        <v>1411516</v>
      </c>
      <c r="AV10">
        <v>747956</v>
      </c>
      <c r="AW10">
        <v>486406</v>
      </c>
      <c r="AX10">
        <v>799912</v>
      </c>
      <c r="AY10" s="1">
        <v>2082458</v>
      </c>
      <c r="AZ10">
        <v>2590641</v>
      </c>
      <c r="BA10">
        <v>3456709</v>
      </c>
      <c r="BB10">
        <v>2365227</v>
      </c>
      <c r="BC10">
        <v>2391413</v>
      </c>
    </row>
    <row r="11" spans="1:55">
      <c r="B11" t="s">
        <v>8</v>
      </c>
      <c r="N11">
        <v>124346</v>
      </c>
      <c r="O11">
        <v>56324</v>
      </c>
      <c r="P11">
        <v>46557</v>
      </c>
      <c r="Q11">
        <v>101588</v>
      </c>
      <c r="R11">
        <v>68682</v>
      </c>
      <c r="S11">
        <v>58236</v>
      </c>
      <c r="T11">
        <v>11681</v>
      </c>
      <c r="U11">
        <v>11960</v>
      </c>
      <c r="V11">
        <v>2322</v>
      </c>
      <c r="W11">
        <v>462</v>
      </c>
      <c r="X11">
        <v>3453</v>
      </c>
      <c r="Y11">
        <v>11048</v>
      </c>
      <c r="Z11">
        <v>7919</v>
      </c>
      <c r="AA11">
        <v>23166</v>
      </c>
      <c r="AB11">
        <v>54727</v>
      </c>
      <c r="AC11">
        <v>30731</v>
      </c>
      <c r="AD11">
        <v>23691</v>
      </c>
      <c r="AE11">
        <v>26661</v>
      </c>
      <c r="AF11">
        <v>105873</v>
      </c>
      <c r="AG11">
        <v>89079</v>
      </c>
      <c r="AH11">
        <v>56716</v>
      </c>
      <c r="AI11">
        <v>21791</v>
      </c>
      <c r="AJ11">
        <v>11782</v>
      </c>
      <c r="AK11">
        <v>12393</v>
      </c>
      <c r="AL11">
        <v>35339</v>
      </c>
      <c r="AM11">
        <v>28375</v>
      </c>
      <c r="AN11">
        <v>24806</v>
      </c>
      <c r="AO11">
        <v>18773</v>
      </c>
      <c r="AP11">
        <v>88914</v>
      </c>
      <c r="AQ11">
        <v>18921</v>
      </c>
      <c r="AR11">
        <v>20230</v>
      </c>
      <c r="AS11">
        <v>18053</v>
      </c>
      <c r="AT11">
        <v>19005</v>
      </c>
      <c r="AU11">
        <v>15043</v>
      </c>
      <c r="AV11">
        <v>25619</v>
      </c>
      <c r="AW11">
        <v>18800</v>
      </c>
      <c r="AX11">
        <v>28351</v>
      </c>
      <c r="AY11" s="1">
        <v>91814</v>
      </c>
      <c r="AZ11">
        <v>67226</v>
      </c>
      <c r="BA11">
        <v>79378</v>
      </c>
      <c r="BB11">
        <v>113128</v>
      </c>
      <c r="BC11">
        <v>297467</v>
      </c>
    </row>
    <row r="12" spans="1:55">
      <c r="B12" t="s">
        <v>119</v>
      </c>
      <c r="AC12">
        <v>21606</v>
      </c>
      <c r="AD12">
        <v>21613</v>
      </c>
      <c r="AE12">
        <v>18531</v>
      </c>
      <c r="AF12">
        <v>85334</v>
      </c>
      <c r="AG12">
        <v>24042</v>
      </c>
      <c r="AH12">
        <v>30063</v>
      </c>
      <c r="AI12">
        <v>20085</v>
      </c>
      <c r="AJ12">
        <v>15991</v>
      </c>
      <c r="AK12">
        <v>8513</v>
      </c>
      <c r="AL12">
        <v>14689</v>
      </c>
      <c r="AM12">
        <v>32784</v>
      </c>
      <c r="AN12">
        <v>30530</v>
      </c>
      <c r="AO12">
        <v>33239</v>
      </c>
      <c r="AP12">
        <v>25384</v>
      </c>
      <c r="AQ12">
        <v>24605</v>
      </c>
      <c r="AR12">
        <v>12727</v>
      </c>
      <c r="AS12">
        <v>15269</v>
      </c>
      <c r="AT12">
        <v>11094</v>
      </c>
      <c r="AU12">
        <v>9798</v>
      </c>
      <c r="AV12">
        <v>572</v>
      </c>
      <c r="AW12">
        <v>86</v>
      </c>
      <c r="AX12">
        <v>830</v>
      </c>
      <c r="AY12" s="1">
        <v>11084</v>
      </c>
      <c r="AZ12">
        <v>41701</v>
      </c>
      <c r="BA12">
        <v>42938</v>
      </c>
      <c r="BB12">
        <v>30330</v>
      </c>
      <c r="BC12">
        <v>43242</v>
      </c>
    </row>
    <row r="13" spans="1:55">
      <c r="B13" t="s">
        <v>9</v>
      </c>
      <c r="S13">
        <v>470</v>
      </c>
      <c r="T13">
        <v>81</v>
      </c>
      <c r="Z13">
        <v>115</v>
      </c>
      <c r="AA13">
        <v>2</v>
      </c>
      <c r="AB13">
        <v>63</v>
      </c>
      <c r="AC13">
        <v>10</v>
      </c>
      <c r="AZ13">
        <v>1480</v>
      </c>
      <c r="BA13">
        <v>2803</v>
      </c>
      <c r="BB13">
        <v>66</v>
      </c>
    </row>
    <row r="14" spans="1:55">
      <c r="B14" t="s">
        <v>10</v>
      </c>
      <c r="N14">
        <v>1950</v>
      </c>
      <c r="O14">
        <v>2521</v>
      </c>
      <c r="P14">
        <v>3409</v>
      </c>
      <c r="Q14">
        <v>2654</v>
      </c>
      <c r="R14">
        <v>3234</v>
      </c>
      <c r="S14">
        <v>2975</v>
      </c>
      <c r="T14">
        <v>1490</v>
      </c>
      <c r="U14">
        <v>1696</v>
      </c>
      <c r="V14">
        <v>1242</v>
      </c>
      <c r="W14">
        <v>2051</v>
      </c>
      <c r="X14">
        <v>1961</v>
      </c>
      <c r="Y14">
        <v>2580</v>
      </c>
      <c r="Z14">
        <v>1633</v>
      </c>
      <c r="AA14">
        <v>210</v>
      </c>
      <c r="AB14">
        <v>152</v>
      </c>
      <c r="AC14">
        <v>231</v>
      </c>
      <c r="AD14">
        <v>342</v>
      </c>
      <c r="AE14">
        <v>246</v>
      </c>
      <c r="AF14">
        <v>68</v>
      </c>
      <c r="AG14">
        <v>1</v>
      </c>
      <c r="AH14">
        <v>33</v>
      </c>
      <c r="AI14">
        <v>34</v>
      </c>
      <c r="AL14">
        <v>70</v>
      </c>
      <c r="AM14">
        <v>14</v>
      </c>
      <c r="AN14">
        <v>30</v>
      </c>
      <c r="AO14">
        <v>42</v>
      </c>
      <c r="AP14">
        <v>24</v>
      </c>
      <c r="AQ14">
        <v>25</v>
      </c>
      <c r="AR14">
        <v>42</v>
      </c>
      <c r="AT14">
        <v>87</v>
      </c>
      <c r="AY14" s="1">
        <v>59</v>
      </c>
      <c r="AZ14">
        <v>5277</v>
      </c>
      <c r="BA14">
        <v>74</v>
      </c>
      <c r="BB14">
        <v>266</v>
      </c>
      <c r="BC14">
        <v>363</v>
      </c>
    </row>
    <row r="15" spans="1:55">
      <c r="B15" t="s">
        <v>11</v>
      </c>
      <c r="N15">
        <v>131</v>
      </c>
      <c r="O15">
        <v>218</v>
      </c>
      <c r="P15">
        <v>413</v>
      </c>
      <c r="Q15">
        <v>323</v>
      </c>
      <c r="R15">
        <v>56</v>
      </c>
      <c r="S15">
        <v>39</v>
      </c>
      <c r="T15">
        <v>94</v>
      </c>
      <c r="U15">
        <v>645</v>
      </c>
      <c r="V15">
        <v>282</v>
      </c>
      <c r="W15">
        <v>30</v>
      </c>
      <c r="X15">
        <v>321</v>
      </c>
      <c r="Y15">
        <v>411</v>
      </c>
      <c r="Z15">
        <v>172</v>
      </c>
      <c r="AA15">
        <v>80</v>
      </c>
      <c r="AB15">
        <v>50</v>
      </c>
      <c r="AC15">
        <v>14</v>
      </c>
      <c r="AD15">
        <v>18</v>
      </c>
      <c r="AE15">
        <v>25</v>
      </c>
      <c r="AF15">
        <v>165</v>
      </c>
      <c r="AG15">
        <v>82</v>
      </c>
      <c r="AH15">
        <v>4</v>
      </c>
      <c r="AI15">
        <v>362</v>
      </c>
      <c r="AJ15">
        <v>18</v>
      </c>
      <c r="AK15">
        <v>306</v>
      </c>
      <c r="AL15">
        <v>2</v>
      </c>
      <c r="AM15">
        <v>261</v>
      </c>
      <c r="AP15">
        <v>8</v>
      </c>
      <c r="AQ15">
        <v>73</v>
      </c>
      <c r="AR15">
        <v>1</v>
      </c>
      <c r="AS15">
        <v>9</v>
      </c>
      <c r="AT15">
        <v>599</v>
      </c>
      <c r="AU15">
        <v>14</v>
      </c>
      <c r="AV15">
        <v>14790</v>
      </c>
      <c r="AW15">
        <v>2374</v>
      </c>
      <c r="AY15" s="1">
        <v>208</v>
      </c>
      <c r="BA15">
        <v>1205</v>
      </c>
      <c r="BB15">
        <v>50</v>
      </c>
      <c r="BC15">
        <v>525</v>
      </c>
    </row>
    <row r="16" spans="1:55">
      <c r="B16" t="s">
        <v>110</v>
      </c>
      <c r="AN16">
        <v>3008</v>
      </c>
      <c r="AO16">
        <v>10971</v>
      </c>
      <c r="AP16">
        <v>4502</v>
      </c>
      <c r="AQ16">
        <v>29207</v>
      </c>
      <c r="AR16">
        <v>135026</v>
      </c>
      <c r="AS16">
        <v>171371</v>
      </c>
      <c r="AT16">
        <v>185391</v>
      </c>
      <c r="AY16" s="1">
        <v>2078</v>
      </c>
      <c r="AZ16">
        <v>21544</v>
      </c>
      <c r="BA16">
        <v>213011</v>
      </c>
      <c r="BB16">
        <v>489474</v>
      </c>
      <c r="BC16">
        <v>478990</v>
      </c>
    </row>
    <row r="17" spans="2:55">
      <c r="B17" t="s">
        <v>12</v>
      </c>
      <c r="N17">
        <v>219</v>
      </c>
      <c r="O17">
        <v>264</v>
      </c>
      <c r="P17">
        <v>2790</v>
      </c>
      <c r="Q17">
        <v>467</v>
      </c>
      <c r="R17">
        <v>857</v>
      </c>
      <c r="S17">
        <v>773</v>
      </c>
      <c r="T17">
        <v>517</v>
      </c>
      <c r="U17">
        <v>161</v>
      </c>
      <c r="V17">
        <v>511</v>
      </c>
      <c r="W17">
        <v>59</v>
      </c>
      <c r="X17">
        <v>424</v>
      </c>
      <c r="Y17">
        <v>784</v>
      </c>
      <c r="Z17">
        <v>146</v>
      </c>
      <c r="AA17">
        <v>375</v>
      </c>
      <c r="AB17">
        <v>1547</v>
      </c>
      <c r="AC17">
        <v>307</v>
      </c>
      <c r="AD17">
        <v>708</v>
      </c>
      <c r="AE17">
        <v>482</v>
      </c>
      <c r="AF17">
        <v>4354</v>
      </c>
      <c r="AG17">
        <v>3318</v>
      </c>
      <c r="AH17">
        <v>2739</v>
      </c>
      <c r="AI17">
        <v>1590</v>
      </c>
      <c r="AJ17">
        <v>915</v>
      </c>
      <c r="AK17">
        <v>4694</v>
      </c>
      <c r="AL17">
        <v>1826</v>
      </c>
      <c r="AM17">
        <v>5411</v>
      </c>
    </row>
    <row r="18" spans="2:55">
      <c r="B18" t="s">
        <v>13</v>
      </c>
      <c r="N18">
        <v>1013</v>
      </c>
      <c r="O18">
        <v>710</v>
      </c>
      <c r="P18">
        <v>659</v>
      </c>
      <c r="Q18">
        <v>153</v>
      </c>
      <c r="R18">
        <v>392</v>
      </c>
      <c r="S18">
        <v>32</v>
      </c>
      <c r="T18">
        <v>83</v>
      </c>
      <c r="U18">
        <v>298</v>
      </c>
      <c r="V18">
        <v>1</v>
      </c>
      <c r="W18">
        <v>17</v>
      </c>
      <c r="X18">
        <v>58</v>
      </c>
      <c r="Y18">
        <v>205</v>
      </c>
      <c r="Z18">
        <v>86</v>
      </c>
      <c r="AA18">
        <v>84</v>
      </c>
      <c r="AB18">
        <v>6</v>
      </c>
      <c r="AC18">
        <v>11</v>
      </c>
      <c r="AD18">
        <v>60</v>
      </c>
      <c r="AE18">
        <v>99</v>
      </c>
      <c r="AF18">
        <v>251</v>
      </c>
      <c r="AG18">
        <v>81</v>
      </c>
      <c r="AH18">
        <v>2</v>
      </c>
      <c r="AI18">
        <v>37</v>
      </c>
      <c r="AJ18">
        <v>7</v>
      </c>
      <c r="AK18">
        <v>49</v>
      </c>
      <c r="AL18">
        <v>33</v>
      </c>
      <c r="AM18">
        <v>178</v>
      </c>
      <c r="AN18">
        <v>148</v>
      </c>
      <c r="AO18">
        <v>251</v>
      </c>
      <c r="AP18">
        <v>559</v>
      </c>
      <c r="AQ18">
        <v>1609</v>
      </c>
      <c r="AR18">
        <v>884</v>
      </c>
      <c r="AS18">
        <v>892</v>
      </c>
      <c r="AT18">
        <v>9858</v>
      </c>
      <c r="AU18">
        <v>5056</v>
      </c>
      <c r="AV18">
        <v>1902</v>
      </c>
      <c r="AW18">
        <v>1588</v>
      </c>
      <c r="AX18">
        <v>815</v>
      </c>
      <c r="AY18" s="1">
        <v>2517</v>
      </c>
      <c r="AZ18">
        <v>5775</v>
      </c>
      <c r="BA18">
        <v>4932</v>
      </c>
      <c r="BB18">
        <v>10320</v>
      </c>
      <c r="BC18">
        <v>5245</v>
      </c>
    </row>
    <row r="19" spans="2:55">
      <c r="B19" t="s">
        <v>14</v>
      </c>
      <c r="N19">
        <v>11810</v>
      </c>
      <c r="O19">
        <v>8591</v>
      </c>
      <c r="P19">
        <v>6420</v>
      </c>
      <c r="Q19">
        <v>7256</v>
      </c>
      <c r="R19">
        <v>11342</v>
      </c>
      <c r="S19">
        <v>7393</v>
      </c>
      <c r="T19">
        <v>4204</v>
      </c>
      <c r="U19">
        <v>6265</v>
      </c>
      <c r="V19">
        <v>8484</v>
      </c>
      <c r="W19">
        <v>15285</v>
      </c>
      <c r="X19">
        <v>5538</v>
      </c>
      <c r="Y19">
        <v>14369</v>
      </c>
      <c r="Z19">
        <v>3735</v>
      </c>
      <c r="AA19">
        <v>7457</v>
      </c>
      <c r="AB19">
        <v>7267</v>
      </c>
      <c r="AC19">
        <v>15508</v>
      </c>
      <c r="AD19">
        <v>13350</v>
      </c>
      <c r="AE19">
        <v>19277</v>
      </c>
      <c r="AF19">
        <v>18043</v>
      </c>
      <c r="AG19">
        <v>16253</v>
      </c>
      <c r="AH19">
        <v>31560</v>
      </c>
      <c r="AI19">
        <v>18208</v>
      </c>
      <c r="AJ19">
        <v>16521</v>
      </c>
      <c r="AK19">
        <v>7912</v>
      </c>
      <c r="AL19">
        <v>17373</v>
      </c>
      <c r="AM19">
        <v>22117</v>
      </c>
      <c r="AN19">
        <v>17877</v>
      </c>
      <c r="AO19">
        <v>33722</v>
      </c>
      <c r="AP19">
        <v>65678</v>
      </c>
      <c r="AQ19">
        <v>98045</v>
      </c>
      <c r="AR19">
        <v>231143</v>
      </c>
      <c r="AS19">
        <v>599794</v>
      </c>
      <c r="AT19">
        <v>643557</v>
      </c>
      <c r="AU19">
        <v>201435</v>
      </c>
      <c r="AV19">
        <v>2772</v>
      </c>
      <c r="AW19">
        <v>255</v>
      </c>
      <c r="AX19">
        <v>108</v>
      </c>
      <c r="AY19" s="1">
        <v>45763</v>
      </c>
      <c r="AZ19">
        <v>475186</v>
      </c>
      <c r="BA19">
        <v>339173</v>
      </c>
      <c r="BB19">
        <v>921349</v>
      </c>
      <c r="BC19">
        <v>368667</v>
      </c>
    </row>
    <row r="20" spans="2:55">
      <c r="B20" t="s">
        <v>111</v>
      </c>
      <c r="AB20">
        <v>690</v>
      </c>
      <c r="AC20">
        <v>647</v>
      </c>
      <c r="AF20">
        <v>3364</v>
      </c>
      <c r="AG20">
        <v>6329</v>
      </c>
      <c r="AH20">
        <v>7030</v>
      </c>
      <c r="AI20">
        <v>9462</v>
      </c>
      <c r="AJ20">
        <v>3061</v>
      </c>
      <c r="AK20">
        <v>2596</v>
      </c>
      <c r="AL20">
        <v>6216</v>
      </c>
      <c r="AM20">
        <v>5472</v>
      </c>
      <c r="AN20">
        <v>10808</v>
      </c>
      <c r="AO20">
        <v>9639</v>
      </c>
      <c r="AP20">
        <v>9287</v>
      </c>
      <c r="AQ20">
        <v>19753</v>
      </c>
      <c r="AR20">
        <v>27277</v>
      </c>
      <c r="AS20">
        <v>61959</v>
      </c>
      <c r="AT20">
        <v>18231</v>
      </c>
      <c r="AU20">
        <v>118257</v>
      </c>
      <c r="AV20">
        <v>60214</v>
      </c>
      <c r="AW20">
        <v>10381</v>
      </c>
      <c r="AX20">
        <v>81845</v>
      </c>
    </row>
    <row r="21" spans="2:55">
      <c r="B21" t="s">
        <v>112</v>
      </c>
      <c r="AO21">
        <v>264528</v>
      </c>
      <c r="AP21">
        <v>311214</v>
      </c>
      <c r="AQ21">
        <v>280989</v>
      </c>
      <c r="AR21">
        <v>664873</v>
      </c>
      <c r="AS21">
        <v>998040</v>
      </c>
      <c r="AT21">
        <v>1314149</v>
      </c>
      <c r="AU21">
        <v>284147</v>
      </c>
      <c r="AV21">
        <v>48</v>
      </c>
      <c r="AW21">
        <v>119</v>
      </c>
      <c r="AX21">
        <v>42</v>
      </c>
      <c r="AY21" s="1">
        <v>970161</v>
      </c>
      <c r="AZ21">
        <v>1402586</v>
      </c>
      <c r="BA21">
        <v>2212378</v>
      </c>
      <c r="BB21">
        <v>2220452</v>
      </c>
      <c r="BC21">
        <v>5153785</v>
      </c>
    </row>
    <row r="22" spans="2:55">
      <c r="B22" t="s">
        <v>15</v>
      </c>
      <c r="N22">
        <v>8789</v>
      </c>
      <c r="O22">
        <v>8532</v>
      </c>
      <c r="P22">
        <v>9365</v>
      </c>
      <c r="Q22">
        <v>11720</v>
      </c>
      <c r="R22">
        <v>11775</v>
      </c>
      <c r="S22">
        <v>8777</v>
      </c>
      <c r="T22">
        <v>11869</v>
      </c>
      <c r="U22">
        <v>13248</v>
      </c>
      <c r="V22">
        <v>27078</v>
      </c>
      <c r="W22">
        <v>55115</v>
      </c>
      <c r="X22">
        <v>15980</v>
      </c>
      <c r="Y22">
        <v>33254</v>
      </c>
      <c r="Z22">
        <v>27007</v>
      </c>
      <c r="AA22">
        <v>47560</v>
      </c>
      <c r="AB22">
        <v>42383</v>
      </c>
      <c r="AC22">
        <v>49282</v>
      </c>
      <c r="AD22">
        <v>50950</v>
      </c>
      <c r="AE22">
        <v>40267</v>
      </c>
      <c r="AF22">
        <v>52937</v>
      </c>
      <c r="AG22">
        <v>53372</v>
      </c>
      <c r="AH22">
        <v>73905</v>
      </c>
      <c r="AI22">
        <v>134172</v>
      </c>
      <c r="AJ22">
        <v>75258</v>
      </c>
      <c r="AK22">
        <v>26591</v>
      </c>
      <c r="AL22">
        <v>48483</v>
      </c>
      <c r="AM22">
        <v>102076</v>
      </c>
      <c r="AN22">
        <v>93023</v>
      </c>
    </row>
    <row r="23" spans="2:55">
      <c r="B23" t="s">
        <v>113</v>
      </c>
      <c r="AO23">
        <v>4268</v>
      </c>
      <c r="AP23">
        <v>1949</v>
      </c>
      <c r="AQ23">
        <v>3314</v>
      </c>
      <c r="AR23">
        <v>2256</v>
      </c>
      <c r="AS23">
        <v>4376</v>
      </c>
      <c r="AT23">
        <v>13528</v>
      </c>
      <c r="AU23">
        <v>6644</v>
      </c>
      <c r="AV23">
        <v>16935</v>
      </c>
      <c r="AW23">
        <v>2628</v>
      </c>
      <c r="AX23">
        <v>55916</v>
      </c>
      <c r="AY23" s="1">
        <v>25890</v>
      </c>
      <c r="AZ23">
        <v>22774</v>
      </c>
      <c r="BA23">
        <v>7088</v>
      </c>
      <c r="BB23">
        <v>14607</v>
      </c>
      <c r="BC23">
        <v>31602</v>
      </c>
    </row>
    <row r="24" spans="2:55">
      <c r="B24" t="s">
        <v>134</v>
      </c>
      <c r="Z24">
        <v>10</v>
      </c>
      <c r="AB24">
        <v>4151</v>
      </c>
      <c r="AZ24">
        <v>10</v>
      </c>
      <c r="BA24">
        <v>8</v>
      </c>
      <c r="BC24">
        <v>9</v>
      </c>
    </row>
    <row r="25" spans="2:55">
      <c r="B25" t="s">
        <v>135</v>
      </c>
      <c r="AY25" s="1">
        <v>875</v>
      </c>
      <c r="AZ25">
        <v>1495</v>
      </c>
      <c r="BA25">
        <v>782</v>
      </c>
      <c r="BB25">
        <v>1204</v>
      </c>
      <c r="BC25">
        <v>3069</v>
      </c>
    </row>
    <row r="26" spans="2:55">
      <c r="B26" t="s">
        <v>136</v>
      </c>
      <c r="AY26" s="1">
        <v>347</v>
      </c>
      <c r="AZ26">
        <v>62</v>
      </c>
      <c r="BA26">
        <v>156</v>
      </c>
      <c r="BB26">
        <v>560</v>
      </c>
      <c r="BC26">
        <v>31</v>
      </c>
    </row>
    <row r="27" spans="2:55">
      <c r="B27" t="s">
        <v>16</v>
      </c>
      <c r="C27" t="s">
        <v>165</v>
      </c>
      <c r="N27">
        <v>2143</v>
      </c>
      <c r="O27">
        <v>663</v>
      </c>
      <c r="P27">
        <v>1897</v>
      </c>
      <c r="Q27">
        <v>5840</v>
      </c>
      <c r="R27">
        <v>16255</v>
      </c>
      <c r="S27">
        <v>3176</v>
      </c>
      <c r="T27">
        <v>4411</v>
      </c>
      <c r="U27">
        <v>10620</v>
      </c>
    </row>
    <row r="28" spans="2:55">
      <c r="B28" t="s">
        <v>17</v>
      </c>
      <c r="S28">
        <v>234</v>
      </c>
      <c r="T28">
        <v>723</v>
      </c>
      <c r="Z28">
        <v>526</v>
      </c>
      <c r="AA28">
        <v>632</v>
      </c>
      <c r="AB28">
        <v>719</v>
      </c>
      <c r="AC28">
        <v>865</v>
      </c>
      <c r="AJ28">
        <v>1513</v>
      </c>
      <c r="AK28">
        <v>745</v>
      </c>
      <c r="AL28">
        <v>1065</v>
      </c>
      <c r="AM28">
        <v>1294</v>
      </c>
      <c r="AN28">
        <v>1034</v>
      </c>
    </row>
    <row r="29" spans="2:55">
      <c r="B29" t="s">
        <v>18</v>
      </c>
      <c r="S29">
        <v>28669</v>
      </c>
      <c r="T29">
        <v>1374</v>
      </c>
      <c r="Z29">
        <v>8754</v>
      </c>
      <c r="AA29">
        <v>160</v>
      </c>
      <c r="AB29">
        <v>2878</v>
      </c>
      <c r="AC29">
        <v>2329</v>
      </c>
    </row>
    <row r="30" spans="2:55">
      <c r="B30" t="s">
        <v>19</v>
      </c>
      <c r="T30">
        <v>12158</v>
      </c>
      <c r="U30">
        <v>63414</v>
      </c>
      <c r="V30">
        <v>49784</v>
      </c>
      <c r="W30">
        <v>46506</v>
      </c>
      <c r="X30">
        <v>447623</v>
      </c>
      <c r="Y30">
        <v>428938</v>
      </c>
      <c r="Z30">
        <v>270558</v>
      </c>
      <c r="AW30">
        <f>2775175+129398</f>
        <v>2904573</v>
      </c>
      <c r="AX30">
        <f>2311347+70901</f>
        <v>2382248</v>
      </c>
      <c r="AY30" s="1">
        <v>2809571</v>
      </c>
      <c r="AZ30">
        <v>2761909</v>
      </c>
      <c r="BA30">
        <v>2995591</v>
      </c>
      <c r="BB30">
        <v>3829124</v>
      </c>
      <c r="BC30">
        <v>4906705</v>
      </c>
    </row>
    <row r="31" spans="2:55">
      <c r="B31" t="s">
        <v>118</v>
      </c>
      <c r="AN31">
        <v>26379</v>
      </c>
      <c r="AO31">
        <v>24879</v>
      </c>
      <c r="AP31">
        <v>26600</v>
      </c>
      <c r="AQ31">
        <v>55707</v>
      </c>
      <c r="AR31">
        <v>28776</v>
      </c>
      <c r="AS31">
        <v>33781</v>
      </c>
      <c r="AT31">
        <v>34187</v>
      </c>
      <c r="AU31">
        <v>29366</v>
      </c>
      <c r="AV31">
        <v>25562</v>
      </c>
      <c r="AW31">
        <v>51160</v>
      </c>
      <c r="AX31">
        <v>25501</v>
      </c>
      <c r="AY31" s="1">
        <v>102078</v>
      </c>
      <c r="AZ31">
        <v>122859</v>
      </c>
      <c r="BA31">
        <v>123181</v>
      </c>
      <c r="BB31">
        <v>179033</v>
      </c>
      <c r="BC31">
        <v>1925229</v>
      </c>
    </row>
    <row r="32" spans="2:55">
      <c r="B32" t="s">
        <v>20</v>
      </c>
      <c r="N32">
        <v>972</v>
      </c>
      <c r="O32">
        <v>1264</v>
      </c>
      <c r="P32">
        <v>2000</v>
      </c>
      <c r="Q32">
        <v>537</v>
      </c>
      <c r="R32">
        <v>279</v>
      </c>
      <c r="S32">
        <v>13081</v>
      </c>
      <c r="T32">
        <v>13926</v>
      </c>
      <c r="U32">
        <v>88448</v>
      </c>
      <c r="V32">
        <v>1114</v>
      </c>
      <c r="W32">
        <v>92175</v>
      </c>
      <c r="X32">
        <v>509</v>
      </c>
      <c r="Y32">
        <v>26731</v>
      </c>
      <c r="Z32">
        <v>3342</v>
      </c>
      <c r="AA32">
        <v>3630</v>
      </c>
      <c r="AB32">
        <v>6548</v>
      </c>
      <c r="AC32">
        <v>3374</v>
      </c>
      <c r="AD32">
        <v>16509</v>
      </c>
      <c r="AE32">
        <v>23929</v>
      </c>
      <c r="AF32">
        <v>3455</v>
      </c>
      <c r="AG32">
        <v>3708</v>
      </c>
      <c r="AH32">
        <v>14755</v>
      </c>
      <c r="AI32">
        <v>11284</v>
      </c>
      <c r="AJ32">
        <v>11852</v>
      </c>
      <c r="AK32">
        <v>8786</v>
      </c>
      <c r="AL32">
        <v>13104</v>
      </c>
      <c r="AM32">
        <v>20591</v>
      </c>
      <c r="AN32">
        <v>62840</v>
      </c>
      <c r="AO32">
        <v>68817</v>
      </c>
      <c r="AP32">
        <v>119211</v>
      </c>
      <c r="AQ32">
        <v>72879</v>
      </c>
      <c r="AR32">
        <v>51269</v>
      </c>
      <c r="AS32">
        <v>73643</v>
      </c>
      <c r="AT32">
        <v>126217</v>
      </c>
      <c r="AU32">
        <v>406129</v>
      </c>
      <c r="AV32">
        <v>162600</v>
      </c>
      <c r="AW32">
        <v>241067</v>
      </c>
      <c r="AX32">
        <v>204740</v>
      </c>
      <c r="AY32" s="1">
        <v>336497</v>
      </c>
      <c r="AZ32">
        <v>598330</v>
      </c>
      <c r="BA32">
        <v>787781</v>
      </c>
      <c r="BB32">
        <v>1039670</v>
      </c>
      <c r="BC32">
        <v>938564</v>
      </c>
    </row>
    <row r="33" spans="2:55">
      <c r="B33" t="s">
        <v>114</v>
      </c>
      <c r="V33">
        <v>49528</v>
      </c>
      <c r="W33">
        <v>139017</v>
      </c>
      <c r="X33">
        <v>94996</v>
      </c>
      <c r="Y33">
        <v>143294</v>
      </c>
      <c r="Z33">
        <v>65358</v>
      </c>
      <c r="AA33">
        <v>92611</v>
      </c>
      <c r="AB33">
        <v>95760</v>
      </c>
      <c r="AC33">
        <v>99743</v>
      </c>
      <c r="AD33">
        <v>96468</v>
      </c>
      <c r="AE33">
        <v>78163</v>
      </c>
      <c r="AF33">
        <v>93111</v>
      </c>
      <c r="AG33">
        <v>121212</v>
      </c>
      <c r="AH33">
        <v>104912</v>
      </c>
      <c r="AI33">
        <v>59169</v>
      </c>
      <c r="AJ33">
        <v>33684</v>
      </c>
      <c r="AK33">
        <v>31828</v>
      </c>
      <c r="AL33">
        <v>88285</v>
      </c>
      <c r="AM33">
        <v>114461</v>
      </c>
      <c r="AN33">
        <v>106836</v>
      </c>
      <c r="AO33">
        <v>117897</v>
      </c>
      <c r="AP33">
        <v>143294</v>
      </c>
      <c r="AQ33">
        <v>97311</v>
      </c>
      <c r="AR33">
        <v>172551</v>
      </c>
      <c r="AS33">
        <v>153049</v>
      </c>
      <c r="AT33">
        <v>244417</v>
      </c>
      <c r="AU33">
        <v>362464</v>
      </c>
      <c r="AV33">
        <v>334466</v>
      </c>
      <c r="AW33">
        <v>439022</v>
      </c>
      <c r="AX33">
        <v>610992</v>
      </c>
      <c r="AY33" s="1">
        <v>484130</v>
      </c>
      <c r="AZ33">
        <v>569614</v>
      </c>
      <c r="BA33">
        <v>579956</v>
      </c>
      <c r="BB33">
        <v>517962</v>
      </c>
      <c r="BC33">
        <v>601083</v>
      </c>
    </row>
    <row r="34" spans="2:55">
      <c r="B34" t="s">
        <v>21</v>
      </c>
      <c r="N34">
        <v>187198</v>
      </c>
      <c r="O34">
        <v>278169</v>
      </c>
      <c r="P34">
        <v>257310</v>
      </c>
      <c r="Q34">
        <v>127357</v>
      </c>
      <c r="R34">
        <v>186550</v>
      </c>
      <c r="S34">
        <v>125163</v>
      </c>
      <c r="T34">
        <v>12731</v>
      </c>
      <c r="U34">
        <v>23158</v>
      </c>
      <c r="V34">
        <v>33045</v>
      </c>
      <c r="W34">
        <v>173012</v>
      </c>
      <c r="X34">
        <v>21512</v>
      </c>
      <c r="Y34">
        <v>27197</v>
      </c>
      <c r="Z34">
        <v>13350</v>
      </c>
      <c r="AA34">
        <v>14897</v>
      </c>
      <c r="AB34">
        <v>19043</v>
      </c>
      <c r="AC34">
        <v>11704</v>
      </c>
      <c r="AD34">
        <v>15579</v>
      </c>
      <c r="AE34">
        <v>1035</v>
      </c>
      <c r="AF34">
        <v>2529</v>
      </c>
      <c r="AG34">
        <v>11974</v>
      </c>
      <c r="AH34">
        <v>1570</v>
      </c>
      <c r="AI34">
        <v>8945</v>
      </c>
      <c r="AJ34">
        <v>794</v>
      </c>
      <c r="AK34">
        <v>225</v>
      </c>
      <c r="AL34">
        <v>612</v>
      </c>
      <c r="AM34">
        <v>3099</v>
      </c>
      <c r="AN34">
        <v>950</v>
      </c>
      <c r="AO34">
        <v>3046</v>
      </c>
      <c r="AP34">
        <v>2950</v>
      </c>
      <c r="AQ34">
        <v>4127</v>
      </c>
      <c r="AR34">
        <v>2522</v>
      </c>
      <c r="AS34">
        <v>2150</v>
      </c>
      <c r="AT34">
        <v>7991</v>
      </c>
      <c r="AU34">
        <v>1300</v>
      </c>
      <c r="AV34">
        <v>1749</v>
      </c>
      <c r="AW34">
        <v>402</v>
      </c>
      <c r="AX34">
        <v>374</v>
      </c>
      <c r="AY34" s="1">
        <v>3705</v>
      </c>
      <c r="AZ34">
        <v>3785</v>
      </c>
      <c r="BA34">
        <v>1439</v>
      </c>
      <c r="BB34">
        <v>3881</v>
      </c>
      <c r="BC34">
        <v>6202</v>
      </c>
    </row>
    <row r="35" spans="2:55">
      <c r="B35" t="s">
        <v>115</v>
      </c>
      <c r="AP35">
        <v>29557</v>
      </c>
      <c r="AQ35">
        <v>229721</v>
      </c>
      <c r="AR35">
        <v>531841</v>
      </c>
      <c r="AS35">
        <v>715980</v>
      </c>
      <c r="AT35">
        <v>974836</v>
      </c>
      <c r="AU35">
        <v>888270</v>
      </c>
      <c r="AV35">
        <v>399348</v>
      </c>
      <c r="AW35">
        <v>342499</v>
      </c>
      <c r="AX35">
        <v>822453</v>
      </c>
      <c r="AY35" s="1">
        <v>704004</v>
      </c>
    </row>
    <row r="36" spans="2:55">
      <c r="B36" t="s">
        <v>22</v>
      </c>
      <c r="S36">
        <v>37010</v>
      </c>
      <c r="T36">
        <v>17413</v>
      </c>
      <c r="Z36">
        <v>547</v>
      </c>
      <c r="AA36">
        <v>626</v>
      </c>
      <c r="AB36">
        <v>363</v>
      </c>
    </row>
    <row r="37" spans="2:55">
      <c r="B37" t="s">
        <v>23</v>
      </c>
      <c r="T37">
        <v>12</v>
      </c>
      <c r="AN37">
        <v>159</v>
      </c>
      <c r="AO37">
        <v>137</v>
      </c>
      <c r="AP37">
        <v>12</v>
      </c>
      <c r="AQ37">
        <v>137</v>
      </c>
      <c r="AR37">
        <v>51</v>
      </c>
      <c r="AS37">
        <v>444</v>
      </c>
      <c r="AT37">
        <v>185</v>
      </c>
      <c r="AU37">
        <v>291</v>
      </c>
      <c r="AV37">
        <v>4906</v>
      </c>
      <c r="AW37">
        <f>7930+1803102+73628</f>
        <v>1884660</v>
      </c>
      <c r="AX37">
        <f>1978+1301058+79893</f>
        <v>1382929</v>
      </c>
      <c r="AY37" s="1">
        <v>1281395</v>
      </c>
      <c r="AZ37">
        <v>1851019</v>
      </c>
      <c r="BA37">
        <v>2989843</v>
      </c>
      <c r="BB37">
        <v>2975026</v>
      </c>
      <c r="BC37">
        <v>4673589</v>
      </c>
    </row>
    <row r="38" spans="2:55">
      <c r="B38" t="s">
        <v>101</v>
      </c>
      <c r="O38">
        <v>940</v>
      </c>
      <c r="P38">
        <v>619</v>
      </c>
      <c r="Q38">
        <v>168</v>
      </c>
    </row>
    <row r="39" spans="2:55">
      <c r="B39" t="s">
        <v>98</v>
      </c>
      <c r="AN39">
        <v>347880</v>
      </c>
      <c r="AO39">
        <v>407404</v>
      </c>
      <c r="AP39">
        <v>555904</v>
      </c>
      <c r="AQ39">
        <v>424853</v>
      </c>
      <c r="AR39">
        <v>421720</v>
      </c>
      <c r="AS39">
        <v>443025</v>
      </c>
      <c r="AT39">
        <v>622922</v>
      </c>
      <c r="AU39">
        <v>950965</v>
      </c>
      <c r="AV39">
        <v>1086526</v>
      </c>
      <c r="AW39">
        <v>2113283</v>
      </c>
      <c r="AX39">
        <v>1157223</v>
      </c>
      <c r="AY39" s="1">
        <v>1957356</v>
      </c>
      <c r="AZ39">
        <v>2137917</v>
      </c>
      <c r="BA39">
        <v>1339382</v>
      </c>
      <c r="BB39">
        <v>2885982</v>
      </c>
      <c r="BC39">
        <v>4581613</v>
      </c>
    </row>
    <row r="40" spans="2:55">
      <c r="B40" t="s">
        <v>102</v>
      </c>
      <c r="N40">
        <v>25</v>
      </c>
      <c r="O40">
        <v>20</v>
      </c>
      <c r="P40">
        <v>11</v>
      </c>
      <c r="AA40">
        <v>21</v>
      </c>
      <c r="BB40">
        <v>280</v>
      </c>
      <c r="BC40">
        <v>12</v>
      </c>
    </row>
    <row r="41" spans="2:55">
      <c r="B41" t="s">
        <v>24</v>
      </c>
      <c r="N41">
        <v>1138</v>
      </c>
      <c r="O41">
        <v>1146</v>
      </c>
      <c r="P41">
        <v>1550</v>
      </c>
      <c r="Q41">
        <v>1309</v>
      </c>
      <c r="R41">
        <v>527</v>
      </c>
      <c r="S41">
        <v>302</v>
      </c>
      <c r="T41">
        <v>499</v>
      </c>
      <c r="U41">
        <v>806</v>
      </c>
      <c r="V41">
        <v>3191</v>
      </c>
      <c r="W41">
        <v>13272</v>
      </c>
      <c r="X41">
        <v>2471</v>
      </c>
      <c r="Y41">
        <v>1204</v>
      </c>
      <c r="Z41">
        <v>178</v>
      </c>
      <c r="AA41">
        <v>68</v>
      </c>
      <c r="AB41">
        <v>257</v>
      </c>
      <c r="AC41">
        <v>12</v>
      </c>
      <c r="AD41">
        <v>11</v>
      </c>
      <c r="AE41">
        <v>2155</v>
      </c>
      <c r="AF41">
        <v>82</v>
      </c>
      <c r="AG41">
        <v>545</v>
      </c>
      <c r="AH41">
        <v>1433</v>
      </c>
      <c r="AI41">
        <v>506</v>
      </c>
      <c r="AJ41">
        <v>734</v>
      </c>
      <c r="AK41">
        <v>1062</v>
      </c>
      <c r="AL41">
        <v>519</v>
      </c>
      <c r="AM41">
        <v>211</v>
      </c>
      <c r="AN41">
        <v>348</v>
      </c>
      <c r="AO41">
        <v>1934</v>
      </c>
      <c r="AP41">
        <v>1177</v>
      </c>
      <c r="AQ41">
        <v>1481</v>
      </c>
      <c r="AR41">
        <v>8232</v>
      </c>
      <c r="AS41">
        <v>9175</v>
      </c>
      <c r="AT41">
        <v>14282</v>
      </c>
      <c r="AU41">
        <v>78436</v>
      </c>
      <c r="AV41">
        <v>277612</v>
      </c>
      <c r="AW41">
        <v>228942</v>
      </c>
      <c r="AX41">
        <v>175459</v>
      </c>
      <c r="AY41" s="1">
        <v>185032</v>
      </c>
      <c r="AZ41">
        <v>268499</v>
      </c>
      <c r="BA41">
        <v>134720</v>
      </c>
      <c r="BB41">
        <v>105315</v>
      </c>
      <c r="BC41">
        <v>181057</v>
      </c>
    </row>
    <row r="42" spans="2:55">
      <c r="B42" t="s">
        <v>25</v>
      </c>
      <c r="N42">
        <v>1897</v>
      </c>
      <c r="O42">
        <v>95</v>
      </c>
      <c r="P42">
        <v>76</v>
      </c>
      <c r="Q42">
        <v>884</v>
      </c>
      <c r="R42">
        <v>733</v>
      </c>
      <c r="S42">
        <v>651</v>
      </c>
      <c r="T42">
        <v>301</v>
      </c>
      <c r="U42">
        <v>2481</v>
      </c>
      <c r="V42">
        <v>1110</v>
      </c>
      <c r="W42">
        <v>528</v>
      </c>
      <c r="X42">
        <v>1917</v>
      </c>
      <c r="Y42">
        <v>16328</v>
      </c>
      <c r="Z42">
        <v>2546</v>
      </c>
      <c r="AA42">
        <v>2564</v>
      </c>
      <c r="AB42">
        <v>3715</v>
      </c>
      <c r="AC42">
        <v>15532</v>
      </c>
      <c r="AD42">
        <v>2789</v>
      </c>
      <c r="AE42">
        <v>5356</v>
      </c>
      <c r="AF42">
        <v>3234</v>
      </c>
      <c r="AG42">
        <v>2071</v>
      </c>
      <c r="AH42">
        <v>2719</v>
      </c>
      <c r="AI42">
        <v>158</v>
      </c>
      <c r="AJ42">
        <v>155</v>
      </c>
      <c r="AK42">
        <v>175</v>
      </c>
      <c r="AL42">
        <v>7</v>
      </c>
      <c r="AM42">
        <v>16</v>
      </c>
      <c r="AN42">
        <v>460</v>
      </c>
      <c r="AO42">
        <v>18</v>
      </c>
      <c r="AP42">
        <v>81</v>
      </c>
      <c r="AQ42">
        <v>124</v>
      </c>
      <c r="AR42">
        <v>12</v>
      </c>
      <c r="AS42">
        <v>2361</v>
      </c>
      <c r="AT42">
        <v>11886</v>
      </c>
      <c r="AU42">
        <v>18536</v>
      </c>
      <c r="AV42">
        <v>5491</v>
      </c>
      <c r="AW42">
        <v>5104</v>
      </c>
      <c r="AX42">
        <v>11790</v>
      </c>
      <c r="AY42" s="1">
        <v>17107</v>
      </c>
      <c r="AZ42">
        <v>3644</v>
      </c>
      <c r="BA42">
        <v>22594</v>
      </c>
      <c r="BB42">
        <v>161</v>
      </c>
      <c r="BC42">
        <v>4322</v>
      </c>
    </row>
    <row r="43" spans="2:55">
      <c r="B43" t="s">
        <v>26</v>
      </c>
      <c r="N43">
        <v>75</v>
      </c>
      <c r="Q43">
        <v>74</v>
      </c>
      <c r="R43">
        <v>58</v>
      </c>
      <c r="S43">
        <v>211</v>
      </c>
      <c r="T43">
        <v>133</v>
      </c>
      <c r="U43">
        <v>52</v>
      </c>
      <c r="V43">
        <v>96</v>
      </c>
      <c r="W43">
        <v>467</v>
      </c>
      <c r="X43">
        <v>184</v>
      </c>
      <c r="Y43">
        <v>187</v>
      </c>
      <c r="Z43">
        <v>618</v>
      </c>
      <c r="AA43">
        <v>517</v>
      </c>
      <c r="AB43">
        <v>936</v>
      </c>
      <c r="AC43">
        <v>1423</v>
      </c>
      <c r="AD43">
        <v>4530</v>
      </c>
      <c r="AE43">
        <v>3115</v>
      </c>
      <c r="AF43">
        <v>1545</v>
      </c>
      <c r="AG43">
        <v>1612</v>
      </c>
      <c r="AH43">
        <v>2565</v>
      </c>
      <c r="AI43">
        <v>1877</v>
      </c>
      <c r="AJ43">
        <v>284</v>
      </c>
      <c r="AK43">
        <v>198</v>
      </c>
      <c r="AL43">
        <v>178</v>
      </c>
      <c r="AM43">
        <v>193</v>
      </c>
      <c r="AN43">
        <v>979</v>
      </c>
      <c r="AO43">
        <v>1975</v>
      </c>
      <c r="AP43">
        <v>422</v>
      </c>
      <c r="AQ43">
        <v>430</v>
      </c>
      <c r="AR43">
        <v>1183</v>
      </c>
      <c r="AS43">
        <v>565</v>
      </c>
      <c r="AT43">
        <v>303</v>
      </c>
      <c r="AU43">
        <v>1910</v>
      </c>
      <c r="AV43">
        <v>3286</v>
      </c>
      <c r="AW43">
        <v>2033</v>
      </c>
      <c r="AX43">
        <v>2276</v>
      </c>
      <c r="AY43" s="1">
        <v>4419</v>
      </c>
      <c r="AZ43">
        <v>3946</v>
      </c>
      <c r="BA43">
        <v>3273</v>
      </c>
      <c r="BB43">
        <v>8630</v>
      </c>
      <c r="BC43">
        <v>4179</v>
      </c>
    </row>
    <row r="44" spans="2:55">
      <c r="B44" t="s">
        <v>116</v>
      </c>
      <c r="AA44">
        <v>4201</v>
      </c>
      <c r="AB44">
        <v>4328</v>
      </c>
      <c r="AC44">
        <v>12419</v>
      </c>
      <c r="AF44">
        <v>109495</v>
      </c>
      <c r="AG44">
        <v>86953</v>
      </c>
      <c r="AH44">
        <v>118171</v>
      </c>
      <c r="AI44">
        <v>42244</v>
      </c>
      <c r="AJ44">
        <v>29706</v>
      </c>
      <c r="AK44">
        <v>18312</v>
      </c>
      <c r="AL44">
        <v>63869</v>
      </c>
      <c r="AM44">
        <v>109319</v>
      </c>
      <c r="AN44">
        <v>142219</v>
      </c>
      <c r="AO44">
        <v>77042</v>
      </c>
      <c r="AP44">
        <v>117704</v>
      </c>
      <c r="AQ44">
        <v>69481</v>
      </c>
      <c r="AR44">
        <v>79942</v>
      </c>
      <c r="AS44">
        <v>67572</v>
      </c>
      <c r="AT44">
        <v>275027</v>
      </c>
      <c r="AU44">
        <v>302231</v>
      </c>
      <c r="AV44">
        <v>331615</v>
      </c>
      <c r="AW44">
        <v>881627</v>
      </c>
      <c r="AX44">
        <v>1189567</v>
      </c>
      <c r="AY44" s="1">
        <v>594934</v>
      </c>
      <c r="AZ44">
        <v>551871</v>
      </c>
      <c r="BA44">
        <v>452695</v>
      </c>
      <c r="BB44">
        <v>365420</v>
      </c>
      <c r="BC44">
        <v>870786</v>
      </c>
    </row>
    <row r="45" spans="2:55">
      <c r="B45" t="s">
        <v>117</v>
      </c>
      <c r="AJ45">
        <v>698</v>
      </c>
      <c r="AK45">
        <v>3010</v>
      </c>
      <c r="AL45">
        <v>33162</v>
      </c>
      <c r="AM45">
        <v>55743</v>
      </c>
      <c r="AN45">
        <v>57337</v>
      </c>
      <c r="AO45">
        <v>110649</v>
      </c>
      <c r="AP45">
        <v>139611</v>
      </c>
      <c r="AQ45">
        <v>106212</v>
      </c>
      <c r="AR45">
        <v>131497</v>
      </c>
      <c r="AS45">
        <v>182080</v>
      </c>
      <c r="AT45">
        <v>332864</v>
      </c>
      <c r="AU45">
        <v>342888</v>
      </c>
      <c r="AV45">
        <v>200555</v>
      </c>
      <c r="AW45">
        <v>407301</v>
      </c>
      <c r="AX45">
        <v>851190</v>
      </c>
      <c r="AY45" s="1">
        <v>841177</v>
      </c>
      <c r="AZ45">
        <v>473048</v>
      </c>
      <c r="BA45">
        <v>699813</v>
      </c>
      <c r="BB45">
        <v>630471</v>
      </c>
      <c r="BC45">
        <v>1326733</v>
      </c>
    </row>
    <row r="46" spans="2:55">
      <c r="B46" t="s">
        <v>27</v>
      </c>
      <c r="N46">
        <v>1439</v>
      </c>
      <c r="O46">
        <v>1663</v>
      </c>
      <c r="P46">
        <v>1918</v>
      </c>
      <c r="Q46">
        <v>2023</v>
      </c>
      <c r="R46">
        <v>3376</v>
      </c>
      <c r="S46">
        <v>2505</v>
      </c>
      <c r="T46">
        <v>46486</v>
      </c>
      <c r="U46">
        <v>49602</v>
      </c>
      <c r="V46">
        <v>76380</v>
      </c>
      <c r="W46">
        <v>295685</v>
      </c>
      <c r="X46">
        <v>139362</v>
      </c>
      <c r="Y46">
        <v>86318</v>
      </c>
      <c r="Z46">
        <v>21787</v>
      </c>
      <c r="AA46">
        <v>27535</v>
      </c>
      <c r="AB46">
        <v>14584</v>
      </c>
      <c r="AC46">
        <v>7746</v>
      </c>
      <c r="AD46">
        <v>2788</v>
      </c>
      <c r="AE46">
        <v>4781</v>
      </c>
      <c r="AF46">
        <v>3967</v>
      </c>
      <c r="AG46">
        <v>3502</v>
      </c>
      <c r="AH46">
        <v>4910</v>
      </c>
      <c r="AI46">
        <v>2454</v>
      </c>
      <c r="AJ46">
        <v>2683</v>
      </c>
      <c r="AK46">
        <v>1339</v>
      </c>
      <c r="AL46">
        <v>2708</v>
      </c>
      <c r="AM46">
        <v>2458</v>
      </c>
      <c r="AN46">
        <v>2174</v>
      </c>
      <c r="AO46">
        <v>4255</v>
      </c>
      <c r="AP46">
        <v>4795</v>
      </c>
      <c r="AQ46">
        <v>5096</v>
      </c>
      <c r="AR46">
        <v>10780</v>
      </c>
      <c r="AS46">
        <v>18133</v>
      </c>
      <c r="AT46">
        <v>10850</v>
      </c>
      <c r="AU46">
        <v>24971</v>
      </c>
      <c r="AV46">
        <v>20448</v>
      </c>
      <c r="AW46">
        <v>11485</v>
      </c>
      <c r="AX46">
        <v>17797</v>
      </c>
      <c r="AY46" s="1">
        <v>23537</v>
      </c>
      <c r="AZ46">
        <v>31980</v>
      </c>
      <c r="BA46">
        <v>3511</v>
      </c>
      <c r="BB46">
        <v>8510</v>
      </c>
      <c r="BC46">
        <v>30040</v>
      </c>
    </row>
    <row r="47" spans="2:55">
      <c r="B47" t="s">
        <v>28</v>
      </c>
      <c r="N47">
        <v>294</v>
      </c>
      <c r="O47">
        <v>52</v>
      </c>
      <c r="P47">
        <v>32</v>
      </c>
      <c r="Q47">
        <v>3</v>
      </c>
      <c r="R47">
        <v>4</v>
      </c>
      <c r="T47">
        <v>26</v>
      </c>
      <c r="U47">
        <v>601</v>
      </c>
      <c r="V47">
        <v>855</v>
      </c>
      <c r="W47">
        <v>624</v>
      </c>
      <c r="X47">
        <v>804</v>
      </c>
      <c r="Y47">
        <v>258</v>
      </c>
      <c r="Z47">
        <v>84</v>
      </c>
      <c r="AA47">
        <v>735</v>
      </c>
      <c r="AB47">
        <v>1317</v>
      </c>
      <c r="AC47">
        <v>1050</v>
      </c>
      <c r="AD47">
        <v>800</v>
      </c>
      <c r="AE47">
        <v>168</v>
      </c>
      <c r="AF47">
        <v>6</v>
      </c>
      <c r="AG47">
        <v>18</v>
      </c>
      <c r="AH47">
        <v>53</v>
      </c>
      <c r="AI47">
        <v>40</v>
      </c>
      <c r="AJ47">
        <v>37</v>
      </c>
      <c r="AK47">
        <v>12</v>
      </c>
      <c r="AL47">
        <v>5</v>
      </c>
      <c r="AN47">
        <v>36</v>
      </c>
      <c r="AO47">
        <v>3</v>
      </c>
      <c r="AP47">
        <v>15</v>
      </c>
      <c r="AQ47">
        <v>104</v>
      </c>
      <c r="AR47">
        <v>9966</v>
      </c>
      <c r="AS47">
        <v>109665</v>
      </c>
      <c r="AT47">
        <v>56743</v>
      </c>
      <c r="AU47">
        <v>8851</v>
      </c>
      <c r="AV47">
        <v>13580</v>
      </c>
      <c r="AW47">
        <v>7381</v>
      </c>
      <c r="AX47">
        <v>45148</v>
      </c>
      <c r="AY47" s="1">
        <v>95078</v>
      </c>
      <c r="AZ47">
        <v>172537</v>
      </c>
      <c r="BA47">
        <v>334899</v>
      </c>
      <c r="BB47">
        <v>90898</v>
      </c>
    </row>
    <row r="48" spans="2:55">
      <c r="B48" t="s">
        <v>29</v>
      </c>
      <c r="N48">
        <v>285</v>
      </c>
      <c r="O48">
        <v>578</v>
      </c>
      <c r="P48">
        <v>561</v>
      </c>
      <c r="Q48">
        <v>1420</v>
      </c>
      <c r="R48">
        <v>967</v>
      </c>
      <c r="S48">
        <v>771</v>
      </c>
      <c r="T48">
        <v>546</v>
      </c>
      <c r="U48">
        <v>903</v>
      </c>
      <c r="V48">
        <v>492</v>
      </c>
      <c r="W48">
        <v>175</v>
      </c>
      <c r="X48">
        <v>317</v>
      </c>
      <c r="Y48">
        <v>4474</v>
      </c>
      <c r="Z48">
        <v>12</v>
      </c>
      <c r="AA48">
        <v>1145</v>
      </c>
      <c r="AB48">
        <v>4223</v>
      </c>
      <c r="AC48">
        <v>2434</v>
      </c>
      <c r="AD48">
        <v>503</v>
      </c>
      <c r="AE48">
        <v>427</v>
      </c>
      <c r="AF48">
        <v>1725</v>
      </c>
      <c r="AG48">
        <v>373</v>
      </c>
      <c r="AH48">
        <v>299</v>
      </c>
      <c r="AI48">
        <v>4</v>
      </c>
      <c r="AJ48">
        <v>199</v>
      </c>
      <c r="AK48">
        <v>4</v>
      </c>
      <c r="AL48">
        <v>13</v>
      </c>
      <c r="AM48">
        <v>1</v>
      </c>
      <c r="AN48">
        <v>79</v>
      </c>
      <c r="AO48">
        <v>202</v>
      </c>
      <c r="AP48">
        <v>124</v>
      </c>
      <c r="AQ48">
        <v>120</v>
      </c>
      <c r="AR48">
        <v>80</v>
      </c>
      <c r="AS48">
        <v>381</v>
      </c>
      <c r="AT48">
        <v>35</v>
      </c>
      <c r="AU48">
        <v>187</v>
      </c>
      <c r="AX48">
        <v>514</v>
      </c>
      <c r="AY48" s="1">
        <v>3</v>
      </c>
      <c r="BA48">
        <v>161</v>
      </c>
      <c r="BC48">
        <v>3</v>
      </c>
    </row>
    <row r="49" spans="2:55">
      <c r="B49" t="s">
        <v>30</v>
      </c>
      <c r="N49">
        <v>8888</v>
      </c>
      <c r="O49">
        <v>10300</v>
      </c>
      <c r="P49">
        <v>8711</v>
      </c>
      <c r="Q49">
        <v>19138</v>
      </c>
      <c r="R49">
        <v>8947</v>
      </c>
      <c r="S49">
        <v>9834</v>
      </c>
      <c r="T49">
        <v>9243</v>
      </c>
      <c r="U49">
        <v>39791</v>
      </c>
      <c r="V49">
        <v>51323</v>
      </c>
      <c r="W49">
        <v>51814</v>
      </c>
      <c r="X49">
        <v>10503</v>
      </c>
      <c r="Y49">
        <v>16332</v>
      </c>
      <c r="Z49">
        <v>5891</v>
      </c>
      <c r="AA49">
        <v>18216</v>
      </c>
      <c r="AB49">
        <v>7701</v>
      </c>
      <c r="AC49">
        <v>18173</v>
      </c>
      <c r="AD49">
        <v>7006</v>
      </c>
      <c r="AE49">
        <v>9382</v>
      </c>
      <c r="AF49">
        <v>21375</v>
      </c>
      <c r="AG49">
        <v>12926</v>
      </c>
      <c r="AH49">
        <v>15137</v>
      </c>
      <c r="AI49">
        <v>17342</v>
      </c>
      <c r="AJ49">
        <v>12232</v>
      </c>
      <c r="AK49">
        <v>10924</v>
      </c>
      <c r="AL49">
        <v>17595</v>
      </c>
      <c r="AM49">
        <v>19905</v>
      </c>
      <c r="AN49">
        <v>15381</v>
      </c>
      <c r="AO49">
        <v>15713</v>
      </c>
      <c r="AP49">
        <v>16568</v>
      </c>
      <c r="AQ49">
        <v>26817</v>
      </c>
      <c r="AR49">
        <v>20032</v>
      </c>
      <c r="AS49">
        <v>20594</v>
      </c>
      <c r="AT49">
        <v>48148</v>
      </c>
      <c r="AU49">
        <v>41908</v>
      </c>
      <c r="AV49">
        <v>55008</v>
      </c>
      <c r="AW49">
        <v>16832</v>
      </c>
      <c r="AX49">
        <v>30030</v>
      </c>
      <c r="AY49" s="1">
        <v>73741</v>
      </c>
      <c r="AZ49">
        <v>75326</v>
      </c>
      <c r="BA49">
        <v>99080</v>
      </c>
      <c r="BB49">
        <v>100985</v>
      </c>
      <c r="BC49">
        <v>134761</v>
      </c>
    </row>
    <row r="50" spans="2:55">
      <c r="B50" t="s">
        <v>31</v>
      </c>
      <c r="N50">
        <v>238</v>
      </c>
      <c r="O50">
        <v>68</v>
      </c>
      <c r="P50">
        <v>433</v>
      </c>
      <c r="Q50">
        <v>22</v>
      </c>
      <c r="R50">
        <v>466</v>
      </c>
      <c r="S50">
        <v>1766</v>
      </c>
      <c r="T50">
        <v>1853</v>
      </c>
      <c r="U50">
        <v>3856</v>
      </c>
      <c r="V50">
        <v>1629</v>
      </c>
      <c r="Z50">
        <v>23</v>
      </c>
      <c r="AE50">
        <v>179</v>
      </c>
      <c r="AF50">
        <v>16</v>
      </c>
      <c r="AG50">
        <v>114</v>
      </c>
      <c r="AH50">
        <v>3</v>
      </c>
      <c r="AI50">
        <v>9</v>
      </c>
      <c r="AJ50">
        <v>171</v>
      </c>
      <c r="AK50">
        <v>38</v>
      </c>
      <c r="AL50">
        <v>78</v>
      </c>
      <c r="AM50">
        <v>163</v>
      </c>
      <c r="AN50">
        <v>50</v>
      </c>
      <c r="AO50">
        <v>888</v>
      </c>
      <c r="AP50">
        <v>31</v>
      </c>
      <c r="AQ50">
        <v>72</v>
      </c>
      <c r="AR50">
        <v>210</v>
      </c>
      <c r="AT50">
        <v>9</v>
      </c>
      <c r="AW50">
        <v>980</v>
      </c>
      <c r="AY50" s="1">
        <v>36</v>
      </c>
      <c r="BA50">
        <v>103</v>
      </c>
      <c r="BB50">
        <v>220</v>
      </c>
      <c r="BC50">
        <v>282</v>
      </c>
    </row>
    <row r="51" spans="2:55">
      <c r="B51" t="s">
        <v>137</v>
      </c>
      <c r="Z51">
        <v>24</v>
      </c>
      <c r="AA51">
        <v>308</v>
      </c>
      <c r="BB51">
        <v>193</v>
      </c>
    </row>
    <row r="52" spans="2:55">
      <c r="B52" t="s">
        <v>32</v>
      </c>
      <c r="N52">
        <v>19</v>
      </c>
      <c r="O52">
        <v>204</v>
      </c>
      <c r="P52">
        <v>761</v>
      </c>
      <c r="T52">
        <v>18</v>
      </c>
      <c r="U52">
        <v>32</v>
      </c>
    </row>
    <row r="53" spans="2:55">
      <c r="B53" t="s">
        <v>33</v>
      </c>
      <c r="N53">
        <v>18</v>
      </c>
      <c r="O53">
        <v>22468</v>
      </c>
      <c r="P53">
        <v>4816</v>
      </c>
      <c r="Q53">
        <v>8</v>
      </c>
      <c r="R53">
        <v>192</v>
      </c>
      <c r="S53">
        <v>2</v>
      </c>
      <c r="U53">
        <v>6</v>
      </c>
      <c r="W53">
        <v>6</v>
      </c>
      <c r="Y53">
        <v>6</v>
      </c>
      <c r="Z53">
        <v>20730</v>
      </c>
      <c r="AA53">
        <v>10006</v>
      </c>
      <c r="AB53">
        <v>17338</v>
      </c>
      <c r="AC53">
        <v>5400</v>
      </c>
      <c r="AD53">
        <v>5505</v>
      </c>
      <c r="AE53">
        <v>9670</v>
      </c>
      <c r="AF53">
        <v>9470</v>
      </c>
      <c r="AI53">
        <v>13</v>
      </c>
      <c r="AN53">
        <v>353</v>
      </c>
      <c r="AO53">
        <v>61</v>
      </c>
      <c r="AR53">
        <v>172</v>
      </c>
    </row>
    <row r="54" spans="2:55">
      <c r="B54" t="s">
        <v>103</v>
      </c>
      <c r="N54">
        <v>13550</v>
      </c>
    </row>
    <row r="55" spans="2:55">
      <c r="B55" t="s">
        <v>138</v>
      </c>
      <c r="AZ55">
        <v>45</v>
      </c>
    </row>
    <row r="56" spans="2:55">
      <c r="B56" t="s">
        <v>34</v>
      </c>
      <c r="N56">
        <v>4131</v>
      </c>
      <c r="O56">
        <v>4966</v>
      </c>
      <c r="P56">
        <v>24769</v>
      </c>
      <c r="Q56">
        <v>124759</v>
      </c>
      <c r="R56">
        <v>124219</v>
      </c>
      <c r="S56">
        <v>1</v>
      </c>
      <c r="T56">
        <v>106</v>
      </c>
      <c r="U56">
        <v>27036</v>
      </c>
      <c r="V56">
        <v>27768</v>
      </c>
      <c r="W56">
        <v>18536</v>
      </c>
      <c r="X56">
        <v>29164</v>
      </c>
      <c r="Y56">
        <v>9898</v>
      </c>
      <c r="AA56">
        <v>13</v>
      </c>
      <c r="AB56">
        <v>8</v>
      </c>
      <c r="AC56">
        <v>1</v>
      </c>
      <c r="AD56">
        <v>34409</v>
      </c>
      <c r="AE56">
        <v>58310</v>
      </c>
      <c r="AF56">
        <v>4497</v>
      </c>
      <c r="AG56">
        <v>10535</v>
      </c>
      <c r="AH56">
        <v>22151</v>
      </c>
      <c r="AI56">
        <v>6363</v>
      </c>
      <c r="AJ56">
        <v>467</v>
      </c>
      <c r="AK56">
        <v>2472</v>
      </c>
      <c r="AL56">
        <v>9061</v>
      </c>
      <c r="AM56">
        <v>24367</v>
      </c>
      <c r="AN56">
        <v>12</v>
      </c>
      <c r="AP56">
        <v>205</v>
      </c>
      <c r="AQ56">
        <v>65</v>
      </c>
      <c r="AR56">
        <v>39</v>
      </c>
      <c r="AS56">
        <v>1</v>
      </c>
      <c r="AT56">
        <v>351</v>
      </c>
      <c r="AU56">
        <v>25</v>
      </c>
      <c r="AV56">
        <v>25</v>
      </c>
      <c r="AW56">
        <v>71</v>
      </c>
      <c r="AX56">
        <v>322</v>
      </c>
    </row>
    <row r="57" spans="2:55">
      <c r="B57" t="s">
        <v>35</v>
      </c>
      <c r="E57">
        <f>SUM(E4:E56)</f>
        <v>0</v>
      </c>
      <c r="F57">
        <f t="shared" ref="F57:BC57" si="0">SUM(F4:F56)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18509911</v>
      </c>
      <c r="O57">
        <f t="shared" si="0"/>
        <v>23623933</v>
      </c>
      <c r="P57">
        <f t="shared" si="0"/>
        <v>23914865</v>
      </c>
      <c r="Q57">
        <f t="shared" si="0"/>
        <v>24348927</v>
      </c>
      <c r="R57">
        <f t="shared" si="0"/>
        <v>25566314</v>
      </c>
      <c r="S57">
        <f t="shared" si="0"/>
        <v>21596028</v>
      </c>
      <c r="T57">
        <f t="shared" si="0"/>
        <v>20146591</v>
      </c>
      <c r="U57">
        <f t="shared" si="0"/>
        <v>26883304</v>
      </c>
      <c r="V57">
        <f t="shared" si="0"/>
        <v>23123262</v>
      </c>
      <c r="W57">
        <f t="shared" si="0"/>
        <v>32297900</v>
      </c>
      <c r="X57">
        <f t="shared" si="0"/>
        <v>28255522</v>
      </c>
      <c r="Y57">
        <f t="shared" si="0"/>
        <v>60656432</v>
      </c>
      <c r="Z57">
        <f t="shared" si="0"/>
        <v>32459802</v>
      </c>
      <c r="AA57">
        <f t="shared" si="0"/>
        <v>30296420</v>
      </c>
      <c r="AB57">
        <f t="shared" si="0"/>
        <v>35054692</v>
      </c>
      <c r="AC57">
        <f t="shared" si="0"/>
        <v>36282268</v>
      </c>
      <c r="AD57">
        <f t="shared" si="0"/>
        <v>39185754</v>
      </c>
      <c r="AE57">
        <f t="shared" si="0"/>
        <v>39044218</v>
      </c>
      <c r="AF57">
        <f t="shared" si="0"/>
        <v>38899789</v>
      </c>
      <c r="AG57">
        <f t="shared" si="0"/>
        <v>40573377</v>
      </c>
      <c r="AH57">
        <f t="shared" si="0"/>
        <v>41222713</v>
      </c>
      <c r="AI57">
        <f t="shared" si="0"/>
        <v>32534209</v>
      </c>
      <c r="AJ57">
        <f t="shared" si="0"/>
        <v>26359615</v>
      </c>
      <c r="AK57">
        <f t="shared" si="0"/>
        <v>16984464</v>
      </c>
      <c r="AL57">
        <f t="shared" si="0"/>
        <v>27198029</v>
      </c>
      <c r="AM57">
        <f t="shared" si="0"/>
        <v>35959634</v>
      </c>
      <c r="AN57">
        <f t="shared" si="0"/>
        <v>40296200</v>
      </c>
      <c r="AO57">
        <f t="shared" si="0"/>
        <v>43324276</v>
      </c>
      <c r="AP57">
        <f t="shared" si="0"/>
        <v>49030363</v>
      </c>
      <c r="AQ57">
        <f t="shared" si="0"/>
        <v>44998119</v>
      </c>
      <c r="AR57">
        <f t="shared" si="0"/>
        <v>44386065</v>
      </c>
      <c r="AS57">
        <f t="shared" si="0"/>
        <v>52493361</v>
      </c>
      <c r="AT57">
        <f t="shared" si="0"/>
        <v>47938694</v>
      </c>
      <c r="AU57">
        <f t="shared" si="0"/>
        <v>50008354</v>
      </c>
      <c r="AV57">
        <f t="shared" si="0"/>
        <v>33343894</v>
      </c>
      <c r="AW57">
        <f t="shared" si="0"/>
        <v>48488120</v>
      </c>
      <c r="AX57">
        <f t="shared" si="0"/>
        <v>54901395</v>
      </c>
      <c r="AY57" s="1">
        <f t="shared" si="0"/>
        <v>99826792</v>
      </c>
      <c r="AZ57">
        <f t="shared" si="0"/>
        <v>119040630</v>
      </c>
      <c r="BA57">
        <f t="shared" si="0"/>
        <v>146353614</v>
      </c>
      <c r="BB57">
        <f t="shared" si="0"/>
        <v>156012542</v>
      </c>
      <c r="BC57">
        <f t="shared" si="0"/>
        <v>161093711</v>
      </c>
    </row>
    <row r="58" spans="2:55">
      <c r="B58" t="s">
        <v>36</v>
      </c>
      <c r="N58">
        <v>96138</v>
      </c>
      <c r="O58">
        <v>120341</v>
      </c>
      <c r="P58">
        <v>131372</v>
      </c>
      <c r="Q58">
        <v>139751</v>
      </c>
      <c r="R58">
        <v>150229</v>
      </c>
      <c r="S58">
        <v>119724</v>
      </c>
      <c r="T58">
        <v>6825</v>
      </c>
      <c r="U58">
        <v>1943</v>
      </c>
      <c r="V58">
        <v>354</v>
      </c>
      <c r="W58">
        <v>73</v>
      </c>
      <c r="X58">
        <v>86</v>
      </c>
    </row>
    <row r="59" spans="2:55">
      <c r="B59" t="s">
        <v>104</v>
      </c>
      <c r="C59" t="s">
        <v>189</v>
      </c>
      <c r="Y59">
        <v>9685</v>
      </c>
      <c r="Z59">
        <v>9577</v>
      </c>
      <c r="AA59">
        <v>35909</v>
      </c>
      <c r="AB59">
        <v>57101</v>
      </c>
      <c r="AC59">
        <v>91695</v>
      </c>
      <c r="AD59">
        <v>85719</v>
      </c>
      <c r="AE59">
        <v>102975</v>
      </c>
      <c r="AF59">
        <v>126062</v>
      </c>
      <c r="AG59">
        <v>142946</v>
      </c>
      <c r="AH59">
        <v>169601</v>
      </c>
      <c r="AI59">
        <v>183212</v>
      </c>
      <c r="AJ59">
        <v>175075</v>
      </c>
      <c r="AK59">
        <v>100258</v>
      </c>
      <c r="AL59">
        <v>136115</v>
      </c>
      <c r="AM59">
        <v>211188</v>
      </c>
      <c r="AN59">
        <v>251883</v>
      </c>
      <c r="AO59">
        <v>309546</v>
      </c>
      <c r="AP59">
        <v>390204</v>
      </c>
      <c r="AQ59">
        <v>97764</v>
      </c>
      <c r="AY59" s="1">
        <v>3140</v>
      </c>
      <c r="AZ59">
        <v>40454</v>
      </c>
      <c r="BA59">
        <v>150419</v>
      </c>
      <c r="BB59">
        <v>91436</v>
      </c>
      <c r="BC59">
        <v>359736</v>
      </c>
    </row>
    <row r="60" spans="2:55">
      <c r="B60" t="s">
        <v>37</v>
      </c>
      <c r="N60">
        <v>343885</v>
      </c>
      <c r="O60">
        <v>505007</v>
      </c>
      <c r="P60">
        <v>562805</v>
      </c>
      <c r="Q60">
        <v>519769</v>
      </c>
      <c r="R60">
        <v>577878</v>
      </c>
      <c r="S60">
        <v>351144</v>
      </c>
      <c r="T60">
        <v>28817</v>
      </c>
      <c r="U60">
        <v>28483</v>
      </c>
      <c r="V60">
        <v>11453</v>
      </c>
      <c r="W60">
        <v>4342</v>
      </c>
      <c r="X60">
        <v>21438</v>
      </c>
      <c r="Y60">
        <v>824238</v>
      </c>
      <c r="Z60">
        <v>539670</v>
      </c>
      <c r="AA60">
        <v>715317</v>
      </c>
      <c r="AB60">
        <v>873277</v>
      </c>
      <c r="AC60">
        <v>907708</v>
      </c>
      <c r="AD60">
        <v>788385</v>
      </c>
      <c r="AE60">
        <v>1000459</v>
      </c>
      <c r="AF60">
        <v>1257702</v>
      </c>
      <c r="AG60">
        <v>1553987</v>
      </c>
      <c r="AH60">
        <v>1569519</v>
      </c>
      <c r="AI60">
        <v>1116555</v>
      </c>
      <c r="AJ60">
        <v>1013524</v>
      </c>
      <c r="AK60">
        <v>538113</v>
      </c>
      <c r="AL60">
        <v>928096</v>
      </c>
      <c r="AM60">
        <v>1235343</v>
      </c>
      <c r="AN60">
        <v>1366180</v>
      </c>
      <c r="AO60">
        <v>2124075</v>
      </c>
      <c r="AP60">
        <v>2635109</v>
      </c>
      <c r="AQ60">
        <v>1825482</v>
      </c>
      <c r="AR60">
        <v>1974714</v>
      </c>
      <c r="AS60">
        <v>1131052</v>
      </c>
      <c r="AT60">
        <v>8313</v>
      </c>
      <c r="AU60">
        <v>1601</v>
      </c>
      <c r="AV60">
        <v>408</v>
      </c>
      <c r="AW60">
        <v>128</v>
      </c>
      <c r="AX60">
        <v>275</v>
      </c>
      <c r="AY60" s="1">
        <v>1655597</v>
      </c>
      <c r="AZ60">
        <v>6630609</v>
      </c>
      <c r="BA60">
        <v>9072889</v>
      </c>
      <c r="BB60">
        <v>6863783</v>
      </c>
      <c r="BC60">
        <v>2870291</v>
      </c>
    </row>
    <row r="61" spans="2:55">
      <c r="B61" t="s">
        <v>38</v>
      </c>
      <c r="N61">
        <v>13</v>
      </c>
      <c r="P61">
        <v>684</v>
      </c>
      <c r="Q61">
        <v>1</v>
      </c>
      <c r="R61">
        <v>347</v>
      </c>
      <c r="S61">
        <v>230</v>
      </c>
      <c r="T61">
        <v>1809</v>
      </c>
      <c r="U61">
        <v>21663</v>
      </c>
      <c r="V61">
        <v>29637</v>
      </c>
      <c r="W61">
        <v>4314</v>
      </c>
      <c r="X61">
        <v>14610</v>
      </c>
      <c r="Y61">
        <v>5204</v>
      </c>
      <c r="Z61">
        <v>605</v>
      </c>
      <c r="AA61">
        <v>2148</v>
      </c>
      <c r="AB61">
        <v>43035</v>
      </c>
      <c r="AC61">
        <v>10650</v>
      </c>
      <c r="AD61">
        <v>5600</v>
      </c>
      <c r="AE61">
        <v>5123</v>
      </c>
      <c r="AF61">
        <v>13685</v>
      </c>
      <c r="AG61">
        <v>19143</v>
      </c>
      <c r="AH61">
        <v>15811</v>
      </c>
      <c r="AI61">
        <v>6894</v>
      </c>
      <c r="AJ61">
        <v>2902</v>
      </c>
      <c r="AK61">
        <v>10141</v>
      </c>
      <c r="AL61">
        <v>27581</v>
      </c>
      <c r="AM61">
        <v>86704</v>
      </c>
      <c r="AN61">
        <v>105212</v>
      </c>
      <c r="AO61">
        <v>141159</v>
      </c>
      <c r="AP61">
        <v>246481</v>
      </c>
      <c r="AQ61">
        <v>259409</v>
      </c>
      <c r="AR61">
        <v>185578</v>
      </c>
      <c r="AS61">
        <v>293039</v>
      </c>
      <c r="AT61">
        <v>641637</v>
      </c>
      <c r="AU61">
        <v>1694917</v>
      </c>
      <c r="AV61">
        <v>3005322</v>
      </c>
      <c r="AW61">
        <v>3385214</v>
      </c>
      <c r="AX61">
        <v>2225090</v>
      </c>
      <c r="AY61" s="1">
        <v>3673658</v>
      </c>
      <c r="AZ61">
        <v>3365419</v>
      </c>
      <c r="BA61">
        <v>4584093</v>
      </c>
      <c r="BB61">
        <v>4870173</v>
      </c>
      <c r="BC61">
        <v>6097765</v>
      </c>
    </row>
    <row r="62" spans="2:55">
      <c r="B62" t="s">
        <v>39</v>
      </c>
      <c r="S62">
        <v>114</v>
      </c>
      <c r="T62">
        <v>64</v>
      </c>
      <c r="Z62">
        <v>4</v>
      </c>
      <c r="AA62">
        <v>4</v>
      </c>
      <c r="AB62">
        <v>21</v>
      </c>
      <c r="AC62">
        <v>62</v>
      </c>
      <c r="AF62">
        <v>52</v>
      </c>
      <c r="AG62">
        <v>42</v>
      </c>
      <c r="AH62">
        <v>6</v>
      </c>
      <c r="AI62">
        <v>21</v>
      </c>
      <c r="AJ62">
        <v>109</v>
      </c>
      <c r="AK62">
        <v>36</v>
      </c>
      <c r="AL62">
        <v>56</v>
      </c>
      <c r="AM62">
        <v>35</v>
      </c>
      <c r="AN62">
        <v>696</v>
      </c>
      <c r="AO62">
        <v>492</v>
      </c>
      <c r="AP62">
        <v>254</v>
      </c>
      <c r="AQ62">
        <v>144</v>
      </c>
      <c r="AR62">
        <v>831</v>
      </c>
      <c r="AS62">
        <v>266</v>
      </c>
      <c r="AT62">
        <v>272</v>
      </c>
      <c r="AY62" s="1">
        <v>308</v>
      </c>
      <c r="AZ62">
        <v>212</v>
      </c>
      <c r="BA62">
        <v>65</v>
      </c>
    </row>
    <row r="63" spans="2:55">
      <c r="B63" t="s">
        <v>106</v>
      </c>
      <c r="Y63">
        <v>15279</v>
      </c>
      <c r="Z63">
        <v>47290</v>
      </c>
      <c r="AA63">
        <v>139951</v>
      </c>
      <c r="AB63">
        <v>172707</v>
      </c>
      <c r="AC63">
        <v>199557</v>
      </c>
      <c r="AD63">
        <v>237913</v>
      </c>
      <c r="AE63">
        <v>354972</v>
      </c>
      <c r="AF63">
        <v>472447</v>
      </c>
      <c r="AG63">
        <v>611850</v>
      </c>
      <c r="AH63">
        <v>738457</v>
      </c>
      <c r="AI63">
        <v>627676</v>
      </c>
      <c r="AJ63">
        <v>619251</v>
      </c>
      <c r="AK63">
        <v>362379</v>
      </c>
      <c r="AL63">
        <v>432072</v>
      </c>
      <c r="AM63">
        <v>583453</v>
      </c>
      <c r="AN63">
        <v>676535</v>
      </c>
      <c r="AO63">
        <v>911642</v>
      </c>
      <c r="AP63">
        <v>1226428</v>
      </c>
      <c r="AQ63">
        <v>1060843</v>
      </c>
      <c r="AR63">
        <v>299783</v>
      </c>
      <c r="AX63">
        <v>730</v>
      </c>
      <c r="AY63" s="1">
        <v>350942</v>
      </c>
      <c r="AZ63">
        <v>1564946</v>
      </c>
      <c r="BA63">
        <v>1326544</v>
      </c>
      <c r="BB63">
        <v>469760</v>
      </c>
      <c r="BC63">
        <v>1099517</v>
      </c>
    </row>
    <row r="64" spans="2:55">
      <c r="B64" t="s">
        <v>40</v>
      </c>
      <c r="N64">
        <v>25328</v>
      </c>
      <c r="O64">
        <v>32885</v>
      </c>
      <c r="P64">
        <v>22802</v>
      </c>
      <c r="Q64">
        <v>55944</v>
      </c>
      <c r="R64">
        <v>129367</v>
      </c>
      <c r="S64">
        <v>126768</v>
      </c>
      <c r="T64">
        <v>111965</v>
      </c>
      <c r="U64">
        <v>87749</v>
      </c>
      <c r="V64">
        <v>33926</v>
      </c>
      <c r="W64">
        <v>19190</v>
      </c>
      <c r="X64">
        <v>18115</v>
      </c>
      <c r="Y64">
        <v>38742</v>
      </c>
      <c r="Z64">
        <v>59712</v>
      </c>
      <c r="AA64">
        <v>68148</v>
      </c>
      <c r="AB64">
        <v>56251</v>
      </c>
      <c r="AC64">
        <v>64918</v>
      </c>
      <c r="AD64">
        <v>71164</v>
      </c>
      <c r="AE64">
        <v>100310</v>
      </c>
      <c r="AF64">
        <v>72525</v>
      </c>
      <c r="AG64">
        <v>68503</v>
      </c>
      <c r="AH64">
        <v>69429</v>
      </c>
      <c r="AI64">
        <v>79129</v>
      </c>
      <c r="AJ64">
        <v>73923</v>
      </c>
      <c r="AK64">
        <v>33811</v>
      </c>
      <c r="AL64">
        <v>59917</v>
      </c>
      <c r="AM64">
        <v>73647</v>
      </c>
      <c r="AN64">
        <v>119936</v>
      </c>
      <c r="AO64">
        <v>193548</v>
      </c>
      <c r="AP64">
        <v>128159</v>
      </c>
      <c r="AQ64">
        <v>153148</v>
      </c>
      <c r="AR64">
        <v>167829</v>
      </c>
      <c r="AS64">
        <v>73653</v>
      </c>
      <c r="AT64">
        <v>84</v>
      </c>
      <c r="AU64">
        <v>49</v>
      </c>
      <c r="AX64">
        <v>878</v>
      </c>
      <c r="AY64" s="1">
        <v>134595</v>
      </c>
      <c r="AZ64">
        <v>339881</v>
      </c>
      <c r="BA64">
        <v>267349</v>
      </c>
      <c r="BB64">
        <v>153713</v>
      </c>
      <c r="BC64">
        <v>168395</v>
      </c>
    </row>
    <row r="65" spans="2:55">
      <c r="B65" t="s">
        <v>141</v>
      </c>
      <c r="AZ65">
        <v>121</v>
      </c>
      <c r="BA65">
        <v>223</v>
      </c>
      <c r="BC65">
        <v>130</v>
      </c>
    </row>
    <row r="66" spans="2:55">
      <c r="B66" t="s">
        <v>169</v>
      </c>
      <c r="AB66">
        <v>3</v>
      </c>
      <c r="AC66">
        <v>444</v>
      </c>
      <c r="AJ66">
        <v>35</v>
      </c>
      <c r="AM66">
        <v>14168</v>
      </c>
      <c r="AO66">
        <v>16</v>
      </c>
      <c r="AR66">
        <v>34</v>
      </c>
      <c r="AT66">
        <v>1959</v>
      </c>
    </row>
    <row r="67" spans="2:55">
      <c r="B67" t="s">
        <v>170</v>
      </c>
      <c r="AB67">
        <v>1953</v>
      </c>
      <c r="AC67">
        <v>1229</v>
      </c>
      <c r="AF67">
        <v>28651</v>
      </c>
      <c r="AG67">
        <v>8444</v>
      </c>
      <c r="AH67">
        <v>7470</v>
      </c>
      <c r="AI67">
        <v>1914</v>
      </c>
      <c r="AJ67">
        <v>4746</v>
      </c>
      <c r="AK67">
        <v>14498</v>
      </c>
      <c r="AL67">
        <v>5355</v>
      </c>
      <c r="AN67">
        <v>16363</v>
      </c>
      <c r="AO67">
        <v>8818</v>
      </c>
      <c r="AP67">
        <v>10894</v>
      </c>
      <c r="AQ67">
        <v>13094</v>
      </c>
      <c r="AR67">
        <v>18090</v>
      </c>
      <c r="AS67">
        <v>1490</v>
      </c>
      <c r="AT67">
        <v>3</v>
      </c>
    </row>
    <row r="68" spans="2:55">
      <c r="B68" t="s">
        <v>107</v>
      </c>
      <c r="X68">
        <v>46989</v>
      </c>
      <c r="Y68">
        <v>273841</v>
      </c>
      <c r="Z68">
        <v>96763</v>
      </c>
      <c r="AA68">
        <v>209586</v>
      </c>
      <c r="AB68">
        <v>290567</v>
      </c>
      <c r="AC68">
        <v>328836</v>
      </c>
      <c r="AD68">
        <v>400185</v>
      </c>
      <c r="AE68">
        <v>335560</v>
      </c>
      <c r="AF68">
        <v>471067</v>
      </c>
      <c r="AG68">
        <v>582677</v>
      </c>
      <c r="AH68">
        <v>539300</v>
      </c>
      <c r="AI68">
        <v>341903</v>
      </c>
      <c r="AJ68">
        <v>234878</v>
      </c>
      <c r="AK68">
        <v>134882</v>
      </c>
      <c r="AL68">
        <v>256350</v>
      </c>
      <c r="AM68">
        <v>528054</v>
      </c>
      <c r="AN68">
        <v>552415</v>
      </c>
      <c r="AO68">
        <v>756376</v>
      </c>
      <c r="AP68">
        <v>1039377</v>
      </c>
      <c r="AQ68">
        <v>859707</v>
      </c>
      <c r="AR68">
        <v>859111</v>
      </c>
      <c r="AS68">
        <v>108326</v>
      </c>
      <c r="AT68">
        <v>10872</v>
      </c>
      <c r="AU68">
        <v>1270</v>
      </c>
      <c r="AV68">
        <v>95</v>
      </c>
      <c r="AX68">
        <v>118</v>
      </c>
      <c r="AY68" s="1">
        <v>371113</v>
      </c>
      <c r="AZ68">
        <v>1104156</v>
      </c>
      <c r="BA68">
        <v>1023275</v>
      </c>
      <c r="BB68">
        <v>633470</v>
      </c>
      <c r="BC68">
        <v>1392255</v>
      </c>
    </row>
    <row r="69" spans="2:55">
      <c r="B69" t="s">
        <v>41</v>
      </c>
      <c r="N69">
        <v>454789</v>
      </c>
      <c r="O69">
        <v>546820</v>
      </c>
      <c r="P69">
        <v>568978</v>
      </c>
      <c r="Q69">
        <v>618314</v>
      </c>
      <c r="R69">
        <v>598737</v>
      </c>
      <c r="S69">
        <v>482758</v>
      </c>
      <c r="T69">
        <v>484518</v>
      </c>
      <c r="U69">
        <v>506302</v>
      </c>
      <c r="V69">
        <v>443323</v>
      </c>
      <c r="W69">
        <v>472815</v>
      </c>
      <c r="X69">
        <v>613649</v>
      </c>
      <c r="Y69">
        <v>1295763</v>
      </c>
      <c r="Z69">
        <v>776310</v>
      </c>
      <c r="AA69">
        <v>858865</v>
      </c>
      <c r="AB69">
        <v>921790</v>
      </c>
      <c r="AC69">
        <v>1143201</v>
      </c>
      <c r="AD69">
        <v>1141330</v>
      </c>
      <c r="AE69">
        <v>1350790</v>
      </c>
      <c r="AF69">
        <v>1693744</v>
      </c>
      <c r="AG69">
        <v>1585740</v>
      </c>
      <c r="AH69">
        <v>1519466</v>
      </c>
      <c r="AI69">
        <v>1252259</v>
      </c>
      <c r="AJ69">
        <v>977701</v>
      </c>
      <c r="AK69">
        <v>586157</v>
      </c>
      <c r="AL69">
        <v>710417</v>
      </c>
      <c r="AM69">
        <v>769510</v>
      </c>
      <c r="AN69">
        <v>733802</v>
      </c>
      <c r="AO69">
        <v>735326</v>
      </c>
      <c r="AP69">
        <v>825449</v>
      </c>
      <c r="AQ69">
        <v>932949</v>
      </c>
      <c r="AR69">
        <v>1090557</v>
      </c>
      <c r="AS69">
        <v>866335</v>
      </c>
      <c r="AT69">
        <v>27575</v>
      </c>
      <c r="AU69">
        <v>9340</v>
      </c>
      <c r="AV69">
        <v>2607</v>
      </c>
      <c r="AW69">
        <v>418</v>
      </c>
      <c r="AX69">
        <v>9439</v>
      </c>
      <c r="AY69" s="1">
        <v>1177408</v>
      </c>
      <c r="AZ69">
        <v>3427225</v>
      </c>
      <c r="BA69">
        <v>1978641</v>
      </c>
      <c r="BB69">
        <v>2258664</v>
      </c>
      <c r="BC69">
        <v>4650040</v>
      </c>
    </row>
    <row r="70" spans="2:55">
      <c r="B70" t="s">
        <v>42</v>
      </c>
      <c r="N70">
        <v>273</v>
      </c>
      <c r="O70">
        <v>200</v>
      </c>
      <c r="P70">
        <v>211</v>
      </c>
      <c r="Q70">
        <v>406</v>
      </c>
      <c r="R70">
        <v>478</v>
      </c>
      <c r="S70">
        <v>966</v>
      </c>
      <c r="T70">
        <v>574</v>
      </c>
      <c r="U70">
        <v>532</v>
      </c>
      <c r="V70">
        <v>164</v>
      </c>
      <c r="W70">
        <v>1579</v>
      </c>
      <c r="X70">
        <v>2547</v>
      </c>
      <c r="Y70">
        <v>297</v>
      </c>
      <c r="Z70">
        <v>192</v>
      </c>
      <c r="AA70">
        <v>184</v>
      </c>
      <c r="AB70">
        <v>76</v>
      </c>
      <c r="AC70">
        <v>55</v>
      </c>
      <c r="AD70">
        <v>595</v>
      </c>
      <c r="AE70">
        <v>382</v>
      </c>
      <c r="AF70">
        <v>591</v>
      </c>
      <c r="AG70">
        <v>486</v>
      </c>
      <c r="AH70">
        <v>357</v>
      </c>
      <c r="AI70">
        <v>419</v>
      </c>
      <c r="AJ70">
        <v>2141</v>
      </c>
      <c r="AK70">
        <v>146</v>
      </c>
      <c r="AL70">
        <v>564</v>
      </c>
      <c r="AM70">
        <v>736</v>
      </c>
      <c r="AN70">
        <v>541</v>
      </c>
      <c r="AO70">
        <v>247</v>
      </c>
      <c r="AP70">
        <v>1507</v>
      </c>
      <c r="AQ70">
        <v>350</v>
      </c>
      <c r="AR70">
        <v>1016</v>
      </c>
      <c r="AS70">
        <v>1772</v>
      </c>
      <c r="AT70">
        <v>3</v>
      </c>
      <c r="AU70">
        <v>2</v>
      </c>
      <c r="AY70" s="1">
        <v>2</v>
      </c>
      <c r="AZ70">
        <v>128</v>
      </c>
      <c r="BA70">
        <v>23667</v>
      </c>
      <c r="BB70">
        <v>2775</v>
      </c>
      <c r="BC70">
        <v>5244</v>
      </c>
    </row>
    <row r="71" spans="2:55">
      <c r="B71" t="s">
        <v>43</v>
      </c>
      <c r="S71">
        <v>32</v>
      </c>
      <c r="T71">
        <v>102</v>
      </c>
      <c r="Z71">
        <v>116</v>
      </c>
      <c r="AA71">
        <v>164</v>
      </c>
      <c r="AB71">
        <v>813</v>
      </c>
      <c r="AC71">
        <v>326</v>
      </c>
    </row>
    <row r="72" spans="2:55">
      <c r="B72" t="s">
        <v>120</v>
      </c>
      <c r="AQ72">
        <v>3706</v>
      </c>
      <c r="AR72">
        <v>1869</v>
      </c>
      <c r="AS72">
        <v>10452</v>
      </c>
      <c r="AT72">
        <v>28415</v>
      </c>
      <c r="AU72">
        <v>78779</v>
      </c>
      <c r="AV72">
        <v>142879</v>
      </c>
      <c r="AW72">
        <v>177615</v>
      </c>
      <c r="AX72">
        <v>65142</v>
      </c>
    </row>
    <row r="73" spans="2:55">
      <c r="B73" t="s">
        <v>44</v>
      </c>
      <c r="S73">
        <v>224</v>
      </c>
      <c r="T73">
        <v>334</v>
      </c>
      <c r="Z73">
        <v>82158</v>
      </c>
      <c r="AA73">
        <v>43030</v>
      </c>
      <c r="AB73">
        <v>43827</v>
      </c>
      <c r="AC73">
        <v>59591</v>
      </c>
      <c r="AJ73">
        <v>71811</v>
      </c>
      <c r="AK73">
        <v>55059</v>
      </c>
      <c r="AL73">
        <v>75594</v>
      </c>
      <c r="AM73">
        <v>94311</v>
      </c>
      <c r="AN73">
        <v>94051</v>
      </c>
      <c r="AO73">
        <v>89583</v>
      </c>
      <c r="AP73">
        <v>89379</v>
      </c>
      <c r="AQ73">
        <v>46729</v>
      </c>
      <c r="AR73">
        <v>78072</v>
      </c>
      <c r="AS73">
        <v>41441</v>
      </c>
      <c r="AT73">
        <v>42796</v>
      </c>
      <c r="AU73">
        <v>34429</v>
      </c>
      <c r="AW73">
        <v>32</v>
      </c>
      <c r="AZ73">
        <v>337</v>
      </c>
      <c r="BA73">
        <v>1401</v>
      </c>
    </row>
    <row r="74" spans="2:55">
      <c r="B74" t="s">
        <v>45</v>
      </c>
      <c r="N74">
        <v>2092</v>
      </c>
      <c r="O74">
        <v>6431</v>
      </c>
      <c r="P74">
        <v>13106</v>
      </c>
      <c r="Q74">
        <v>21137</v>
      </c>
      <c r="R74">
        <v>4649</v>
      </c>
      <c r="S74">
        <v>6259</v>
      </c>
      <c r="T74">
        <v>15350</v>
      </c>
      <c r="U74">
        <v>37367</v>
      </c>
      <c r="V74">
        <v>19732</v>
      </c>
      <c r="W74">
        <v>128149</v>
      </c>
      <c r="X74">
        <v>55513</v>
      </c>
      <c r="Y74">
        <v>132245</v>
      </c>
      <c r="Z74">
        <v>18150</v>
      </c>
      <c r="AA74">
        <v>6103</v>
      </c>
      <c r="AB74">
        <v>12512</v>
      </c>
      <c r="AC74">
        <v>11750</v>
      </c>
      <c r="AD74">
        <v>8918</v>
      </c>
      <c r="AE74">
        <v>10272</v>
      </c>
      <c r="AF74">
        <v>8072</v>
      </c>
      <c r="AG74">
        <v>8957</v>
      </c>
      <c r="AH74">
        <v>9261</v>
      </c>
      <c r="AI74">
        <v>9255</v>
      </c>
      <c r="AJ74">
        <v>693</v>
      </c>
      <c r="AK74">
        <v>413</v>
      </c>
      <c r="AL74">
        <v>10222</v>
      </c>
      <c r="AM74">
        <v>9072</v>
      </c>
      <c r="AN74">
        <v>3133</v>
      </c>
      <c r="AO74">
        <v>1713</v>
      </c>
      <c r="AP74">
        <v>1454</v>
      </c>
      <c r="AQ74">
        <v>3918</v>
      </c>
      <c r="AR74">
        <v>2598</v>
      </c>
      <c r="AS74">
        <v>1309</v>
      </c>
      <c r="AT74">
        <v>54</v>
      </c>
      <c r="AU74">
        <v>126980</v>
      </c>
      <c r="AV74">
        <v>28089</v>
      </c>
      <c r="AW74">
        <v>116553</v>
      </c>
      <c r="AX74">
        <v>87475</v>
      </c>
      <c r="AY74" s="1">
        <v>80610</v>
      </c>
      <c r="AZ74">
        <v>11201</v>
      </c>
      <c r="BA74">
        <v>3576</v>
      </c>
      <c r="BB74">
        <v>3417</v>
      </c>
      <c r="BC74">
        <v>17883</v>
      </c>
    </row>
    <row r="75" spans="2:55">
      <c r="B75" t="s">
        <v>142</v>
      </c>
      <c r="AY75" s="1">
        <v>56821</v>
      </c>
      <c r="AZ75">
        <v>48638</v>
      </c>
      <c r="BA75">
        <v>55152</v>
      </c>
      <c r="BB75">
        <v>36450</v>
      </c>
      <c r="BC75">
        <v>83576</v>
      </c>
    </row>
    <row r="76" spans="2:55">
      <c r="B76" t="s">
        <v>143</v>
      </c>
      <c r="AY76" s="1">
        <v>46348</v>
      </c>
      <c r="AZ76">
        <v>7841</v>
      </c>
      <c r="BB76">
        <v>755</v>
      </c>
      <c r="BC76">
        <v>4412</v>
      </c>
    </row>
    <row r="77" spans="2:55">
      <c r="B77" t="s">
        <v>100</v>
      </c>
      <c r="N77">
        <v>325</v>
      </c>
      <c r="Q77">
        <v>49</v>
      </c>
      <c r="R77">
        <v>21</v>
      </c>
    </row>
    <row r="78" spans="2:55">
      <c r="B78" t="s">
        <v>46</v>
      </c>
      <c r="N78">
        <v>952</v>
      </c>
      <c r="O78">
        <v>452</v>
      </c>
      <c r="P78">
        <v>225</v>
      </c>
      <c r="Q78">
        <v>604</v>
      </c>
      <c r="R78">
        <v>917</v>
      </c>
      <c r="S78">
        <v>29</v>
      </c>
      <c r="T78">
        <v>502</v>
      </c>
      <c r="U78">
        <v>676</v>
      </c>
      <c r="V78">
        <v>295</v>
      </c>
      <c r="W78">
        <v>324</v>
      </c>
      <c r="X78">
        <v>746</v>
      </c>
      <c r="Y78">
        <v>10472</v>
      </c>
      <c r="Z78">
        <v>3493</v>
      </c>
      <c r="AA78">
        <v>105</v>
      </c>
      <c r="AB78">
        <v>238</v>
      </c>
      <c r="AC78">
        <v>685</v>
      </c>
      <c r="AD78">
        <v>62738</v>
      </c>
      <c r="AE78">
        <v>76817</v>
      </c>
      <c r="AF78">
        <v>86392</v>
      </c>
      <c r="AG78">
        <v>86994</v>
      </c>
      <c r="AH78">
        <v>156062</v>
      </c>
      <c r="AI78">
        <v>78846</v>
      </c>
      <c r="AJ78">
        <v>1524</v>
      </c>
      <c r="AK78">
        <v>2529</v>
      </c>
      <c r="AL78">
        <v>2863</v>
      </c>
      <c r="AM78">
        <v>7049</v>
      </c>
      <c r="AN78">
        <v>17709</v>
      </c>
      <c r="AO78">
        <v>3999</v>
      </c>
      <c r="AP78">
        <v>12521</v>
      </c>
      <c r="AQ78">
        <v>1218</v>
      </c>
      <c r="AR78">
        <v>3670</v>
      </c>
      <c r="AS78">
        <v>1243</v>
      </c>
      <c r="AT78">
        <v>8162</v>
      </c>
      <c r="AU78">
        <v>2528</v>
      </c>
      <c r="AV78">
        <v>16</v>
      </c>
      <c r="AW78">
        <v>6697</v>
      </c>
      <c r="AX78">
        <v>2691</v>
      </c>
      <c r="AY78" s="1">
        <v>1558</v>
      </c>
      <c r="AZ78">
        <v>2390</v>
      </c>
      <c r="BA78">
        <v>10188</v>
      </c>
      <c r="BB78">
        <v>954</v>
      </c>
      <c r="BC78">
        <v>14060</v>
      </c>
    </row>
    <row r="79" spans="2:55">
      <c r="B79" t="s">
        <v>47</v>
      </c>
      <c r="N79">
        <v>2367373</v>
      </c>
      <c r="O79">
        <v>3512909</v>
      </c>
      <c r="P79">
        <v>3411376</v>
      </c>
      <c r="Q79">
        <v>3230021</v>
      </c>
      <c r="R79">
        <v>3403441</v>
      </c>
      <c r="S79">
        <v>2194529</v>
      </c>
      <c r="T79">
        <v>116323</v>
      </c>
      <c r="U79">
        <v>36379</v>
      </c>
      <c r="V79">
        <v>6154</v>
      </c>
      <c r="W79">
        <v>19480</v>
      </c>
      <c r="X79">
        <v>29896</v>
      </c>
      <c r="Y79">
        <v>886046</v>
      </c>
      <c r="Z79">
        <v>1132582</v>
      </c>
      <c r="AA79">
        <v>2687218</v>
      </c>
      <c r="AB79">
        <v>2716704</v>
      </c>
      <c r="AC79">
        <v>3208967</v>
      </c>
      <c r="AD79">
        <v>3292491</v>
      </c>
      <c r="AE79">
        <v>3928136</v>
      </c>
      <c r="AF79">
        <v>4552125</v>
      </c>
      <c r="AG79">
        <v>4762302</v>
      </c>
      <c r="AH79">
        <v>4965507</v>
      </c>
      <c r="AI79">
        <v>3694735</v>
      </c>
      <c r="AJ79">
        <v>3343676</v>
      </c>
      <c r="AK79">
        <v>2384335</v>
      </c>
      <c r="AL79">
        <v>3067108</v>
      </c>
      <c r="AM79">
        <v>3041198</v>
      </c>
      <c r="AN79">
        <v>3448765</v>
      </c>
      <c r="AO79">
        <v>4301909</v>
      </c>
      <c r="AP79">
        <v>5315104</v>
      </c>
      <c r="AQ79">
        <v>5024457</v>
      </c>
      <c r="AR79">
        <v>3382700</v>
      </c>
      <c r="AS79">
        <v>95157</v>
      </c>
      <c r="AT79">
        <v>21539</v>
      </c>
      <c r="AU79">
        <v>3900</v>
      </c>
      <c r="AV79">
        <v>809</v>
      </c>
      <c r="AW79">
        <v>2701</v>
      </c>
      <c r="AX79">
        <v>2286</v>
      </c>
      <c r="AY79" s="1">
        <v>38104</v>
      </c>
      <c r="AZ79">
        <v>95965</v>
      </c>
      <c r="BA79">
        <v>1116242</v>
      </c>
      <c r="BB79">
        <v>1709658</v>
      </c>
      <c r="BC79">
        <v>6731209</v>
      </c>
    </row>
    <row r="80" spans="2:55">
      <c r="B80" t="s">
        <v>48</v>
      </c>
      <c r="N80">
        <v>3</v>
      </c>
      <c r="O80">
        <v>298</v>
      </c>
      <c r="P80">
        <v>1652</v>
      </c>
      <c r="Q80">
        <v>134</v>
      </c>
      <c r="R80">
        <v>279</v>
      </c>
      <c r="S80">
        <v>10</v>
      </c>
    </row>
    <row r="81" spans="2:55">
      <c r="B81" t="s">
        <v>49</v>
      </c>
      <c r="C81" t="s">
        <v>166</v>
      </c>
      <c r="N81">
        <v>30214</v>
      </c>
      <c r="O81">
        <v>4830</v>
      </c>
      <c r="P81">
        <v>1513</v>
      </c>
      <c r="Q81">
        <v>3687</v>
      </c>
      <c r="R81">
        <v>7554</v>
      </c>
      <c r="S81">
        <v>3015</v>
      </c>
    </row>
    <row r="82" spans="2:55">
      <c r="B82" t="s">
        <v>50</v>
      </c>
    </row>
    <row r="83" spans="2:55">
      <c r="B83" t="s">
        <v>51</v>
      </c>
      <c r="N83">
        <v>16423</v>
      </c>
      <c r="O83">
        <v>20122</v>
      </c>
      <c r="P83">
        <v>21343</v>
      </c>
      <c r="Q83">
        <v>22113</v>
      </c>
      <c r="R83">
        <v>18142</v>
      </c>
      <c r="S83">
        <v>17968</v>
      </c>
      <c r="T83">
        <v>21571</v>
      </c>
      <c r="U83">
        <v>25376</v>
      </c>
      <c r="V83">
        <v>6560</v>
      </c>
      <c r="W83">
        <v>1994</v>
      </c>
      <c r="X83">
        <v>4289</v>
      </c>
      <c r="Y83">
        <v>8925</v>
      </c>
      <c r="Z83">
        <v>6529</v>
      </c>
      <c r="AA83">
        <v>15995</v>
      </c>
      <c r="AB83">
        <v>7585</v>
      </c>
      <c r="AC83">
        <v>10682</v>
      </c>
      <c r="AD83">
        <v>11484</v>
      </c>
      <c r="AE83">
        <v>17451</v>
      </c>
      <c r="AF83">
        <v>12832</v>
      </c>
      <c r="AG83">
        <v>15172</v>
      </c>
      <c r="AH83">
        <v>13855</v>
      </c>
      <c r="AI83">
        <v>9176</v>
      </c>
      <c r="AJ83">
        <v>5237</v>
      </c>
      <c r="AK83">
        <v>5144</v>
      </c>
      <c r="AL83">
        <v>6690</v>
      </c>
      <c r="AM83">
        <v>6966</v>
      </c>
      <c r="AN83">
        <v>6805</v>
      </c>
      <c r="AO83">
        <v>9949</v>
      </c>
      <c r="AP83">
        <v>9640</v>
      </c>
      <c r="AQ83">
        <v>9319</v>
      </c>
      <c r="AR83">
        <v>6866</v>
      </c>
      <c r="AS83">
        <v>14470</v>
      </c>
      <c r="AT83">
        <v>5594</v>
      </c>
      <c r="AU83">
        <v>811</v>
      </c>
      <c r="AV83">
        <v>69</v>
      </c>
      <c r="AW83">
        <v>9</v>
      </c>
      <c r="AX83">
        <v>440</v>
      </c>
      <c r="AY83" s="1">
        <v>11765</v>
      </c>
      <c r="AZ83">
        <v>18740</v>
      </c>
      <c r="BA83">
        <v>47755</v>
      </c>
      <c r="BB83">
        <v>6942</v>
      </c>
      <c r="BC83">
        <v>3720</v>
      </c>
    </row>
    <row r="84" spans="2:55">
      <c r="B84" t="s">
        <v>52</v>
      </c>
      <c r="N84">
        <v>409987</v>
      </c>
      <c r="O84">
        <v>530401</v>
      </c>
      <c r="P84">
        <v>626497</v>
      </c>
      <c r="Q84">
        <v>746109</v>
      </c>
      <c r="R84">
        <v>846300</v>
      </c>
      <c r="S84">
        <v>568664</v>
      </c>
      <c r="T84">
        <v>511378</v>
      </c>
      <c r="U84">
        <v>530097</v>
      </c>
      <c r="V84">
        <v>357171</v>
      </c>
      <c r="W84">
        <v>365016</v>
      </c>
      <c r="X84">
        <v>200490</v>
      </c>
      <c r="Y84">
        <v>761662</v>
      </c>
      <c r="Z84">
        <v>572878</v>
      </c>
      <c r="AA84">
        <v>433727</v>
      </c>
      <c r="AB84">
        <v>551112</v>
      </c>
      <c r="AC84">
        <v>793378</v>
      </c>
      <c r="AD84">
        <v>887252</v>
      </c>
      <c r="AE84">
        <v>1068276</v>
      </c>
      <c r="AF84">
        <v>1058829</v>
      </c>
      <c r="AG84">
        <v>1257671</v>
      </c>
      <c r="AH84">
        <v>1396666</v>
      </c>
      <c r="AI84">
        <v>1178777</v>
      </c>
      <c r="AJ84">
        <v>814763</v>
      </c>
      <c r="AK84">
        <v>535982</v>
      </c>
      <c r="AL84">
        <v>620667</v>
      </c>
      <c r="AM84">
        <v>835409</v>
      </c>
      <c r="AN84">
        <v>821118</v>
      </c>
      <c r="AO84">
        <v>992209</v>
      </c>
      <c r="AP84">
        <v>1265690</v>
      </c>
      <c r="AQ84">
        <v>1447553</v>
      </c>
      <c r="AR84">
        <v>1497646</v>
      </c>
      <c r="AS84">
        <v>524587</v>
      </c>
      <c r="AT84">
        <v>6059</v>
      </c>
      <c r="AU84">
        <v>3044</v>
      </c>
      <c r="AV84">
        <v>817</v>
      </c>
      <c r="AW84">
        <v>170</v>
      </c>
      <c r="AX84">
        <v>736</v>
      </c>
      <c r="AY84" s="1">
        <v>656459</v>
      </c>
      <c r="AZ84">
        <v>2363066</v>
      </c>
      <c r="BA84">
        <v>2484276</v>
      </c>
      <c r="BB84">
        <v>848430</v>
      </c>
      <c r="BC84">
        <v>2667195</v>
      </c>
    </row>
    <row r="85" spans="2:55">
      <c r="B85" t="s">
        <v>144</v>
      </c>
      <c r="AZ85">
        <v>7935</v>
      </c>
      <c r="BA85">
        <v>102251</v>
      </c>
      <c r="BB85">
        <v>188445</v>
      </c>
      <c r="BC85">
        <v>1190</v>
      </c>
    </row>
    <row r="86" spans="2:55">
      <c r="B86" t="s">
        <v>145</v>
      </c>
      <c r="BC86">
        <v>286334</v>
      </c>
    </row>
    <row r="87" spans="2:55">
      <c r="B87" t="s">
        <v>146</v>
      </c>
      <c r="AZ87">
        <v>8296</v>
      </c>
      <c r="BA87">
        <v>9666</v>
      </c>
      <c r="BB87">
        <v>49270</v>
      </c>
      <c r="BC87">
        <v>31866</v>
      </c>
    </row>
    <row r="88" spans="2:55">
      <c r="B88" t="s">
        <v>53</v>
      </c>
      <c r="C88" t="s">
        <v>168</v>
      </c>
      <c r="N88">
        <v>48985</v>
      </c>
      <c r="O88">
        <v>35162</v>
      </c>
      <c r="P88">
        <v>79513</v>
      </c>
      <c r="Q88">
        <v>48714</v>
      </c>
      <c r="R88">
        <v>124674</v>
      </c>
      <c r="S88">
        <v>147425</v>
      </c>
      <c r="T88">
        <v>169997</v>
      </c>
      <c r="U88">
        <v>202569</v>
      </c>
      <c r="V88">
        <v>247321</v>
      </c>
      <c r="W88">
        <v>312786</v>
      </c>
      <c r="X88">
        <v>496365</v>
      </c>
      <c r="Y88">
        <v>628929</v>
      </c>
      <c r="Z88">
        <v>754817</v>
      </c>
      <c r="AA88">
        <v>544196</v>
      </c>
      <c r="AB88">
        <v>644108</v>
      </c>
      <c r="AC88">
        <v>535059</v>
      </c>
      <c r="AD88">
        <v>528887</v>
      </c>
      <c r="AE88">
        <v>182774</v>
      </c>
      <c r="AF88">
        <v>633496</v>
      </c>
      <c r="AG88">
        <v>705052</v>
      </c>
      <c r="AH88">
        <v>1057883</v>
      </c>
      <c r="AI88">
        <v>899637</v>
      </c>
      <c r="AJ88">
        <v>737968</v>
      </c>
      <c r="AK88">
        <v>746737</v>
      </c>
      <c r="AL88">
        <v>655448</v>
      </c>
      <c r="AM88">
        <v>792155</v>
      </c>
      <c r="AN88">
        <v>894034</v>
      </c>
      <c r="AO88">
        <v>1188546</v>
      </c>
      <c r="AP88">
        <v>1509614</v>
      </c>
      <c r="AQ88">
        <v>1197198</v>
      </c>
      <c r="AR88">
        <v>1866699</v>
      </c>
      <c r="AS88">
        <v>1914669</v>
      </c>
      <c r="AT88">
        <v>2261166</v>
      </c>
      <c r="AU88">
        <v>451215</v>
      </c>
      <c r="AV88">
        <v>2173</v>
      </c>
      <c r="AW88">
        <v>694</v>
      </c>
      <c r="AX88">
        <v>437</v>
      </c>
    </row>
    <row r="89" spans="2:55">
      <c r="B89" t="s">
        <v>54</v>
      </c>
      <c r="S89">
        <v>5</v>
      </c>
      <c r="AB89">
        <v>68</v>
      </c>
      <c r="AC89">
        <v>389</v>
      </c>
    </row>
    <row r="90" spans="2:55">
      <c r="B90" t="s">
        <v>121</v>
      </c>
      <c r="AN90">
        <v>10128</v>
      </c>
      <c r="AO90">
        <v>14862</v>
      </c>
      <c r="AP90">
        <v>183877</v>
      </c>
      <c r="AQ90">
        <v>245398</v>
      </c>
      <c r="AR90">
        <v>51719</v>
      </c>
      <c r="AS90">
        <v>17185</v>
      </c>
      <c r="AT90">
        <v>644712</v>
      </c>
      <c r="AU90">
        <v>1727326</v>
      </c>
      <c r="AV90">
        <v>578001</v>
      </c>
      <c r="AW90">
        <v>602158</v>
      </c>
      <c r="AX90">
        <v>509783</v>
      </c>
      <c r="AY90" s="1">
        <v>375651</v>
      </c>
    </row>
    <row r="91" spans="2:55">
      <c r="B91" t="s">
        <v>190</v>
      </c>
      <c r="Z91">
        <v>2</v>
      </c>
      <c r="AF91">
        <v>2904</v>
      </c>
      <c r="AG91">
        <v>550</v>
      </c>
      <c r="AH91">
        <v>828</v>
      </c>
      <c r="AI91">
        <v>64</v>
      </c>
      <c r="AJ91">
        <v>138</v>
      </c>
      <c r="AK91">
        <v>23281</v>
      </c>
      <c r="AL91">
        <v>14783</v>
      </c>
    </row>
    <row r="92" spans="2:55">
      <c r="B92" t="s">
        <v>105</v>
      </c>
      <c r="Z92">
        <v>161</v>
      </c>
      <c r="AA92">
        <v>2374</v>
      </c>
      <c r="AB92">
        <v>10454</v>
      </c>
      <c r="AC92">
        <v>5211</v>
      </c>
      <c r="AD92">
        <v>2306</v>
      </c>
      <c r="AE92">
        <v>8010</v>
      </c>
      <c r="AF92">
        <v>13183</v>
      </c>
      <c r="AG92">
        <v>22297</v>
      </c>
      <c r="AH92">
        <v>26745</v>
      </c>
      <c r="AI92">
        <v>30500</v>
      </c>
      <c r="AJ92">
        <v>25989</v>
      </c>
      <c r="AK92">
        <v>14917</v>
      </c>
      <c r="AL92">
        <v>22058</v>
      </c>
      <c r="AM92">
        <v>30521</v>
      </c>
      <c r="AN92">
        <v>60640</v>
      </c>
      <c r="AO92">
        <v>124470</v>
      </c>
      <c r="AP92">
        <v>236793</v>
      </c>
      <c r="AQ92">
        <v>212762</v>
      </c>
      <c r="AR92">
        <v>217626</v>
      </c>
      <c r="AS92">
        <v>126608</v>
      </c>
      <c r="AT92">
        <v>1111</v>
      </c>
      <c r="AU92">
        <v>5</v>
      </c>
      <c r="AV92">
        <v>531</v>
      </c>
      <c r="AY92" s="1">
        <v>561</v>
      </c>
      <c r="AZ92">
        <v>212301</v>
      </c>
      <c r="BA92">
        <v>328530</v>
      </c>
      <c r="BB92">
        <v>61722</v>
      </c>
      <c r="BC92">
        <v>228198</v>
      </c>
    </row>
    <row r="93" spans="2:55">
      <c r="B93" t="s">
        <v>55</v>
      </c>
      <c r="N93">
        <v>117344</v>
      </c>
      <c r="O93">
        <v>137739</v>
      </c>
      <c r="P93">
        <v>213518</v>
      </c>
      <c r="Q93">
        <v>240493</v>
      </c>
      <c r="R93">
        <v>316860</v>
      </c>
      <c r="S93">
        <v>264797</v>
      </c>
      <c r="T93">
        <v>339076</v>
      </c>
      <c r="U93">
        <v>284044</v>
      </c>
      <c r="V93">
        <v>214861</v>
      </c>
      <c r="W93">
        <v>131424</v>
      </c>
      <c r="X93">
        <v>105325</v>
      </c>
      <c r="Y93">
        <v>383008</v>
      </c>
      <c r="Z93">
        <v>272655</v>
      </c>
      <c r="AA93">
        <v>362586</v>
      </c>
      <c r="AB93">
        <v>385494</v>
      </c>
      <c r="AC93">
        <v>565767</v>
      </c>
      <c r="AD93">
        <v>590675</v>
      </c>
      <c r="AE93">
        <v>823695</v>
      </c>
      <c r="AF93">
        <v>868346</v>
      </c>
      <c r="AG93">
        <v>1012602</v>
      </c>
      <c r="AH93">
        <v>1051182</v>
      </c>
      <c r="AI93">
        <v>835198</v>
      </c>
      <c r="AJ93">
        <v>768825</v>
      </c>
      <c r="AK93">
        <v>475294</v>
      </c>
      <c r="AL93">
        <v>737883</v>
      </c>
      <c r="AM93">
        <v>822380</v>
      </c>
      <c r="AN93">
        <v>890809</v>
      </c>
      <c r="AO93">
        <v>262359</v>
      </c>
      <c r="AP93">
        <v>1159915</v>
      </c>
      <c r="AQ93">
        <v>1134922</v>
      </c>
      <c r="AR93">
        <v>1093739</v>
      </c>
      <c r="AS93">
        <v>915596</v>
      </c>
      <c r="AT93">
        <v>13367</v>
      </c>
      <c r="AU93">
        <v>1519</v>
      </c>
      <c r="AV93">
        <v>412</v>
      </c>
      <c r="AW93">
        <v>3466</v>
      </c>
      <c r="AX93">
        <v>814</v>
      </c>
      <c r="AY93" s="1">
        <v>4917570</v>
      </c>
      <c r="AZ93">
        <v>4804500</v>
      </c>
      <c r="BA93">
        <v>3387739</v>
      </c>
      <c r="BB93">
        <v>1763735</v>
      </c>
      <c r="BC93">
        <v>6188125</v>
      </c>
    </row>
    <row r="94" spans="2:55">
      <c r="B94" t="s">
        <v>56</v>
      </c>
      <c r="S94">
        <v>127</v>
      </c>
      <c r="T94">
        <v>128</v>
      </c>
      <c r="Z94">
        <v>84</v>
      </c>
      <c r="AA94">
        <v>25</v>
      </c>
      <c r="AB94">
        <v>37</v>
      </c>
      <c r="AC94">
        <v>14</v>
      </c>
    </row>
    <row r="95" spans="2:55">
      <c r="B95" t="s">
        <v>147</v>
      </c>
      <c r="AY95" s="1">
        <v>31</v>
      </c>
      <c r="AZ95">
        <v>109</v>
      </c>
      <c r="BB95">
        <v>57</v>
      </c>
      <c r="BC95">
        <v>20516</v>
      </c>
    </row>
    <row r="96" spans="2:55">
      <c r="B96" t="s">
        <v>148</v>
      </c>
      <c r="AY96" s="1">
        <v>1351</v>
      </c>
      <c r="AZ96">
        <v>2</v>
      </c>
      <c r="BA96">
        <v>2147</v>
      </c>
      <c r="BB96">
        <v>1003</v>
      </c>
      <c r="BC96">
        <v>10064</v>
      </c>
    </row>
    <row r="97" spans="2:55">
      <c r="B97" t="s">
        <v>122</v>
      </c>
      <c r="AF97">
        <v>449</v>
      </c>
      <c r="AG97">
        <v>62</v>
      </c>
      <c r="AH97">
        <v>379</v>
      </c>
      <c r="AI97">
        <v>152</v>
      </c>
      <c r="AJ97">
        <v>4</v>
      </c>
      <c r="AK97">
        <v>82</v>
      </c>
      <c r="AL97">
        <v>65</v>
      </c>
      <c r="AM97">
        <v>14</v>
      </c>
      <c r="AN97">
        <v>291</v>
      </c>
      <c r="AP97">
        <v>17</v>
      </c>
      <c r="AQ97">
        <v>67</v>
      </c>
      <c r="AR97">
        <v>1</v>
      </c>
      <c r="AS97">
        <v>5</v>
      </c>
      <c r="AT97">
        <v>2505</v>
      </c>
      <c r="AU97">
        <v>50</v>
      </c>
      <c r="AV97">
        <v>801</v>
      </c>
      <c r="AW97">
        <v>206</v>
      </c>
    </row>
    <row r="98" spans="2:55">
      <c r="B98" t="s">
        <v>123</v>
      </c>
      <c r="AB98">
        <v>42181</v>
      </c>
      <c r="AC98">
        <v>16650</v>
      </c>
      <c r="AF98">
        <v>70878</v>
      </c>
      <c r="AG98">
        <v>37211</v>
      </c>
      <c r="AH98">
        <v>48305</v>
      </c>
      <c r="AI98">
        <v>56916</v>
      </c>
      <c r="AJ98">
        <v>29914</v>
      </c>
      <c r="AK98">
        <v>19481</v>
      </c>
      <c r="AL98">
        <v>15515</v>
      </c>
      <c r="AM98">
        <v>16595</v>
      </c>
      <c r="AN98">
        <v>14465</v>
      </c>
      <c r="AO98">
        <v>23835</v>
      </c>
      <c r="AP98">
        <v>22758</v>
      </c>
      <c r="AQ98">
        <v>21459</v>
      </c>
      <c r="AR98">
        <v>16639</v>
      </c>
      <c r="AS98">
        <v>275</v>
      </c>
      <c r="AT98">
        <v>1910</v>
      </c>
      <c r="AU98">
        <v>141</v>
      </c>
    </row>
    <row r="99" spans="2:55">
      <c r="B99" t="s">
        <v>124</v>
      </c>
      <c r="AB99">
        <v>106</v>
      </c>
      <c r="AC99">
        <v>700</v>
      </c>
      <c r="AF99">
        <v>2094</v>
      </c>
      <c r="AG99">
        <v>2450</v>
      </c>
      <c r="AH99">
        <v>787</v>
      </c>
      <c r="AI99">
        <v>1673</v>
      </c>
      <c r="AJ99">
        <v>7387</v>
      </c>
      <c r="AK99">
        <v>5914</v>
      </c>
      <c r="AL99">
        <v>5663</v>
      </c>
      <c r="AM99">
        <v>14148</v>
      </c>
      <c r="AN99">
        <v>21159</v>
      </c>
      <c r="AO99">
        <v>26849</v>
      </c>
      <c r="AP99">
        <v>31625</v>
      </c>
      <c r="AQ99">
        <v>16972</v>
      </c>
      <c r="AR99">
        <v>20840</v>
      </c>
      <c r="AS99">
        <v>170</v>
      </c>
    </row>
    <row r="100" spans="2:55">
      <c r="B100" t="s">
        <v>191</v>
      </c>
      <c r="AB100">
        <v>2712</v>
      </c>
      <c r="AC100">
        <v>742</v>
      </c>
    </row>
    <row r="101" spans="2:55">
      <c r="B101" t="s">
        <v>57</v>
      </c>
      <c r="S101">
        <v>5</v>
      </c>
      <c r="T101">
        <v>13</v>
      </c>
    </row>
    <row r="102" spans="2:55">
      <c r="B102" t="s">
        <v>58</v>
      </c>
      <c r="N102">
        <v>121556</v>
      </c>
      <c r="O102">
        <v>206123</v>
      </c>
      <c r="P102">
        <v>265796</v>
      </c>
      <c r="Q102">
        <v>280278</v>
      </c>
      <c r="R102">
        <v>368805</v>
      </c>
      <c r="S102">
        <v>229114</v>
      </c>
      <c r="T102">
        <v>220837</v>
      </c>
      <c r="U102">
        <v>270114</v>
      </c>
      <c r="V102">
        <v>220374</v>
      </c>
      <c r="W102">
        <v>255909</v>
      </c>
      <c r="X102">
        <v>278422</v>
      </c>
      <c r="Y102">
        <v>577381</v>
      </c>
      <c r="Z102">
        <v>323076</v>
      </c>
      <c r="AA102">
        <v>249257</v>
      </c>
      <c r="AB102">
        <v>326911</v>
      </c>
      <c r="AC102">
        <v>360580</v>
      </c>
      <c r="AD102">
        <v>358217</v>
      </c>
      <c r="AE102">
        <v>362462</v>
      </c>
      <c r="AF102">
        <v>478456</v>
      </c>
      <c r="AG102">
        <v>414885</v>
      </c>
      <c r="AH102">
        <v>399242</v>
      </c>
      <c r="AI102">
        <v>372219</v>
      </c>
      <c r="AJ102">
        <v>344148</v>
      </c>
      <c r="AK102">
        <v>166765</v>
      </c>
      <c r="AL102">
        <v>230007</v>
      </c>
      <c r="AM102">
        <v>360275</v>
      </c>
      <c r="AN102">
        <v>310096</v>
      </c>
      <c r="AO102">
        <v>348910</v>
      </c>
      <c r="AP102">
        <v>480116</v>
      </c>
      <c r="AQ102">
        <v>306341</v>
      </c>
      <c r="AR102">
        <v>362663</v>
      </c>
      <c r="AS102">
        <v>300137</v>
      </c>
      <c r="AT102">
        <v>3964</v>
      </c>
      <c r="AU102">
        <v>92</v>
      </c>
      <c r="AV102">
        <v>42</v>
      </c>
      <c r="AX102">
        <v>6147</v>
      </c>
      <c r="AY102" s="1">
        <v>1108195</v>
      </c>
      <c r="AZ102">
        <v>1546703</v>
      </c>
      <c r="BA102">
        <v>1123442</v>
      </c>
      <c r="BB102">
        <v>602916</v>
      </c>
      <c r="BC102">
        <v>1094454</v>
      </c>
    </row>
    <row r="103" spans="2:55">
      <c r="B103" t="s">
        <v>108</v>
      </c>
      <c r="Y103">
        <v>12724</v>
      </c>
      <c r="Z103">
        <v>7329</v>
      </c>
      <c r="AA103">
        <v>15688</v>
      </c>
      <c r="AB103">
        <v>28726</v>
      </c>
      <c r="AC103">
        <v>39139</v>
      </c>
      <c r="AD103">
        <v>40012</v>
      </c>
      <c r="AE103">
        <v>18374</v>
      </c>
      <c r="AF103">
        <v>86568</v>
      </c>
      <c r="AG103">
        <v>144208</v>
      </c>
      <c r="AH103">
        <v>134093</v>
      </c>
      <c r="AI103">
        <v>117916</v>
      </c>
      <c r="AJ103">
        <v>87632</v>
      </c>
      <c r="AK103">
        <v>71061</v>
      </c>
      <c r="AL103">
        <v>84122</v>
      </c>
      <c r="AM103">
        <v>139287</v>
      </c>
      <c r="AN103">
        <v>203153</v>
      </c>
      <c r="AO103">
        <v>248048</v>
      </c>
      <c r="AP103">
        <v>271833</v>
      </c>
      <c r="AQ103">
        <v>262864</v>
      </c>
      <c r="AR103">
        <v>215950</v>
      </c>
      <c r="AS103">
        <v>8958</v>
      </c>
      <c r="AT103">
        <v>2199</v>
      </c>
      <c r="AU103">
        <v>154</v>
      </c>
      <c r="AV103">
        <v>156</v>
      </c>
      <c r="AX103">
        <v>40</v>
      </c>
      <c r="AY103" s="1">
        <v>5510</v>
      </c>
      <c r="AZ103">
        <v>15632</v>
      </c>
      <c r="BA103">
        <v>31554</v>
      </c>
      <c r="BB103">
        <v>58574</v>
      </c>
      <c r="BC103">
        <v>78438</v>
      </c>
    </row>
    <row r="104" spans="2:55">
      <c r="B104" t="s">
        <v>59</v>
      </c>
      <c r="N104">
        <v>26478</v>
      </c>
      <c r="O104">
        <v>31921</v>
      </c>
      <c r="P104">
        <v>39471</v>
      </c>
      <c r="Q104">
        <v>37797</v>
      </c>
      <c r="R104">
        <v>40888</v>
      </c>
      <c r="S104">
        <v>29439</v>
      </c>
      <c r="T104">
        <v>51968</v>
      </c>
      <c r="U104">
        <v>53299</v>
      </c>
      <c r="V104">
        <v>47389</v>
      </c>
      <c r="W104">
        <v>68359</v>
      </c>
      <c r="X104">
        <v>54207</v>
      </c>
      <c r="Y104">
        <v>109861</v>
      </c>
      <c r="Z104">
        <v>25201</v>
      </c>
      <c r="AA104">
        <v>24276</v>
      </c>
      <c r="AB104">
        <v>31977</v>
      </c>
      <c r="AC104">
        <v>40122</v>
      </c>
      <c r="AD104">
        <v>41381</v>
      </c>
      <c r="AE104">
        <v>34491</v>
      </c>
      <c r="AF104">
        <v>48117</v>
      </c>
      <c r="AG104">
        <v>39388</v>
      </c>
      <c r="AH104">
        <v>47603</v>
      </c>
      <c r="AI104">
        <v>35525</v>
      </c>
      <c r="AJ104">
        <v>29066</v>
      </c>
      <c r="AK104">
        <v>22468</v>
      </c>
      <c r="AL104">
        <v>27186</v>
      </c>
      <c r="AM104">
        <v>40498</v>
      </c>
      <c r="AN104">
        <v>44690</v>
      </c>
      <c r="AO104">
        <v>54663</v>
      </c>
      <c r="AP104">
        <v>66680</v>
      </c>
      <c r="AQ104">
        <v>62762</v>
      </c>
      <c r="AR104">
        <v>89507</v>
      </c>
      <c r="AS104">
        <v>135443</v>
      </c>
      <c r="AT104">
        <v>216140</v>
      </c>
      <c r="AU104">
        <v>449040</v>
      </c>
      <c r="AV104">
        <v>686426</v>
      </c>
      <c r="AW104">
        <v>611675</v>
      </c>
      <c r="AX104">
        <v>728841</v>
      </c>
      <c r="AY104" s="1">
        <v>786864</v>
      </c>
      <c r="AZ104">
        <v>642415</v>
      </c>
      <c r="BA104">
        <v>529684</v>
      </c>
      <c r="BB104">
        <v>468040</v>
      </c>
      <c r="BC104">
        <v>504382</v>
      </c>
    </row>
    <row r="105" spans="2:55">
      <c r="B105" t="s">
        <v>60</v>
      </c>
      <c r="N105">
        <v>4903</v>
      </c>
      <c r="O105">
        <v>4093</v>
      </c>
      <c r="P105">
        <v>5625</v>
      </c>
      <c r="Q105">
        <v>5539</v>
      </c>
      <c r="R105">
        <v>4801</v>
      </c>
      <c r="S105">
        <v>2880</v>
      </c>
      <c r="T105">
        <v>4059</v>
      </c>
      <c r="U105">
        <v>3017</v>
      </c>
      <c r="V105">
        <v>1468</v>
      </c>
      <c r="W105">
        <v>2123</v>
      </c>
      <c r="X105">
        <v>6358</v>
      </c>
      <c r="Y105">
        <v>17676</v>
      </c>
      <c r="Z105">
        <v>13892</v>
      </c>
      <c r="AA105">
        <v>5639</v>
      </c>
      <c r="AB105">
        <v>3355</v>
      </c>
      <c r="AC105">
        <v>3323</v>
      </c>
      <c r="AD105">
        <v>2536</v>
      </c>
      <c r="AE105">
        <v>1608</v>
      </c>
      <c r="AF105">
        <v>2357</v>
      </c>
      <c r="AG105">
        <v>1870</v>
      </c>
      <c r="AH105">
        <v>1816</v>
      </c>
      <c r="AI105">
        <v>1519</v>
      </c>
      <c r="AJ105">
        <v>997</v>
      </c>
      <c r="AK105">
        <v>1208</v>
      </c>
      <c r="AL105">
        <v>8735</v>
      </c>
      <c r="AM105">
        <v>8750</v>
      </c>
      <c r="AN105">
        <v>12084</v>
      </c>
      <c r="AO105">
        <v>11247</v>
      </c>
      <c r="AP105">
        <v>4229</v>
      </c>
      <c r="AQ105">
        <v>4813</v>
      </c>
      <c r="AR105">
        <v>3391</v>
      </c>
      <c r="AS105">
        <v>5859</v>
      </c>
      <c r="AT105">
        <v>17211</v>
      </c>
      <c r="AU105">
        <v>19279</v>
      </c>
      <c r="AV105">
        <v>4205</v>
      </c>
      <c r="AW105">
        <v>24990</v>
      </c>
      <c r="AX105">
        <v>81473</v>
      </c>
      <c r="AY105" s="1">
        <v>143354</v>
      </c>
      <c r="AZ105">
        <v>192653</v>
      </c>
      <c r="BA105">
        <v>126489</v>
      </c>
      <c r="BB105">
        <v>89292</v>
      </c>
      <c r="BC105">
        <v>34538</v>
      </c>
    </row>
    <row r="106" spans="2:55">
      <c r="B106" t="s">
        <v>61</v>
      </c>
      <c r="N106">
        <v>27795</v>
      </c>
      <c r="O106">
        <v>73124</v>
      </c>
      <c r="P106">
        <v>113388</v>
      </c>
      <c r="Q106">
        <v>149597</v>
      </c>
      <c r="R106">
        <v>178365</v>
      </c>
      <c r="S106">
        <v>165331</v>
      </c>
      <c r="T106">
        <v>143895</v>
      </c>
      <c r="U106">
        <v>157124</v>
      </c>
      <c r="V106">
        <v>257155</v>
      </c>
      <c r="W106">
        <v>250654</v>
      </c>
      <c r="X106">
        <v>186001</v>
      </c>
      <c r="Y106">
        <v>301550</v>
      </c>
      <c r="Z106">
        <v>446814</v>
      </c>
      <c r="AA106">
        <v>601462</v>
      </c>
      <c r="AB106">
        <v>146802</v>
      </c>
      <c r="AC106">
        <v>84283</v>
      </c>
      <c r="AD106">
        <v>207932</v>
      </c>
      <c r="AE106">
        <v>218198</v>
      </c>
      <c r="AF106">
        <v>228538</v>
      </c>
      <c r="AG106">
        <v>370909</v>
      </c>
      <c r="AH106">
        <v>325617</v>
      </c>
      <c r="AI106">
        <v>257709</v>
      </c>
      <c r="AJ106">
        <v>216213</v>
      </c>
      <c r="AK106">
        <v>173901</v>
      </c>
      <c r="AL106">
        <v>216474</v>
      </c>
      <c r="AM106">
        <v>201910</v>
      </c>
      <c r="AN106">
        <v>203897</v>
      </c>
      <c r="AO106">
        <v>217739</v>
      </c>
      <c r="AP106">
        <v>128594</v>
      </c>
      <c r="AQ106">
        <v>124455</v>
      </c>
      <c r="AR106">
        <v>194352</v>
      </c>
      <c r="AS106">
        <v>200417</v>
      </c>
      <c r="AT106">
        <v>370424</v>
      </c>
      <c r="AU106">
        <v>757706</v>
      </c>
      <c r="AV106">
        <v>1101009</v>
      </c>
      <c r="AW106">
        <v>988897</v>
      </c>
      <c r="AX106">
        <v>1560910</v>
      </c>
      <c r="AY106" s="1">
        <v>1964569</v>
      </c>
      <c r="AZ106">
        <v>1955428</v>
      </c>
      <c r="BA106">
        <v>2113126</v>
      </c>
      <c r="BB106">
        <v>1189118</v>
      </c>
      <c r="BC106">
        <v>1244134</v>
      </c>
    </row>
    <row r="107" spans="2:55">
      <c r="B107" t="s">
        <v>62</v>
      </c>
      <c r="N107">
        <v>57</v>
      </c>
      <c r="O107">
        <v>147</v>
      </c>
      <c r="P107">
        <v>86</v>
      </c>
      <c r="Q107">
        <v>432</v>
      </c>
      <c r="R107">
        <v>925</v>
      </c>
      <c r="S107">
        <v>782</v>
      </c>
      <c r="T107">
        <v>17395</v>
      </c>
      <c r="U107">
        <v>4578</v>
      </c>
      <c r="V107">
        <v>11881</v>
      </c>
      <c r="W107">
        <v>14580</v>
      </c>
      <c r="X107">
        <v>6366</v>
      </c>
      <c r="Y107">
        <v>6053</v>
      </c>
      <c r="Z107">
        <v>10888</v>
      </c>
      <c r="AA107">
        <v>4128</v>
      </c>
      <c r="AB107">
        <v>5865</v>
      </c>
      <c r="AC107">
        <v>3745</v>
      </c>
      <c r="AD107">
        <v>3060</v>
      </c>
      <c r="AE107">
        <v>7186</v>
      </c>
      <c r="AF107">
        <v>2304</v>
      </c>
      <c r="AG107">
        <v>2895</v>
      </c>
      <c r="AH107">
        <v>9488</v>
      </c>
      <c r="AI107">
        <v>3089</v>
      </c>
      <c r="AJ107">
        <v>216</v>
      </c>
      <c r="AK107">
        <v>594</v>
      </c>
      <c r="AL107">
        <v>424</v>
      </c>
      <c r="AM107">
        <v>190</v>
      </c>
      <c r="AZ107">
        <v>545</v>
      </c>
      <c r="BB107">
        <v>17</v>
      </c>
    </row>
    <row r="108" spans="2:55">
      <c r="B108" t="s">
        <v>126</v>
      </c>
      <c r="AN108">
        <v>1809</v>
      </c>
      <c r="AO108">
        <v>1623</v>
      </c>
      <c r="AP108">
        <v>394</v>
      </c>
      <c r="AQ108">
        <v>103</v>
      </c>
      <c r="AR108">
        <v>6531</v>
      </c>
      <c r="AS108">
        <v>7385</v>
      </c>
      <c r="AT108">
        <v>20862</v>
      </c>
      <c r="AU108">
        <v>125222</v>
      </c>
      <c r="AV108">
        <v>485360</v>
      </c>
      <c r="AW108">
        <v>780816</v>
      </c>
      <c r="AX108">
        <v>456136</v>
      </c>
      <c r="AY108" s="1">
        <v>853994</v>
      </c>
      <c r="AZ108">
        <v>664862</v>
      </c>
      <c r="BA108">
        <v>451971</v>
      </c>
      <c r="BB108">
        <v>460699</v>
      </c>
      <c r="BC108">
        <v>1095448</v>
      </c>
    </row>
    <row r="109" spans="2:55">
      <c r="B109" t="s">
        <v>149</v>
      </c>
      <c r="AZ109">
        <v>502</v>
      </c>
    </row>
    <row r="110" spans="2:55">
      <c r="B110" t="s">
        <v>127</v>
      </c>
      <c r="AF110">
        <v>173</v>
      </c>
      <c r="AG110">
        <v>2137</v>
      </c>
      <c r="AH110">
        <v>112</v>
      </c>
      <c r="AI110">
        <v>251</v>
      </c>
      <c r="AJ110">
        <v>1678</v>
      </c>
      <c r="AK110">
        <v>514</v>
      </c>
      <c r="AL110">
        <v>2711</v>
      </c>
      <c r="AM110">
        <v>560</v>
      </c>
      <c r="AP110">
        <v>1258</v>
      </c>
      <c r="AQ110">
        <v>673</v>
      </c>
      <c r="AR110">
        <v>148</v>
      </c>
      <c r="AS110">
        <v>29</v>
      </c>
      <c r="AT110">
        <v>4191</v>
      </c>
      <c r="AU110">
        <v>737</v>
      </c>
      <c r="AV110">
        <v>9988</v>
      </c>
      <c r="AW110">
        <v>6309</v>
      </c>
      <c r="AX110">
        <v>2665</v>
      </c>
    </row>
    <row r="111" spans="2:55">
      <c r="B111" t="s">
        <v>150</v>
      </c>
      <c r="Z111">
        <v>236</v>
      </c>
      <c r="AA111">
        <v>1798</v>
      </c>
      <c r="AB111">
        <v>328</v>
      </c>
      <c r="AC111">
        <v>114</v>
      </c>
      <c r="AF111">
        <v>69651</v>
      </c>
      <c r="AG111">
        <v>154</v>
      </c>
      <c r="AH111">
        <v>100</v>
      </c>
      <c r="AI111">
        <v>116</v>
      </c>
      <c r="AJ111">
        <v>559</v>
      </c>
      <c r="AK111">
        <v>10980</v>
      </c>
      <c r="AL111">
        <v>16292</v>
      </c>
      <c r="AM111">
        <v>15651</v>
      </c>
      <c r="AN111">
        <v>22155</v>
      </c>
      <c r="AO111">
        <v>69296</v>
      </c>
      <c r="AP111">
        <v>11740</v>
      </c>
      <c r="AQ111">
        <v>6770</v>
      </c>
      <c r="AR111">
        <v>13711</v>
      </c>
      <c r="AS111">
        <v>1487</v>
      </c>
      <c r="AT111">
        <v>65</v>
      </c>
      <c r="BA111">
        <v>18</v>
      </c>
      <c r="BC111">
        <v>86</v>
      </c>
    </row>
    <row r="112" spans="2:55">
      <c r="B112" t="s">
        <v>63</v>
      </c>
      <c r="N112">
        <v>15293</v>
      </c>
      <c r="O112">
        <v>41004</v>
      </c>
      <c r="P112">
        <v>35236</v>
      </c>
      <c r="Q112">
        <v>53148</v>
      </c>
      <c r="R112">
        <v>82222</v>
      </c>
      <c r="S112">
        <v>90766</v>
      </c>
      <c r="T112">
        <v>32003</v>
      </c>
      <c r="U112">
        <v>69346</v>
      </c>
      <c r="V112">
        <v>13192</v>
      </c>
      <c r="W112">
        <v>24937</v>
      </c>
      <c r="X112">
        <v>2925</v>
      </c>
      <c r="Y112">
        <v>11881</v>
      </c>
      <c r="Z112">
        <v>18110</v>
      </c>
      <c r="AA112">
        <v>39473</v>
      </c>
      <c r="AB112">
        <v>81729</v>
      </c>
      <c r="AC112">
        <v>47863</v>
      </c>
      <c r="AD112">
        <v>63281</v>
      </c>
      <c r="AE112">
        <v>86867</v>
      </c>
      <c r="AF112">
        <v>198877</v>
      </c>
      <c r="AG112">
        <v>181847</v>
      </c>
      <c r="AH112">
        <v>218210</v>
      </c>
      <c r="AI112">
        <v>237988</v>
      </c>
      <c r="AJ112">
        <v>294296</v>
      </c>
      <c r="AK112">
        <v>224832</v>
      </c>
      <c r="AL112">
        <v>327624</v>
      </c>
      <c r="AM112">
        <v>398788</v>
      </c>
      <c r="AN112">
        <v>388511</v>
      </c>
      <c r="AO112">
        <v>396810</v>
      </c>
      <c r="AP112">
        <v>447291</v>
      </c>
      <c r="AQ112">
        <v>318865</v>
      </c>
      <c r="AR112">
        <v>220000</v>
      </c>
      <c r="AS112">
        <v>127576</v>
      </c>
      <c r="AT112">
        <v>27860</v>
      </c>
      <c r="AU112">
        <v>1370</v>
      </c>
      <c r="AV112">
        <v>461</v>
      </c>
      <c r="AW112">
        <v>3262</v>
      </c>
      <c r="AX112">
        <v>1755</v>
      </c>
      <c r="AY112" s="1">
        <v>17797</v>
      </c>
      <c r="AZ112">
        <v>36648</v>
      </c>
      <c r="BA112">
        <v>35514</v>
      </c>
      <c r="BB112">
        <v>3125</v>
      </c>
      <c r="BC112">
        <v>7641</v>
      </c>
    </row>
    <row r="113" spans="2:55">
      <c r="B113" t="s">
        <v>128</v>
      </c>
      <c r="AR113">
        <v>14669</v>
      </c>
      <c r="AS113">
        <v>1201</v>
      </c>
      <c r="AT113">
        <v>215</v>
      </c>
      <c r="AU113">
        <v>6</v>
      </c>
    </row>
    <row r="114" spans="2:55">
      <c r="B114" t="s">
        <v>64</v>
      </c>
      <c r="N114">
        <v>31169</v>
      </c>
      <c r="O114">
        <v>36194</v>
      </c>
      <c r="P114">
        <v>43591</v>
      </c>
      <c r="Q114">
        <v>46574</v>
      </c>
      <c r="R114">
        <v>61360</v>
      </c>
      <c r="S114">
        <v>34579</v>
      </c>
      <c r="T114">
        <v>59349</v>
      </c>
      <c r="U114">
        <v>90475</v>
      </c>
      <c r="V114">
        <v>37661</v>
      </c>
      <c r="W114">
        <v>92035</v>
      </c>
      <c r="X114">
        <v>53474</v>
      </c>
      <c r="Y114">
        <v>117783</v>
      </c>
      <c r="Z114">
        <v>53453</v>
      </c>
      <c r="AA114">
        <v>42173</v>
      </c>
      <c r="AB114">
        <v>42565</v>
      </c>
      <c r="AC114">
        <v>44916</v>
      </c>
      <c r="AD114">
        <v>52868</v>
      </c>
      <c r="AE114">
        <v>52366</v>
      </c>
      <c r="AF114">
        <v>63300</v>
      </c>
      <c r="AG114">
        <v>74420</v>
      </c>
      <c r="AH114">
        <v>81907</v>
      </c>
      <c r="AI114">
        <v>72074</v>
      </c>
      <c r="AJ114">
        <v>62221</v>
      </c>
      <c r="AK114">
        <v>43667</v>
      </c>
      <c r="AL114">
        <v>67545</v>
      </c>
      <c r="AM114">
        <v>83269</v>
      </c>
      <c r="AN114">
        <v>94076</v>
      </c>
      <c r="AO114">
        <v>110355</v>
      </c>
      <c r="AP114">
        <v>79402</v>
      </c>
      <c r="AQ114">
        <v>54212</v>
      </c>
      <c r="AR114">
        <v>48741</v>
      </c>
      <c r="AS114">
        <v>47473</v>
      </c>
      <c r="AT114">
        <v>36889</v>
      </c>
      <c r="AU114">
        <v>21851</v>
      </c>
      <c r="AV114">
        <v>8360</v>
      </c>
      <c r="AW114">
        <v>2526</v>
      </c>
      <c r="AX114">
        <v>52881</v>
      </c>
      <c r="AY114" s="1">
        <v>81487</v>
      </c>
      <c r="AZ114">
        <v>919276</v>
      </c>
      <c r="BA114">
        <v>218610</v>
      </c>
      <c r="BB114">
        <v>51670</v>
      </c>
      <c r="BC114">
        <v>57281</v>
      </c>
    </row>
    <row r="115" spans="2:55">
      <c r="B115" t="s">
        <v>65</v>
      </c>
      <c r="N115">
        <v>862</v>
      </c>
      <c r="O115">
        <v>1639</v>
      </c>
      <c r="P115">
        <v>1696</v>
      </c>
      <c r="Q115">
        <v>1685</v>
      </c>
      <c r="R115">
        <v>2598</v>
      </c>
      <c r="S115">
        <v>1973</v>
      </c>
      <c r="T115">
        <v>791</v>
      </c>
      <c r="U115">
        <v>898</v>
      </c>
      <c r="V115">
        <v>373</v>
      </c>
      <c r="W115">
        <v>544</v>
      </c>
      <c r="X115">
        <v>255</v>
      </c>
      <c r="Y115">
        <v>1025</v>
      </c>
      <c r="Z115">
        <v>862</v>
      </c>
      <c r="AA115">
        <v>751</v>
      </c>
      <c r="AB115">
        <v>210</v>
      </c>
      <c r="AC115">
        <v>409</v>
      </c>
      <c r="AD115">
        <v>257</v>
      </c>
      <c r="AE115">
        <v>377</v>
      </c>
      <c r="AF115">
        <v>129</v>
      </c>
      <c r="AG115">
        <v>733</v>
      </c>
      <c r="AH115">
        <v>216</v>
      </c>
      <c r="AI115">
        <v>574</v>
      </c>
      <c r="AJ115">
        <v>1025</v>
      </c>
      <c r="AK115">
        <v>297</v>
      </c>
      <c r="AL115">
        <v>46</v>
      </c>
      <c r="AM115">
        <v>136</v>
      </c>
      <c r="AN115">
        <v>267</v>
      </c>
      <c r="AO115">
        <v>86</v>
      </c>
      <c r="AP115">
        <v>520</v>
      </c>
      <c r="AQ115">
        <v>381</v>
      </c>
      <c r="AR115">
        <v>441</v>
      </c>
      <c r="AS115">
        <v>56</v>
      </c>
      <c r="AT115">
        <v>102</v>
      </c>
      <c r="AU115">
        <v>33</v>
      </c>
      <c r="AV115">
        <v>144</v>
      </c>
      <c r="AW115">
        <v>66</v>
      </c>
      <c r="AX115">
        <v>119</v>
      </c>
      <c r="AY115" s="1">
        <v>217</v>
      </c>
      <c r="AZ115">
        <v>37</v>
      </c>
      <c r="BA115">
        <v>519</v>
      </c>
      <c r="BB115">
        <v>117</v>
      </c>
      <c r="BC115">
        <v>116</v>
      </c>
    </row>
    <row r="116" spans="2:55">
      <c r="B116" t="s">
        <v>66</v>
      </c>
      <c r="N116">
        <v>393420</v>
      </c>
      <c r="O116">
        <v>645922</v>
      </c>
      <c r="P116">
        <v>634075</v>
      </c>
      <c r="Q116">
        <v>574144</v>
      </c>
      <c r="R116">
        <v>695992</v>
      </c>
      <c r="S116">
        <v>513459</v>
      </c>
      <c r="T116">
        <v>449925</v>
      </c>
      <c r="U116">
        <v>896298</v>
      </c>
      <c r="V116">
        <v>822396</v>
      </c>
      <c r="W116">
        <v>969585</v>
      </c>
      <c r="X116">
        <v>856780</v>
      </c>
      <c r="Y116">
        <v>2036913</v>
      </c>
      <c r="Z116">
        <v>1014562</v>
      </c>
      <c r="AA116">
        <v>878188</v>
      </c>
      <c r="AB116">
        <v>1114729</v>
      </c>
      <c r="AC116">
        <v>1255359</v>
      </c>
      <c r="AD116">
        <v>883004</v>
      </c>
      <c r="AE116">
        <v>1153929</v>
      </c>
      <c r="AF116">
        <v>1283648</v>
      </c>
      <c r="AG116">
        <v>1171348</v>
      </c>
      <c r="AH116">
        <v>1278623</v>
      </c>
      <c r="AI116">
        <v>1102341</v>
      </c>
      <c r="AJ116">
        <v>815576</v>
      </c>
      <c r="AK116">
        <v>498001</v>
      </c>
      <c r="AL116">
        <v>922345</v>
      </c>
      <c r="AM116">
        <v>1257858</v>
      </c>
      <c r="AN116">
        <v>1301527</v>
      </c>
      <c r="AO116">
        <v>1409843</v>
      </c>
      <c r="AP116">
        <v>1878831</v>
      </c>
      <c r="AQ116">
        <v>1532327</v>
      </c>
      <c r="AR116">
        <v>1536114</v>
      </c>
      <c r="AS116">
        <v>1066890</v>
      </c>
      <c r="AT116">
        <v>106454</v>
      </c>
      <c r="AU116">
        <v>80415</v>
      </c>
      <c r="AV116">
        <v>52951</v>
      </c>
      <c r="AW116">
        <v>32111</v>
      </c>
      <c r="AX116">
        <v>822453</v>
      </c>
      <c r="AY116" s="1">
        <v>4223419</v>
      </c>
      <c r="AZ116">
        <v>5111310</v>
      </c>
      <c r="BA116">
        <v>6531244</v>
      </c>
      <c r="BB116">
        <v>3734730</v>
      </c>
      <c r="BC116">
        <v>6322078</v>
      </c>
    </row>
    <row r="117" spans="2:55">
      <c r="B117" t="s">
        <v>67</v>
      </c>
      <c r="N117">
        <v>108460</v>
      </c>
      <c r="O117">
        <v>147658</v>
      </c>
      <c r="P117">
        <v>169660</v>
      </c>
      <c r="Q117">
        <v>191136</v>
      </c>
      <c r="R117">
        <v>193727</v>
      </c>
      <c r="S117">
        <v>200903</v>
      </c>
      <c r="T117">
        <v>317631</v>
      </c>
      <c r="U117">
        <v>385898</v>
      </c>
      <c r="V117">
        <v>291073</v>
      </c>
      <c r="W117">
        <v>497851</v>
      </c>
      <c r="X117">
        <v>344981</v>
      </c>
      <c r="Y117">
        <v>998918</v>
      </c>
      <c r="Z117">
        <v>427421</v>
      </c>
      <c r="AA117">
        <v>516918</v>
      </c>
      <c r="AB117">
        <v>551227</v>
      </c>
      <c r="AC117">
        <v>619726</v>
      </c>
      <c r="AD117">
        <v>727709</v>
      </c>
      <c r="AE117">
        <v>591998</v>
      </c>
      <c r="AF117">
        <v>563643</v>
      </c>
      <c r="AG117">
        <v>610349</v>
      </c>
      <c r="AH117">
        <v>626949</v>
      </c>
      <c r="AI117">
        <v>533747</v>
      </c>
      <c r="AJ117">
        <v>514947</v>
      </c>
      <c r="AK117">
        <v>269696</v>
      </c>
      <c r="AL117">
        <v>365242</v>
      </c>
      <c r="AM117">
        <v>383790</v>
      </c>
      <c r="AN117">
        <v>380377</v>
      </c>
      <c r="AO117">
        <v>440001</v>
      </c>
      <c r="AP117">
        <v>502690</v>
      </c>
      <c r="AQ117">
        <v>570806</v>
      </c>
      <c r="AR117">
        <v>560019</v>
      </c>
      <c r="AS117">
        <v>476062</v>
      </c>
      <c r="AT117">
        <v>489557</v>
      </c>
      <c r="AU117">
        <v>645728</v>
      </c>
      <c r="AV117">
        <v>952185</v>
      </c>
      <c r="AW117">
        <v>371897</v>
      </c>
      <c r="AX117">
        <v>551057</v>
      </c>
      <c r="AY117" s="1">
        <v>3623802</v>
      </c>
      <c r="AZ117">
        <v>4597969</v>
      </c>
      <c r="BA117">
        <v>4502791</v>
      </c>
      <c r="BB117">
        <v>2369857</v>
      </c>
      <c r="BC117">
        <v>895914</v>
      </c>
    </row>
    <row r="118" spans="2:55">
      <c r="B118" t="s">
        <v>68</v>
      </c>
      <c r="N118">
        <v>42392</v>
      </c>
      <c r="O118">
        <v>53315</v>
      </c>
      <c r="P118">
        <v>65748</v>
      </c>
      <c r="Q118">
        <v>53736</v>
      </c>
      <c r="R118">
        <v>50637</v>
      </c>
      <c r="S118">
        <v>31832</v>
      </c>
      <c r="T118">
        <v>39108</v>
      </c>
      <c r="U118">
        <v>19685</v>
      </c>
      <c r="V118">
        <v>10097</v>
      </c>
      <c r="W118">
        <v>12083</v>
      </c>
      <c r="X118">
        <v>21468</v>
      </c>
      <c r="Y118">
        <v>78512</v>
      </c>
      <c r="Z118">
        <v>40033</v>
      </c>
      <c r="AA118">
        <v>11849</v>
      </c>
      <c r="AB118">
        <v>7567</v>
      </c>
      <c r="AC118">
        <v>14436</v>
      </c>
      <c r="AD118">
        <v>13310</v>
      </c>
      <c r="AE118">
        <v>11269</v>
      </c>
      <c r="AF118">
        <v>11538</v>
      </c>
      <c r="AG118">
        <v>12830</v>
      </c>
      <c r="AH118">
        <v>10882</v>
      </c>
      <c r="AI118">
        <v>12050</v>
      </c>
      <c r="AJ118">
        <v>7421</v>
      </c>
      <c r="AK118">
        <v>5909</v>
      </c>
      <c r="AL118">
        <v>5977</v>
      </c>
      <c r="AM118">
        <v>7296</v>
      </c>
      <c r="AN118">
        <v>7852</v>
      </c>
      <c r="AO118">
        <v>12460</v>
      </c>
      <c r="AP118">
        <v>13270</v>
      </c>
      <c r="AQ118">
        <v>13403</v>
      </c>
      <c r="AR118">
        <v>10782</v>
      </c>
      <c r="AS118">
        <v>13344</v>
      </c>
      <c r="AT118">
        <v>10644</v>
      </c>
      <c r="AU118">
        <v>9666</v>
      </c>
      <c r="AV118">
        <v>5204</v>
      </c>
      <c r="AW118">
        <v>339</v>
      </c>
      <c r="AX118">
        <v>2120</v>
      </c>
      <c r="AY118" s="1">
        <v>27360</v>
      </c>
      <c r="AZ118">
        <v>59054</v>
      </c>
      <c r="BA118">
        <v>50826</v>
      </c>
      <c r="BB118">
        <v>6112</v>
      </c>
      <c r="BC118">
        <v>11827</v>
      </c>
    </row>
    <row r="119" spans="2:55">
      <c r="B119" t="s">
        <v>129</v>
      </c>
      <c r="Z119">
        <v>76</v>
      </c>
      <c r="AA119">
        <v>310</v>
      </c>
      <c r="AB119">
        <v>2985</v>
      </c>
      <c r="AC119">
        <v>3299</v>
      </c>
      <c r="AF119">
        <v>5348</v>
      </c>
      <c r="AG119">
        <v>2362</v>
      </c>
      <c r="AH119">
        <v>3403</v>
      </c>
      <c r="AI119">
        <v>18961</v>
      </c>
      <c r="AJ119">
        <v>41147</v>
      </c>
      <c r="AK119">
        <v>10495</v>
      </c>
      <c r="AL119">
        <v>7013</v>
      </c>
      <c r="AM119">
        <v>32025</v>
      </c>
      <c r="AN119">
        <v>59430</v>
      </c>
      <c r="AO119">
        <v>60755</v>
      </c>
      <c r="AP119">
        <v>57476</v>
      </c>
      <c r="AQ119">
        <v>49372</v>
      </c>
      <c r="AR119">
        <v>38266</v>
      </c>
      <c r="AS119">
        <v>27743</v>
      </c>
      <c r="AT119">
        <v>470</v>
      </c>
      <c r="AU119">
        <v>1700</v>
      </c>
      <c r="AZ119">
        <v>158601</v>
      </c>
      <c r="BA119">
        <v>154655</v>
      </c>
      <c r="BB119">
        <v>73267</v>
      </c>
      <c r="BC119">
        <v>16029</v>
      </c>
    </row>
    <row r="120" spans="2:55">
      <c r="B120" t="s">
        <v>69</v>
      </c>
      <c r="S120">
        <v>22</v>
      </c>
      <c r="T120">
        <v>20</v>
      </c>
      <c r="Z120">
        <v>75</v>
      </c>
      <c r="AA120">
        <v>78</v>
      </c>
      <c r="AB120">
        <v>123</v>
      </c>
      <c r="AC120">
        <v>111</v>
      </c>
      <c r="AF120">
        <v>113</v>
      </c>
      <c r="AG120">
        <v>154</v>
      </c>
      <c r="AH120">
        <v>151</v>
      </c>
      <c r="AI120">
        <v>180</v>
      </c>
      <c r="AJ120">
        <v>153</v>
      </c>
      <c r="AK120">
        <v>22</v>
      </c>
      <c r="AL120">
        <v>2087</v>
      </c>
      <c r="AM120">
        <v>75</v>
      </c>
      <c r="AN120">
        <v>328</v>
      </c>
      <c r="AO120">
        <v>33</v>
      </c>
      <c r="AP120">
        <v>315</v>
      </c>
      <c r="AQ120">
        <v>313</v>
      </c>
      <c r="AR120">
        <v>492</v>
      </c>
      <c r="AS120">
        <v>1248</v>
      </c>
      <c r="AT120">
        <v>2313</v>
      </c>
      <c r="AU120">
        <v>1835</v>
      </c>
      <c r="AW120">
        <v>502</v>
      </c>
      <c r="AX120">
        <v>2246</v>
      </c>
      <c r="BA120">
        <v>6042</v>
      </c>
      <c r="BB120">
        <v>1303</v>
      </c>
    </row>
    <row r="121" spans="2:55">
      <c r="B121" t="s">
        <v>130</v>
      </c>
      <c r="AJ121">
        <v>1384</v>
      </c>
      <c r="AK121">
        <v>194</v>
      </c>
      <c r="AL121">
        <v>657</v>
      </c>
      <c r="AM121">
        <v>489</v>
      </c>
      <c r="AN121">
        <v>1075</v>
      </c>
      <c r="AO121">
        <v>467</v>
      </c>
      <c r="AP121">
        <v>611</v>
      </c>
      <c r="AQ121">
        <v>528</v>
      </c>
      <c r="AR121">
        <v>565</v>
      </c>
      <c r="AS121">
        <v>902</v>
      </c>
      <c r="AT121">
        <v>684</v>
      </c>
      <c r="AU121">
        <v>160</v>
      </c>
      <c r="AV121">
        <v>339</v>
      </c>
      <c r="AW121">
        <v>3001</v>
      </c>
      <c r="AX121">
        <v>27</v>
      </c>
      <c r="AY121" s="1">
        <v>594954</v>
      </c>
      <c r="AZ121">
        <v>1798937</v>
      </c>
      <c r="BA121">
        <v>4213605</v>
      </c>
      <c r="BB121">
        <v>5501681</v>
      </c>
      <c r="BC121">
        <v>4189171</v>
      </c>
    </row>
    <row r="122" spans="2:55">
      <c r="B122" t="s">
        <v>109</v>
      </c>
      <c r="AY122" s="1">
        <v>120</v>
      </c>
      <c r="AZ122">
        <v>28011</v>
      </c>
      <c r="BA122">
        <v>79965</v>
      </c>
      <c r="BB122">
        <v>71332</v>
      </c>
      <c r="BC122">
        <v>3535</v>
      </c>
    </row>
    <row r="123" spans="2:55">
      <c r="B123" t="s">
        <v>70</v>
      </c>
      <c r="N123">
        <v>31718</v>
      </c>
      <c r="O123">
        <v>30573</v>
      </c>
      <c r="P123">
        <v>36052</v>
      </c>
      <c r="Q123">
        <v>54277</v>
      </c>
      <c r="R123">
        <v>64408</v>
      </c>
      <c r="S123">
        <v>45880</v>
      </c>
      <c r="T123">
        <v>78074</v>
      </c>
      <c r="U123">
        <v>128203</v>
      </c>
      <c r="V123">
        <v>71222</v>
      </c>
      <c r="W123">
        <v>102562</v>
      </c>
      <c r="X123">
        <v>75402</v>
      </c>
      <c r="Y123">
        <v>270422</v>
      </c>
      <c r="Z123">
        <v>310913</v>
      </c>
      <c r="AA123">
        <v>110641</v>
      </c>
      <c r="AB123">
        <v>113468</v>
      </c>
      <c r="AC123">
        <v>104315</v>
      </c>
      <c r="AD123">
        <v>72147</v>
      </c>
      <c r="AE123">
        <v>86823</v>
      </c>
      <c r="AF123">
        <v>80309</v>
      </c>
      <c r="AG123">
        <v>81936</v>
      </c>
      <c r="AH123">
        <v>79078</v>
      </c>
      <c r="AI123">
        <v>95228</v>
      </c>
      <c r="AJ123">
        <v>102746</v>
      </c>
      <c r="AK123">
        <v>44868</v>
      </c>
      <c r="AL123">
        <v>57037</v>
      </c>
      <c r="AM123">
        <v>93697</v>
      </c>
      <c r="AN123">
        <v>146601</v>
      </c>
      <c r="AO123">
        <v>200399</v>
      </c>
      <c r="AP123">
        <v>253571</v>
      </c>
      <c r="AQ123">
        <v>167308</v>
      </c>
      <c r="AR123">
        <v>169752</v>
      </c>
      <c r="AS123">
        <v>365869</v>
      </c>
      <c r="AT123">
        <v>426463</v>
      </c>
      <c r="AU123">
        <v>72637</v>
      </c>
      <c r="AV123">
        <v>2793</v>
      </c>
      <c r="AW123">
        <v>5026</v>
      </c>
      <c r="AX123">
        <v>1947</v>
      </c>
      <c r="AY123" s="1">
        <v>169511</v>
      </c>
      <c r="AZ123">
        <v>373566</v>
      </c>
      <c r="BA123">
        <v>271362</v>
      </c>
      <c r="BB123">
        <v>77603</v>
      </c>
      <c r="BC123">
        <v>98089</v>
      </c>
    </row>
    <row r="124" spans="2:55">
      <c r="B124" t="s">
        <v>151</v>
      </c>
      <c r="AY124" s="1">
        <v>88489</v>
      </c>
      <c r="AZ124">
        <v>528240</v>
      </c>
      <c r="BA124">
        <v>705217</v>
      </c>
      <c r="BB124">
        <v>974866</v>
      </c>
      <c r="BC124">
        <v>3783812</v>
      </c>
    </row>
    <row r="125" spans="2:55">
      <c r="B125" t="s">
        <v>131</v>
      </c>
      <c r="AA125">
        <v>29962</v>
      </c>
      <c r="AB125">
        <v>19667</v>
      </c>
      <c r="AC125">
        <v>24493</v>
      </c>
      <c r="AF125">
        <v>27823</v>
      </c>
      <c r="AG125">
        <v>26968</v>
      </c>
      <c r="AH125">
        <v>28981</v>
      </c>
      <c r="AI125">
        <v>18696</v>
      </c>
      <c r="AJ125">
        <v>13087</v>
      </c>
      <c r="AK125">
        <v>9315</v>
      </c>
      <c r="AL125">
        <v>14280</v>
      </c>
      <c r="AM125">
        <v>19200</v>
      </c>
      <c r="AN125">
        <v>16245</v>
      </c>
      <c r="AO125">
        <v>17151</v>
      </c>
      <c r="AP125">
        <v>17687</v>
      </c>
      <c r="AQ125">
        <v>18631</v>
      </c>
      <c r="AR125">
        <v>15984</v>
      </c>
      <c r="AS125">
        <v>20817</v>
      </c>
      <c r="AT125">
        <v>23160</v>
      </c>
      <c r="AU125">
        <v>21825</v>
      </c>
      <c r="AV125">
        <v>120</v>
      </c>
      <c r="AY125" s="1">
        <v>56351</v>
      </c>
      <c r="AZ125">
        <v>196529</v>
      </c>
      <c r="BA125">
        <v>110487</v>
      </c>
      <c r="BB125">
        <v>84500</v>
      </c>
      <c r="BC125">
        <v>155</v>
      </c>
    </row>
    <row r="126" spans="2:55">
      <c r="B126" t="s">
        <v>152</v>
      </c>
      <c r="AY126" s="1">
        <v>110178</v>
      </c>
      <c r="AZ126">
        <v>241203</v>
      </c>
      <c r="BA126">
        <v>35067</v>
      </c>
      <c r="BB126">
        <v>5628</v>
      </c>
      <c r="BC126">
        <v>3167</v>
      </c>
    </row>
    <row r="127" spans="2:55">
      <c r="B127" t="s">
        <v>71</v>
      </c>
      <c r="N127">
        <v>55596</v>
      </c>
      <c r="O127">
        <v>78706</v>
      </c>
      <c r="P127">
        <v>94702</v>
      </c>
      <c r="Q127">
        <v>104604</v>
      </c>
      <c r="R127">
        <v>109812</v>
      </c>
      <c r="S127">
        <v>110259</v>
      </c>
      <c r="T127">
        <v>221593</v>
      </c>
      <c r="U127">
        <v>540884</v>
      </c>
      <c r="V127">
        <v>730998</v>
      </c>
      <c r="W127">
        <v>2663421</v>
      </c>
      <c r="X127">
        <v>1754268</v>
      </c>
      <c r="Y127">
        <v>1436282</v>
      </c>
      <c r="Z127">
        <v>747666</v>
      </c>
      <c r="AA127">
        <v>628608</v>
      </c>
      <c r="AB127">
        <v>525880</v>
      </c>
      <c r="AC127">
        <v>699627</v>
      </c>
      <c r="AD127">
        <v>846140</v>
      </c>
      <c r="AE127">
        <v>1116684</v>
      </c>
      <c r="AF127">
        <v>1046943</v>
      </c>
      <c r="AG127">
        <v>1233315</v>
      </c>
      <c r="AH127">
        <v>1399820</v>
      </c>
      <c r="AI127">
        <v>1557208</v>
      </c>
      <c r="AJ127">
        <v>2446967</v>
      </c>
      <c r="AK127">
        <v>1209492</v>
      </c>
      <c r="AL127">
        <v>2064745</v>
      </c>
      <c r="AM127">
        <v>2241170</v>
      </c>
      <c r="AN127">
        <v>2656805</v>
      </c>
      <c r="AO127">
        <v>3065329</v>
      </c>
      <c r="AP127">
        <v>3869064</v>
      </c>
      <c r="AQ127">
        <v>2785359</v>
      </c>
      <c r="AR127">
        <v>2893226</v>
      </c>
      <c r="AS127">
        <v>4767264</v>
      </c>
      <c r="AT127">
        <v>2273775</v>
      </c>
      <c r="AU127">
        <v>46814</v>
      </c>
      <c r="AV127">
        <v>5862</v>
      </c>
      <c r="AW127">
        <v>2795</v>
      </c>
      <c r="AX127">
        <v>2968</v>
      </c>
      <c r="AY127" s="1">
        <v>2433</v>
      </c>
      <c r="AZ127">
        <v>7081</v>
      </c>
      <c r="BA127">
        <v>229864</v>
      </c>
      <c r="BB127">
        <v>701666</v>
      </c>
      <c r="BC127">
        <v>8424244</v>
      </c>
    </row>
    <row r="128" spans="2:55">
      <c r="B128" t="s">
        <v>153</v>
      </c>
      <c r="AZ128">
        <v>2798</v>
      </c>
      <c r="BA128">
        <v>8875</v>
      </c>
      <c r="BB128">
        <v>131380</v>
      </c>
      <c r="BC128">
        <v>1461</v>
      </c>
    </row>
    <row r="129" spans="2:55">
      <c r="B129" t="s">
        <v>115</v>
      </c>
      <c r="AZ129">
        <v>1756338</v>
      </c>
      <c r="BA129">
        <v>1996301</v>
      </c>
      <c r="BB129">
        <v>1524056</v>
      </c>
      <c r="BC129">
        <v>2913628</v>
      </c>
    </row>
    <row r="130" spans="2:55">
      <c r="B130" t="s">
        <v>154</v>
      </c>
      <c r="BB130">
        <v>27</v>
      </c>
    </row>
    <row r="131" spans="2:55">
      <c r="B131" t="s">
        <v>72</v>
      </c>
      <c r="N131">
        <v>2948</v>
      </c>
      <c r="O131">
        <v>2748</v>
      </c>
      <c r="P131">
        <v>1375</v>
      </c>
      <c r="Q131">
        <v>4228</v>
      </c>
      <c r="R131">
        <v>5957</v>
      </c>
      <c r="S131">
        <v>2671</v>
      </c>
      <c r="T131">
        <v>3018</v>
      </c>
      <c r="U131">
        <v>1431</v>
      </c>
      <c r="V131">
        <v>1420</v>
      </c>
      <c r="W131">
        <v>6109</v>
      </c>
      <c r="X131">
        <v>8589</v>
      </c>
      <c r="Y131">
        <v>16493</v>
      </c>
      <c r="Z131">
        <v>11818</v>
      </c>
      <c r="AA131">
        <v>3692</v>
      </c>
      <c r="AB131">
        <v>2729</v>
      </c>
      <c r="AC131">
        <v>29481</v>
      </c>
      <c r="AD131">
        <v>4272</v>
      </c>
      <c r="AE131">
        <v>11494</v>
      </c>
      <c r="AF131">
        <v>22577</v>
      </c>
      <c r="AG131">
        <v>48193</v>
      </c>
      <c r="AH131">
        <v>105515</v>
      </c>
      <c r="AI131">
        <v>89179</v>
      </c>
      <c r="AJ131">
        <v>83007</v>
      </c>
      <c r="AK131">
        <v>36467</v>
      </c>
      <c r="AL131">
        <v>244161</v>
      </c>
      <c r="AM131">
        <v>500933</v>
      </c>
      <c r="AN131">
        <v>540434</v>
      </c>
      <c r="AO131">
        <v>817794</v>
      </c>
      <c r="AP131">
        <v>1339241</v>
      </c>
      <c r="AQ131">
        <v>1388576</v>
      </c>
      <c r="AR131">
        <v>1896819</v>
      </c>
      <c r="AS131">
        <v>3422573</v>
      </c>
      <c r="AT131">
        <v>2348877</v>
      </c>
      <c r="AU131">
        <v>3651724</v>
      </c>
      <c r="AV131">
        <v>3772876</v>
      </c>
      <c r="AW131">
        <v>2857877</v>
      </c>
      <c r="AX131">
        <v>2607355</v>
      </c>
      <c r="AY131" s="1">
        <v>3280093</v>
      </c>
      <c r="AZ131">
        <v>5103242</v>
      </c>
      <c r="BA131">
        <v>7792914</v>
      </c>
      <c r="BB131">
        <v>8260149</v>
      </c>
      <c r="BC131">
        <v>11048078</v>
      </c>
    </row>
    <row r="132" spans="2:55">
      <c r="B132" t="s">
        <v>73</v>
      </c>
      <c r="N132">
        <v>39826</v>
      </c>
      <c r="O132">
        <v>25454</v>
      </c>
      <c r="P132">
        <v>33744</v>
      </c>
      <c r="Q132">
        <v>34777</v>
      </c>
      <c r="R132">
        <v>39077</v>
      </c>
      <c r="S132">
        <v>32005</v>
      </c>
      <c r="T132">
        <v>62285</v>
      </c>
      <c r="U132">
        <v>61090</v>
      </c>
      <c r="V132">
        <v>58822</v>
      </c>
      <c r="W132">
        <v>10415</v>
      </c>
      <c r="X132">
        <v>66925</v>
      </c>
      <c r="Y132">
        <v>70338</v>
      </c>
      <c r="Z132">
        <v>31676</v>
      </c>
      <c r="AA132">
        <v>49709</v>
      </c>
      <c r="AB132">
        <v>52618</v>
      </c>
      <c r="AC132">
        <v>51987</v>
      </c>
      <c r="AD132">
        <v>84303</v>
      </c>
      <c r="AE132">
        <v>106915</v>
      </c>
      <c r="AF132">
        <v>109107</v>
      </c>
      <c r="AG132">
        <v>132215</v>
      </c>
      <c r="AH132">
        <v>161668</v>
      </c>
      <c r="AI132">
        <v>141471</v>
      </c>
      <c r="AJ132">
        <v>113724</v>
      </c>
      <c r="AK132">
        <v>70215</v>
      </c>
      <c r="AL132">
        <v>113834</v>
      </c>
      <c r="AM132">
        <v>166307</v>
      </c>
      <c r="AN132">
        <v>217063</v>
      </c>
      <c r="AO132">
        <v>315520</v>
      </c>
      <c r="AP132">
        <v>409068</v>
      </c>
      <c r="AQ132">
        <v>313980</v>
      </c>
      <c r="AR132">
        <v>401439</v>
      </c>
      <c r="AS132">
        <v>360142</v>
      </c>
      <c r="AT132">
        <v>238828</v>
      </c>
      <c r="AU132">
        <v>25603</v>
      </c>
      <c r="AX132">
        <v>164</v>
      </c>
      <c r="AY132" s="1">
        <v>32513</v>
      </c>
      <c r="AZ132">
        <v>48769</v>
      </c>
      <c r="BA132">
        <v>178041</v>
      </c>
      <c r="BB132">
        <v>150182</v>
      </c>
      <c r="BC132">
        <v>223216</v>
      </c>
    </row>
    <row r="133" spans="2:55">
      <c r="B133" t="s">
        <v>155</v>
      </c>
      <c r="AY133" s="1">
        <v>2997</v>
      </c>
      <c r="AZ133">
        <v>13658</v>
      </c>
      <c r="BA133">
        <v>4493</v>
      </c>
      <c r="BB133">
        <v>2312</v>
      </c>
      <c r="BC133">
        <v>510</v>
      </c>
    </row>
    <row r="134" spans="2:55">
      <c r="B134" t="s">
        <v>132</v>
      </c>
      <c r="AF134">
        <v>175</v>
      </c>
      <c r="AG134">
        <v>268</v>
      </c>
      <c r="AH134">
        <v>1230</v>
      </c>
      <c r="AI134">
        <v>1052</v>
      </c>
      <c r="AJ134">
        <v>1085</v>
      </c>
      <c r="AK134">
        <v>1842</v>
      </c>
      <c r="AL134">
        <v>613</v>
      </c>
      <c r="AM134">
        <v>722</v>
      </c>
      <c r="AN134">
        <v>1952</v>
      </c>
      <c r="AO134">
        <v>687</v>
      </c>
      <c r="AP134">
        <v>783</v>
      </c>
      <c r="AQ134">
        <v>694</v>
      </c>
      <c r="AR134">
        <v>801</v>
      </c>
      <c r="AS134">
        <v>648</v>
      </c>
      <c r="AT134">
        <v>298</v>
      </c>
      <c r="AV134">
        <v>1</v>
      </c>
      <c r="AX134">
        <v>15</v>
      </c>
      <c r="AY134" s="1">
        <v>10</v>
      </c>
      <c r="AZ134">
        <v>514</v>
      </c>
      <c r="BA134">
        <v>791</v>
      </c>
      <c r="BB134">
        <v>260</v>
      </c>
      <c r="BC134">
        <v>20843</v>
      </c>
    </row>
    <row r="135" spans="2:55">
      <c r="B135" t="s">
        <v>74</v>
      </c>
      <c r="N135">
        <v>6561</v>
      </c>
      <c r="O135">
        <v>5126</v>
      </c>
      <c r="P135">
        <v>4959</v>
      </c>
      <c r="Q135">
        <v>7719</v>
      </c>
      <c r="R135">
        <v>6342</v>
      </c>
      <c r="S135">
        <v>3065</v>
      </c>
      <c r="T135">
        <v>4945</v>
      </c>
      <c r="U135">
        <v>3749</v>
      </c>
      <c r="V135">
        <v>3689</v>
      </c>
      <c r="W135">
        <v>10550</v>
      </c>
      <c r="X135">
        <v>20264</v>
      </c>
      <c r="Y135">
        <v>92646</v>
      </c>
      <c r="Z135">
        <v>25652</v>
      </c>
      <c r="AA135">
        <v>5088</v>
      </c>
      <c r="AB135">
        <v>9204</v>
      </c>
      <c r="AC135">
        <v>9364</v>
      </c>
      <c r="AD135">
        <v>10549</v>
      </c>
      <c r="AE135">
        <v>415243</v>
      </c>
      <c r="AF135">
        <v>18441</v>
      </c>
      <c r="AG135">
        <v>14614</v>
      </c>
      <c r="AH135">
        <v>4783</v>
      </c>
      <c r="AI135">
        <v>8444</v>
      </c>
      <c r="AJ135">
        <v>4071</v>
      </c>
      <c r="AK135">
        <v>4040</v>
      </c>
      <c r="AL135">
        <v>10185</v>
      </c>
      <c r="AM135">
        <v>9256</v>
      </c>
      <c r="AN135">
        <v>6001</v>
      </c>
      <c r="AO135">
        <v>6334</v>
      </c>
      <c r="AP135">
        <v>6224</v>
      </c>
      <c r="AQ135">
        <v>27248</v>
      </c>
      <c r="AR135">
        <v>27883</v>
      </c>
      <c r="AS135">
        <v>22674</v>
      </c>
      <c r="AT135">
        <v>58416</v>
      </c>
      <c r="AU135">
        <v>124778</v>
      </c>
      <c r="AV135">
        <v>177869</v>
      </c>
      <c r="AW135">
        <v>169376</v>
      </c>
      <c r="AX135">
        <v>231576</v>
      </c>
      <c r="AY135" s="1">
        <v>299456</v>
      </c>
      <c r="AZ135">
        <v>532333</v>
      </c>
      <c r="BA135">
        <v>78932</v>
      </c>
      <c r="BB135">
        <v>692290</v>
      </c>
      <c r="BC135">
        <v>12947</v>
      </c>
    </row>
    <row r="136" spans="2:55">
      <c r="B136" t="s">
        <v>156</v>
      </c>
      <c r="AZ136">
        <v>6460</v>
      </c>
      <c r="BA136">
        <v>32393</v>
      </c>
    </row>
    <row r="137" spans="2:55">
      <c r="B137" t="s">
        <v>75</v>
      </c>
      <c r="N137">
        <v>218</v>
      </c>
      <c r="O137">
        <v>627</v>
      </c>
      <c r="P137">
        <v>924</v>
      </c>
      <c r="Q137">
        <v>1388</v>
      </c>
      <c r="R137">
        <v>1431</v>
      </c>
      <c r="S137">
        <v>856</v>
      </c>
      <c r="T137">
        <v>4504</v>
      </c>
      <c r="U137">
        <v>5111</v>
      </c>
      <c r="V137">
        <v>4511</v>
      </c>
      <c r="W137">
        <v>4996</v>
      </c>
      <c r="X137">
        <v>704</v>
      </c>
      <c r="Y137">
        <v>2128</v>
      </c>
      <c r="Z137">
        <v>1746</v>
      </c>
      <c r="AA137">
        <v>2109</v>
      </c>
      <c r="AB137">
        <v>3199</v>
      </c>
      <c r="AC137">
        <v>2459</v>
      </c>
      <c r="AD137">
        <v>2306</v>
      </c>
      <c r="AE137">
        <v>8664</v>
      </c>
      <c r="AF137">
        <v>31184</v>
      </c>
      <c r="AG137">
        <v>57245</v>
      </c>
      <c r="AH137">
        <v>70307</v>
      </c>
      <c r="AI137">
        <v>68376</v>
      </c>
      <c r="AJ137">
        <v>69054</v>
      </c>
      <c r="AK137">
        <v>40542</v>
      </c>
      <c r="AL137">
        <v>64884</v>
      </c>
      <c r="AM137">
        <v>82177</v>
      </c>
      <c r="AN137">
        <v>97613</v>
      </c>
      <c r="AO137">
        <v>92066</v>
      </c>
      <c r="AP137">
        <v>140086</v>
      </c>
      <c r="AQ137">
        <v>107179</v>
      </c>
      <c r="AR137">
        <v>156309</v>
      </c>
      <c r="AS137">
        <v>99103</v>
      </c>
      <c r="AT137">
        <v>15507</v>
      </c>
      <c r="AU137">
        <v>3472</v>
      </c>
      <c r="AV137">
        <v>87508</v>
      </c>
      <c r="AW137">
        <v>83200</v>
      </c>
      <c r="AX137">
        <v>235265</v>
      </c>
      <c r="AY137" s="1">
        <v>252709</v>
      </c>
      <c r="AZ137">
        <v>412076</v>
      </c>
      <c r="BA137">
        <v>412233</v>
      </c>
      <c r="BB137">
        <v>713589</v>
      </c>
      <c r="BC137">
        <v>1292342</v>
      </c>
    </row>
    <row r="138" spans="2:55">
      <c r="B138" t="s">
        <v>76</v>
      </c>
      <c r="N138">
        <v>2115236</v>
      </c>
      <c r="O138">
        <v>2663086</v>
      </c>
      <c r="P138">
        <v>2828025</v>
      </c>
      <c r="Q138">
        <v>3233396</v>
      </c>
      <c r="R138">
        <v>3668104</v>
      </c>
      <c r="S138">
        <v>3009497</v>
      </c>
      <c r="T138">
        <v>4413148</v>
      </c>
      <c r="U138">
        <v>6075147</v>
      </c>
      <c r="V138">
        <v>6228324</v>
      </c>
      <c r="W138">
        <v>6575136</v>
      </c>
      <c r="X138">
        <v>11278421</v>
      </c>
      <c r="Y138">
        <v>17044236</v>
      </c>
      <c r="Z138">
        <v>7999805</v>
      </c>
      <c r="AA138">
        <v>5683141</v>
      </c>
      <c r="AB138">
        <v>7011116</v>
      </c>
      <c r="AC138">
        <v>8785503</v>
      </c>
      <c r="AD138">
        <v>9414084</v>
      </c>
      <c r="AE138">
        <v>11271770</v>
      </c>
      <c r="AF138">
        <v>11330212</v>
      </c>
      <c r="AG138">
        <v>12803333</v>
      </c>
      <c r="AH138">
        <v>14920492</v>
      </c>
      <c r="AI138">
        <v>9238451</v>
      </c>
      <c r="AJ138">
        <v>7015884</v>
      </c>
      <c r="AK138">
        <v>4228915</v>
      </c>
      <c r="AL138">
        <v>5975703</v>
      </c>
      <c r="AM138">
        <v>10794985</v>
      </c>
      <c r="AN138">
        <v>12697384</v>
      </c>
      <c r="AO138">
        <v>15927157</v>
      </c>
      <c r="AP138">
        <v>19978671</v>
      </c>
      <c r="AQ138">
        <v>16537111</v>
      </c>
      <c r="AR138">
        <v>17349482</v>
      </c>
      <c r="AS138">
        <v>23556070</v>
      </c>
      <c r="AT138">
        <v>38370227</v>
      </c>
      <c r="AU138">
        <v>16580775</v>
      </c>
      <c r="AV138">
        <v>11997400</v>
      </c>
      <c r="AW138">
        <v>18073747</v>
      </c>
      <c r="AX138">
        <v>27916111</v>
      </c>
      <c r="AY138" s="1">
        <v>53978372</v>
      </c>
      <c r="AZ138">
        <v>101469959</v>
      </c>
      <c r="BA138">
        <v>118325456</v>
      </c>
      <c r="BB138">
        <v>76639216</v>
      </c>
      <c r="BC138">
        <v>43741782</v>
      </c>
    </row>
    <row r="139" spans="2:55">
      <c r="B139" t="s">
        <v>77</v>
      </c>
      <c r="N139">
        <v>2701</v>
      </c>
      <c r="O139">
        <v>4409</v>
      </c>
      <c r="P139">
        <v>3464</v>
      </c>
      <c r="Q139">
        <v>3626</v>
      </c>
      <c r="R139">
        <v>1806</v>
      </c>
      <c r="S139">
        <v>2617</v>
      </c>
      <c r="T139">
        <v>1914</v>
      </c>
      <c r="U139">
        <v>1151</v>
      </c>
      <c r="V139">
        <v>443</v>
      </c>
      <c r="W139">
        <v>998</v>
      </c>
      <c r="X139">
        <v>984</v>
      </c>
      <c r="Y139">
        <v>2502</v>
      </c>
      <c r="Z139">
        <v>1564</v>
      </c>
      <c r="AA139">
        <v>1711</v>
      </c>
      <c r="AB139">
        <v>934</v>
      </c>
      <c r="AC139">
        <v>639</v>
      </c>
      <c r="AD139">
        <v>1948</v>
      </c>
      <c r="AE139">
        <v>10033</v>
      </c>
      <c r="AF139">
        <v>15001</v>
      </c>
      <c r="AG139">
        <v>18453</v>
      </c>
      <c r="AH139">
        <v>16342</v>
      </c>
      <c r="AI139">
        <v>41657</v>
      </c>
      <c r="AJ139">
        <v>15041</v>
      </c>
      <c r="AK139">
        <v>6818</v>
      </c>
      <c r="AL139">
        <v>23979</v>
      </c>
      <c r="AM139">
        <v>31898</v>
      </c>
      <c r="AN139">
        <v>42118</v>
      </c>
      <c r="AO139">
        <v>45807</v>
      </c>
      <c r="AP139">
        <v>83252</v>
      </c>
      <c r="AQ139">
        <v>60842</v>
      </c>
      <c r="AR139">
        <v>88052</v>
      </c>
      <c r="AS139">
        <v>135073</v>
      </c>
      <c r="AT139">
        <v>109079</v>
      </c>
      <c r="AU139">
        <v>20998</v>
      </c>
      <c r="AV139">
        <v>63</v>
      </c>
      <c r="AW139">
        <v>3</v>
      </c>
      <c r="AZ139">
        <v>665064</v>
      </c>
      <c r="BA139">
        <v>245075</v>
      </c>
      <c r="BB139">
        <v>360669</v>
      </c>
      <c r="BC139">
        <v>500717</v>
      </c>
    </row>
    <row r="140" spans="2:55">
      <c r="B140" t="s">
        <v>157</v>
      </c>
      <c r="AZ140">
        <v>611</v>
      </c>
      <c r="BA140">
        <v>516</v>
      </c>
      <c r="BB140">
        <v>225</v>
      </c>
    </row>
    <row r="141" spans="2:55">
      <c r="B141" t="s">
        <v>158</v>
      </c>
      <c r="BA141">
        <v>23</v>
      </c>
    </row>
    <row r="142" spans="2:55">
      <c r="B142" t="s">
        <v>78</v>
      </c>
      <c r="S142">
        <v>245</v>
      </c>
      <c r="Z142">
        <v>3</v>
      </c>
      <c r="AB142">
        <v>139</v>
      </c>
      <c r="AC142">
        <v>825</v>
      </c>
      <c r="AF142">
        <v>216</v>
      </c>
      <c r="AG142">
        <v>272</v>
      </c>
      <c r="AH142">
        <v>621</v>
      </c>
      <c r="AI142">
        <v>569</v>
      </c>
      <c r="AK142">
        <v>75</v>
      </c>
      <c r="AL142">
        <v>12</v>
      </c>
      <c r="AM142">
        <v>58</v>
      </c>
      <c r="AN142">
        <v>1</v>
      </c>
      <c r="AO142">
        <v>5587</v>
      </c>
      <c r="AP142">
        <v>2637</v>
      </c>
      <c r="AQ142">
        <v>6099</v>
      </c>
      <c r="AR142">
        <v>7118</v>
      </c>
      <c r="AS142">
        <v>8090</v>
      </c>
      <c r="AT142">
        <v>4841</v>
      </c>
      <c r="AY142" s="1">
        <v>3177</v>
      </c>
    </row>
    <row r="143" spans="2:55">
      <c r="B143" t="s">
        <v>79</v>
      </c>
      <c r="N143">
        <v>125</v>
      </c>
      <c r="O143">
        <v>104</v>
      </c>
      <c r="P143">
        <v>347</v>
      </c>
      <c r="Q143">
        <v>972</v>
      </c>
      <c r="R143">
        <v>1052</v>
      </c>
      <c r="S143">
        <v>1659</v>
      </c>
      <c r="T143">
        <v>3469</v>
      </c>
      <c r="U143">
        <v>3185</v>
      </c>
      <c r="V143">
        <v>5322</v>
      </c>
      <c r="W143">
        <v>2555</v>
      </c>
      <c r="X143">
        <v>3917</v>
      </c>
      <c r="Y143">
        <v>6617</v>
      </c>
      <c r="Z143">
        <v>3736</v>
      </c>
      <c r="AA143">
        <v>4860</v>
      </c>
      <c r="AB143">
        <v>8694</v>
      </c>
      <c r="AC143">
        <v>17635</v>
      </c>
      <c r="AD143">
        <v>1764</v>
      </c>
      <c r="AE143">
        <v>2188</v>
      </c>
      <c r="AF143">
        <v>37418</v>
      </c>
      <c r="AG143">
        <v>52482</v>
      </c>
      <c r="AH143">
        <v>42459</v>
      </c>
      <c r="AI143">
        <v>45558</v>
      </c>
      <c r="AJ143">
        <v>48443</v>
      </c>
      <c r="AK143">
        <v>20902</v>
      </c>
      <c r="AL143">
        <v>27092</v>
      </c>
      <c r="AM143">
        <v>20496</v>
      </c>
      <c r="AN143">
        <v>36731</v>
      </c>
      <c r="AO143">
        <v>37814</v>
      </c>
      <c r="AP143">
        <v>49249</v>
      </c>
      <c r="AQ143">
        <v>4594</v>
      </c>
      <c r="AR143">
        <v>3017</v>
      </c>
      <c r="AS143">
        <v>21006</v>
      </c>
      <c r="AT143">
        <v>18057</v>
      </c>
      <c r="AU143">
        <v>4525</v>
      </c>
      <c r="AV143">
        <v>10473</v>
      </c>
      <c r="AW143">
        <v>12313</v>
      </c>
      <c r="AX143">
        <v>22852</v>
      </c>
      <c r="AY143" s="1">
        <v>117607</v>
      </c>
      <c r="AZ143">
        <v>697439</v>
      </c>
      <c r="BA143">
        <v>1249533</v>
      </c>
      <c r="BB143">
        <v>121311</v>
      </c>
      <c r="BC143">
        <v>59300</v>
      </c>
    </row>
    <row r="144" spans="2:55">
      <c r="B144" t="s">
        <v>80</v>
      </c>
      <c r="N144">
        <v>11332</v>
      </c>
      <c r="O144">
        <v>10889</v>
      </c>
      <c r="P144">
        <v>16570</v>
      </c>
      <c r="Q144">
        <v>19827</v>
      </c>
      <c r="R144">
        <v>18617</v>
      </c>
      <c r="S144">
        <v>17804</v>
      </c>
      <c r="T144">
        <v>19694</v>
      </c>
      <c r="U144">
        <v>12808</v>
      </c>
      <c r="V144">
        <v>956</v>
      </c>
      <c r="W144">
        <v>292</v>
      </c>
      <c r="X144">
        <v>791</v>
      </c>
      <c r="Y144">
        <v>2169</v>
      </c>
      <c r="Z144">
        <v>2658</v>
      </c>
      <c r="AA144">
        <v>2629</v>
      </c>
      <c r="AB144">
        <v>2170</v>
      </c>
      <c r="AC144">
        <v>3676</v>
      </c>
      <c r="AD144">
        <v>3346</v>
      </c>
      <c r="AE144">
        <v>2181</v>
      </c>
      <c r="AF144">
        <v>3413</v>
      </c>
      <c r="AG144">
        <v>3290</v>
      </c>
      <c r="AH144">
        <v>3476</v>
      </c>
      <c r="AI144">
        <v>3402</v>
      </c>
      <c r="AJ144">
        <v>2617</v>
      </c>
      <c r="AK144">
        <v>3666</v>
      </c>
      <c r="AL144">
        <v>1180</v>
      </c>
      <c r="AM144">
        <v>3665</v>
      </c>
      <c r="AN144">
        <v>3086</v>
      </c>
      <c r="AO144">
        <v>1448</v>
      </c>
      <c r="AP144">
        <v>1522</v>
      </c>
      <c r="AQ144">
        <v>1183</v>
      </c>
      <c r="AR144">
        <v>1264</v>
      </c>
      <c r="AS144">
        <v>427</v>
      </c>
      <c r="AT144">
        <v>557</v>
      </c>
      <c r="AU144">
        <v>20</v>
      </c>
      <c r="AZ144">
        <v>743</v>
      </c>
      <c r="BA144">
        <v>698</v>
      </c>
      <c r="BB144">
        <v>7256</v>
      </c>
      <c r="BC144">
        <v>52967</v>
      </c>
    </row>
    <row r="145" spans="2:55">
      <c r="B145" t="s">
        <v>159</v>
      </c>
      <c r="AY145" s="1">
        <v>842</v>
      </c>
      <c r="AZ145">
        <v>984</v>
      </c>
      <c r="BA145">
        <v>80</v>
      </c>
      <c r="BB145">
        <v>12461</v>
      </c>
      <c r="BC145">
        <v>385</v>
      </c>
    </row>
    <row r="146" spans="2:55">
      <c r="B146" t="s">
        <v>81</v>
      </c>
      <c r="S146">
        <v>60</v>
      </c>
      <c r="T146">
        <v>137</v>
      </c>
      <c r="AA146">
        <v>123</v>
      </c>
      <c r="AC146">
        <v>31</v>
      </c>
      <c r="AJ146">
        <v>238</v>
      </c>
      <c r="AK146">
        <v>225</v>
      </c>
      <c r="AM146">
        <v>42</v>
      </c>
      <c r="AN146">
        <v>258</v>
      </c>
      <c r="AO146">
        <v>1007</v>
      </c>
      <c r="AP146">
        <v>702</v>
      </c>
      <c r="AQ146">
        <v>560</v>
      </c>
      <c r="AR146">
        <v>87</v>
      </c>
      <c r="AS146">
        <v>985</v>
      </c>
      <c r="AT146">
        <v>317</v>
      </c>
      <c r="AU146">
        <v>388</v>
      </c>
      <c r="AV146">
        <v>552</v>
      </c>
      <c r="AY146" s="1">
        <v>301</v>
      </c>
      <c r="AZ146">
        <v>663</v>
      </c>
      <c r="BB146">
        <v>2971</v>
      </c>
      <c r="BC146">
        <v>16043</v>
      </c>
    </row>
    <row r="147" spans="2:55">
      <c r="B147" t="s">
        <v>160</v>
      </c>
      <c r="AY147" s="1">
        <v>928</v>
      </c>
      <c r="AZ147">
        <v>1380</v>
      </c>
      <c r="BA147">
        <v>2422</v>
      </c>
      <c r="BC147">
        <v>15057</v>
      </c>
    </row>
    <row r="148" spans="2:55">
      <c r="B148" t="s">
        <v>161</v>
      </c>
      <c r="BA148">
        <v>11</v>
      </c>
    </row>
    <row r="149" spans="2:55">
      <c r="B149" t="s">
        <v>162</v>
      </c>
      <c r="Z149">
        <v>409</v>
      </c>
      <c r="AB149">
        <v>425</v>
      </c>
      <c r="AY149" s="1">
        <v>2922</v>
      </c>
      <c r="AZ149">
        <v>1527</v>
      </c>
      <c r="BA149">
        <v>9163</v>
      </c>
      <c r="BB149">
        <v>34857</v>
      </c>
      <c r="BC149">
        <v>85423</v>
      </c>
    </row>
    <row r="150" spans="2:55">
      <c r="B150" t="s">
        <v>82</v>
      </c>
      <c r="N150">
        <v>110</v>
      </c>
      <c r="O150">
        <v>293</v>
      </c>
      <c r="P150">
        <v>127</v>
      </c>
      <c r="Q150">
        <v>792</v>
      </c>
      <c r="R150">
        <v>698</v>
      </c>
      <c r="S150">
        <v>377</v>
      </c>
      <c r="T150">
        <v>303</v>
      </c>
      <c r="U150">
        <v>792</v>
      </c>
      <c r="V150">
        <v>960</v>
      </c>
      <c r="W150">
        <v>170</v>
      </c>
      <c r="X150">
        <v>68</v>
      </c>
      <c r="Y150">
        <v>184</v>
      </c>
      <c r="Z150">
        <v>55</v>
      </c>
      <c r="AA150">
        <v>185</v>
      </c>
      <c r="AB150">
        <v>193</v>
      </c>
      <c r="AC150">
        <v>189</v>
      </c>
      <c r="AD150">
        <v>141</v>
      </c>
      <c r="AE150">
        <v>52</v>
      </c>
      <c r="AF150">
        <v>3</v>
      </c>
      <c r="AG150">
        <v>52</v>
      </c>
      <c r="AH150">
        <v>8</v>
      </c>
      <c r="AI150">
        <v>9</v>
      </c>
      <c r="AL150">
        <v>5</v>
      </c>
      <c r="AO150">
        <v>3</v>
      </c>
      <c r="AQ150">
        <v>5</v>
      </c>
      <c r="AV150">
        <v>100</v>
      </c>
      <c r="AZ150">
        <v>3</v>
      </c>
      <c r="BB150">
        <v>1440</v>
      </c>
    </row>
    <row r="151" spans="2:55">
      <c r="B151" t="s">
        <v>83</v>
      </c>
      <c r="N151">
        <v>3073</v>
      </c>
      <c r="O151">
        <v>6370</v>
      </c>
      <c r="P151">
        <v>6350</v>
      </c>
      <c r="Q151">
        <v>59</v>
      </c>
      <c r="R151">
        <v>99</v>
      </c>
      <c r="T151">
        <v>157</v>
      </c>
      <c r="V151">
        <v>13</v>
      </c>
      <c r="W151">
        <v>22</v>
      </c>
      <c r="X151">
        <v>42</v>
      </c>
      <c r="Y151">
        <v>15</v>
      </c>
      <c r="Z151">
        <v>883</v>
      </c>
      <c r="AA151">
        <v>1420</v>
      </c>
      <c r="AB151">
        <v>470</v>
      </c>
      <c r="AC151">
        <v>318</v>
      </c>
      <c r="AD151">
        <v>44</v>
      </c>
      <c r="AE151">
        <v>34</v>
      </c>
      <c r="AF151">
        <v>342</v>
      </c>
      <c r="AG151">
        <v>556</v>
      </c>
      <c r="AH151">
        <v>143</v>
      </c>
      <c r="AI151">
        <v>6</v>
      </c>
      <c r="AJ151">
        <v>60</v>
      </c>
      <c r="AK151">
        <v>3</v>
      </c>
      <c r="AL151">
        <v>3</v>
      </c>
      <c r="AM151">
        <v>14</v>
      </c>
      <c r="AN151">
        <v>22</v>
      </c>
      <c r="AO151">
        <v>19</v>
      </c>
      <c r="AP151">
        <v>17</v>
      </c>
      <c r="AQ151">
        <v>40</v>
      </c>
      <c r="AR151">
        <v>53</v>
      </c>
      <c r="AS151">
        <v>144</v>
      </c>
      <c r="AT151">
        <v>89</v>
      </c>
      <c r="AU151">
        <v>58</v>
      </c>
      <c r="AV151">
        <v>13</v>
      </c>
      <c r="AW151">
        <v>27</v>
      </c>
      <c r="AX151">
        <v>3</v>
      </c>
      <c r="AY151" s="1">
        <v>78</v>
      </c>
      <c r="AZ151">
        <v>1399</v>
      </c>
      <c r="BA151">
        <v>41</v>
      </c>
      <c r="BB151">
        <v>1009</v>
      </c>
      <c r="BC151">
        <v>2995</v>
      </c>
    </row>
    <row r="152" spans="2:55">
      <c r="B152" t="s">
        <v>84</v>
      </c>
      <c r="N152">
        <v>57883</v>
      </c>
      <c r="O152">
        <v>76795</v>
      </c>
      <c r="P152">
        <v>77843</v>
      </c>
      <c r="Q152">
        <v>28514</v>
      </c>
      <c r="R152">
        <v>168772</v>
      </c>
      <c r="S152">
        <v>30095</v>
      </c>
      <c r="T152">
        <v>315430</v>
      </c>
      <c r="U152">
        <v>166869</v>
      </c>
      <c r="V152">
        <v>81430</v>
      </c>
      <c r="W152">
        <v>623892</v>
      </c>
      <c r="X152">
        <v>159916</v>
      </c>
      <c r="Y152">
        <v>1613811</v>
      </c>
      <c r="Z152">
        <v>75837</v>
      </c>
      <c r="AA152">
        <v>138391</v>
      </c>
      <c r="AB152">
        <v>285448</v>
      </c>
      <c r="AC152">
        <v>275050</v>
      </c>
      <c r="AD152">
        <v>459958</v>
      </c>
      <c r="AE152">
        <v>126609</v>
      </c>
      <c r="AF152">
        <v>264511</v>
      </c>
      <c r="AG152">
        <v>502911</v>
      </c>
      <c r="AH152">
        <v>419331</v>
      </c>
      <c r="AI152">
        <v>110688</v>
      </c>
      <c r="AJ152">
        <v>123888</v>
      </c>
      <c r="AK152">
        <v>42005</v>
      </c>
      <c r="AL152">
        <v>107605</v>
      </c>
      <c r="AM152">
        <v>190151</v>
      </c>
      <c r="AN152">
        <v>248728</v>
      </c>
      <c r="AO152">
        <v>220160</v>
      </c>
      <c r="AP152">
        <v>347975</v>
      </c>
      <c r="AQ152">
        <v>384572</v>
      </c>
      <c r="AR152">
        <v>390777</v>
      </c>
      <c r="AS152">
        <v>609135</v>
      </c>
      <c r="AT152">
        <v>951628</v>
      </c>
      <c r="AU152">
        <v>2073811</v>
      </c>
      <c r="AV152">
        <v>9564258</v>
      </c>
      <c r="AW152">
        <v>4140890</v>
      </c>
      <c r="AX152">
        <v>3488333</v>
      </c>
      <c r="AY152" s="1">
        <v>10384666</v>
      </c>
      <c r="AZ152">
        <v>4942240</v>
      </c>
      <c r="BA152">
        <v>981075</v>
      </c>
      <c r="BB152">
        <v>490581</v>
      </c>
      <c r="BC152">
        <v>1025434</v>
      </c>
    </row>
    <row r="153" spans="2:55">
      <c r="B153" t="s">
        <v>86</v>
      </c>
      <c r="S153">
        <v>1</v>
      </c>
      <c r="T153">
        <v>27</v>
      </c>
      <c r="Z153">
        <v>3</v>
      </c>
      <c r="AA153">
        <v>7</v>
      </c>
      <c r="AB153">
        <v>23</v>
      </c>
      <c r="AF153">
        <v>50</v>
      </c>
      <c r="AJ153">
        <v>1</v>
      </c>
      <c r="AK153">
        <v>161</v>
      </c>
      <c r="AM153">
        <v>19</v>
      </c>
      <c r="AN153">
        <v>116</v>
      </c>
      <c r="AO153">
        <v>1</v>
      </c>
      <c r="AP153">
        <v>259</v>
      </c>
      <c r="AR153">
        <v>62</v>
      </c>
      <c r="AS153">
        <v>838</v>
      </c>
      <c r="AT153">
        <v>2483</v>
      </c>
      <c r="AU153">
        <v>560</v>
      </c>
      <c r="AX153">
        <v>2</v>
      </c>
      <c r="AZ153">
        <v>1961</v>
      </c>
      <c r="BB153">
        <v>24</v>
      </c>
    </row>
    <row r="154" spans="2:55">
      <c r="B154" t="s">
        <v>87</v>
      </c>
      <c r="N154">
        <v>415860</v>
      </c>
      <c r="O154">
        <v>478133</v>
      </c>
      <c r="P154">
        <v>608569</v>
      </c>
      <c r="Q154">
        <v>726692</v>
      </c>
      <c r="R154">
        <v>627543</v>
      </c>
      <c r="S154">
        <v>484455</v>
      </c>
      <c r="T154">
        <v>491702</v>
      </c>
      <c r="U154">
        <v>520688</v>
      </c>
      <c r="V154">
        <v>531064</v>
      </c>
      <c r="W154">
        <v>786804</v>
      </c>
      <c r="X154">
        <v>634792</v>
      </c>
      <c r="Y154">
        <v>1097779</v>
      </c>
      <c r="Z154">
        <v>564913</v>
      </c>
      <c r="AA154">
        <v>684015</v>
      </c>
      <c r="AB154">
        <v>741636</v>
      </c>
      <c r="AC154">
        <v>970822</v>
      </c>
      <c r="AD154">
        <v>1108631</v>
      </c>
      <c r="AE154">
        <v>985534</v>
      </c>
      <c r="AF154">
        <v>839209</v>
      </c>
      <c r="AG154">
        <v>841134</v>
      </c>
      <c r="AH154">
        <v>842665</v>
      </c>
      <c r="AI154">
        <v>495168</v>
      </c>
      <c r="AJ154">
        <v>399900</v>
      </c>
      <c r="AK154">
        <v>338864</v>
      </c>
      <c r="AL154">
        <v>406709</v>
      </c>
      <c r="AM154">
        <v>417905</v>
      </c>
      <c r="AN154">
        <v>384453</v>
      </c>
      <c r="AO154">
        <v>299870</v>
      </c>
      <c r="AP154">
        <v>309680</v>
      </c>
      <c r="AQ154">
        <v>291262</v>
      </c>
      <c r="AR154">
        <v>245416</v>
      </c>
      <c r="AS154">
        <v>372833</v>
      </c>
      <c r="AT154">
        <v>751442</v>
      </c>
      <c r="AU154">
        <v>1691647</v>
      </c>
      <c r="AV154">
        <v>6029196</v>
      </c>
      <c r="AW154">
        <v>3717659</v>
      </c>
      <c r="AX154">
        <v>4599361</v>
      </c>
      <c r="AY154" s="1">
        <v>4934939</v>
      </c>
      <c r="AZ154">
        <v>3919093</v>
      </c>
      <c r="BA154">
        <v>4185102</v>
      </c>
      <c r="BB154">
        <v>1718436</v>
      </c>
      <c r="BC154">
        <v>3014317</v>
      </c>
    </row>
    <row r="155" spans="2:55">
      <c r="B155" t="s">
        <v>88</v>
      </c>
      <c r="N155">
        <v>181271</v>
      </c>
      <c r="O155">
        <v>190478</v>
      </c>
      <c r="P155">
        <v>170507</v>
      </c>
      <c r="Q155">
        <v>282216</v>
      </c>
      <c r="R155">
        <v>231916</v>
      </c>
      <c r="S155">
        <v>214810</v>
      </c>
      <c r="T155">
        <v>111185</v>
      </c>
      <c r="U155">
        <v>277480</v>
      </c>
      <c r="V155">
        <v>359951</v>
      </c>
      <c r="W155">
        <v>165316</v>
      </c>
      <c r="X155">
        <v>293548</v>
      </c>
      <c r="Y155">
        <v>172317</v>
      </c>
      <c r="Z155">
        <v>328492</v>
      </c>
      <c r="AA155">
        <v>139643</v>
      </c>
      <c r="AB155">
        <v>234401</v>
      </c>
      <c r="AC155">
        <v>296224</v>
      </c>
      <c r="AD155">
        <v>129990</v>
      </c>
      <c r="AE155">
        <v>219091</v>
      </c>
      <c r="AF155">
        <v>221796</v>
      </c>
      <c r="AG155">
        <v>271555</v>
      </c>
      <c r="AH155">
        <v>229180</v>
      </c>
      <c r="AI155">
        <v>156463</v>
      </c>
      <c r="AJ155">
        <v>52358</v>
      </c>
      <c r="AK155">
        <v>487</v>
      </c>
      <c r="AL155">
        <v>1039</v>
      </c>
      <c r="AM155">
        <v>55893</v>
      </c>
      <c r="AN155">
        <v>36855</v>
      </c>
      <c r="AO155">
        <v>28743</v>
      </c>
      <c r="AP155">
        <v>31886</v>
      </c>
      <c r="AQ155">
        <v>34257</v>
      </c>
      <c r="AR155">
        <v>46865</v>
      </c>
      <c r="AS155">
        <v>45780</v>
      </c>
      <c r="AT155">
        <v>90838</v>
      </c>
      <c r="AU155">
        <v>101943</v>
      </c>
      <c r="AV155">
        <v>2993</v>
      </c>
      <c r="AX155">
        <v>543</v>
      </c>
      <c r="AY155" s="1">
        <v>8912</v>
      </c>
      <c r="AZ155">
        <v>179519</v>
      </c>
      <c r="BA155">
        <v>53169</v>
      </c>
      <c r="BB155">
        <v>145</v>
      </c>
      <c r="BC155">
        <v>327</v>
      </c>
    </row>
    <row r="156" spans="2:55">
      <c r="B156" t="s">
        <v>89</v>
      </c>
      <c r="T156">
        <v>25</v>
      </c>
      <c r="Z156">
        <v>487</v>
      </c>
      <c r="AA156">
        <v>37</v>
      </c>
      <c r="AB156">
        <v>218</v>
      </c>
      <c r="AC156">
        <v>57</v>
      </c>
      <c r="AJ156">
        <v>553</v>
      </c>
      <c r="AK156">
        <v>821</v>
      </c>
      <c r="AL156">
        <v>308</v>
      </c>
      <c r="AM156">
        <v>874</v>
      </c>
      <c r="AN156">
        <v>1149</v>
      </c>
      <c r="AO156">
        <v>1296</v>
      </c>
      <c r="AP156">
        <v>924</v>
      </c>
      <c r="AQ156">
        <v>1884</v>
      </c>
      <c r="AR156">
        <v>18494</v>
      </c>
      <c r="AS156">
        <v>1868</v>
      </c>
      <c r="AT156">
        <v>1823</v>
      </c>
      <c r="AV156">
        <v>100</v>
      </c>
      <c r="AW156">
        <v>140</v>
      </c>
      <c r="AX156">
        <v>398</v>
      </c>
      <c r="AY156" s="1">
        <v>857</v>
      </c>
      <c r="AZ156">
        <v>910</v>
      </c>
      <c r="BA156">
        <v>1670</v>
      </c>
      <c r="BB156">
        <v>16383</v>
      </c>
      <c r="BC156">
        <v>52203</v>
      </c>
    </row>
    <row r="157" spans="2:55">
      <c r="B157" t="s">
        <v>90</v>
      </c>
      <c r="N157">
        <v>25644</v>
      </c>
      <c r="O157">
        <v>26606</v>
      </c>
      <c r="P157">
        <v>31871</v>
      </c>
      <c r="Q157">
        <v>24797</v>
      </c>
      <c r="R157">
        <v>22176</v>
      </c>
      <c r="S157">
        <v>19364</v>
      </c>
      <c r="T157">
        <v>18087</v>
      </c>
      <c r="U157">
        <v>26527</v>
      </c>
      <c r="V157">
        <v>25727</v>
      </c>
      <c r="W157">
        <v>28950</v>
      </c>
      <c r="X157">
        <v>35189</v>
      </c>
      <c r="Y157">
        <v>73272</v>
      </c>
      <c r="Z157">
        <v>19896</v>
      </c>
      <c r="AA157">
        <v>20349</v>
      </c>
      <c r="AB157">
        <v>24293</v>
      </c>
      <c r="AC157">
        <v>27032</v>
      </c>
      <c r="AD157">
        <v>28041</v>
      </c>
      <c r="AE157">
        <v>28466</v>
      </c>
      <c r="AF157">
        <v>33999</v>
      </c>
      <c r="AG157">
        <v>32061</v>
      </c>
      <c r="AH157">
        <v>35627</v>
      </c>
      <c r="AI157">
        <v>42615</v>
      </c>
      <c r="AJ157">
        <v>27587</v>
      </c>
      <c r="AK157">
        <v>13580</v>
      </c>
      <c r="AL157">
        <v>17227</v>
      </c>
      <c r="AM157">
        <v>22052</v>
      </c>
      <c r="AN157">
        <v>21365</v>
      </c>
      <c r="AO157">
        <v>26998</v>
      </c>
      <c r="AP157">
        <v>31271</v>
      </c>
      <c r="AQ157">
        <v>32886</v>
      </c>
      <c r="AR157">
        <v>18991</v>
      </c>
      <c r="AS157">
        <v>16968</v>
      </c>
      <c r="AT157">
        <v>47054</v>
      </c>
      <c r="AU157">
        <v>21969</v>
      </c>
      <c r="AV157">
        <v>7102</v>
      </c>
      <c r="AW157">
        <v>5801</v>
      </c>
      <c r="AX157">
        <v>63195</v>
      </c>
      <c r="AY157" s="1">
        <v>238156</v>
      </c>
      <c r="AZ157">
        <v>139135</v>
      </c>
      <c r="BA157">
        <v>113885</v>
      </c>
      <c r="BB157">
        <v>110481</v>
      </c>
      <c r="BC157">
        <v>2201</v>
      </c>
    </row>
    <row r="158" spans="2:55">
      <c r="B158" t="s">
        <v>91</v>
      </c>
      <c r="N158">
        <v>25</v>
      </c>
      <c r="O158">
        <v>283</v>
      </c>
      <c r="P158">
        <v>467</v>
      </c>
      <c r="Q158">
        <v>175</v>
      </c>
      <c r="R158">
        <v>157</v>
      </c>
      <c r="S158">
        <v>465</v>
      </c>
      <c r="T158">
        <v>308</v>
      </c>
      <c r="U158">
        <v>370</v>
      </c>
      <c r="V158">
        <v>878</v>
      </c>
      <c r="W158">
        <v>1156</v>
      </c>
      <c r="X158">
        <v>549</v>
      </c>
      <c r="Y158">
        <v>3068</v>
      </c>
      <c r="Z158">
        <v>286</v>
      </c>
      <c r="AA158">
        <v>987</v>
      </c>
      <c r="AB158">
        <v>1631</v>
      </c>
      <c r="AC158">
        <v>940</v>
      </c>
      <c r="AD158">
        <v>1133</v>
      </c>
      <c r="AE158">
        <v>959</v>
      </c>
      <c r="AF158">
        <v>1400</v>
      </c>
      <c r="AG158">
        <v>1014</v>
      </c>
      <c r="AH158">
        <v>350</v>
      </c>
      <c r="AI158">
        <v>806</v>
      </c>
      <c r="AJ158">
        <v>865</v>
      </c>
      <c r="AK158">
        <v>2056</v>
      </c>
      <c r="AL158">
        <v>795</v>
      </c>
      <c r="AM158">
        <v>2304</v>
      </c>
      <c r="AN158">
        <v>2134</v>
      </c>
      <c r="AO158">
        <v>3034</v>
      </c>
      <c r="AP158">
        <v>4883</v>
      </c>
      <c r="AQ158">
        <v>2625</v>
      </c>
      <c r="AR158">
        <v>1303</v>
      </c>
      <c r="AS158">
        <v>38</v>
      </c>
      <c r="AT158">
        <v>778</v>
      </c>
      <c r="AU158">
        <v>327</v>
      </c>
      <c r="AW158">
        <v>50</v>
      </c>
      <c r="AX158">
        <v>522</v>
      </c>
      <c r="AZ158">
        <v>408</v>
      </c>
      <c r="BA158">
        <v>7540</v>
      </c>
      <c r="BB158">
        <v>1777</v>
      </c>
      <c r="BC158">
        <v>1710</v>
      </c>
    </row>
    <row r="159" spans="2:55">
      <c r="B159" t="s">
        <v>92</v>
      </c>
      <c r="S159">
        <v>21</v>
      </c>
      <c r="T159">
        <v>7</v>
      </c>
      <c r="Z159">
        <v>7</v>
      </c>
      <c r="AB159">
        <v>3</v>
      </c>
      <c r="AC159">
        <v>91</v>
      </c>
      <c r="AF159">
        <v>19</v>
      </c>
      <c r="AG159">
        <v>2</v>
      </c>
      <c r="AH159">
        <v>400</v>
      </c>
      <c r="AI159">
        <v>980</v>
      </c>
      <c r="AJ159">
        <v>9452</v>
      </c>
      <c r="AK159">
        <v>2722</v>
      </c>
      <c r="AL159">
        <v>6836</v>
      </c>
      <c r="AM159">
        <v>4518</v>
      </c>
      <c r="AN159">
        <v>8164</v>
      </c>
      <c r="AO159">
        <v>2472</v>
      </c>
      <c r="AP159">
        <v>2921</v>
      </c>
      <c r="AQ159">
        <v>20072</v>
      </c>
      <c r="AR159">
        <v>6911</v>
      </c>
      <c r="AS159">
        <v>198</v>
      </c>
      <c r="AT159">
        <v>440</v>
      </c>
      <c r="AU159">
        <v>484</v>
      </c>
      <c r="AV159">
        <v>24854</v>
      </c>
      <c r="AW159">
        <v>255</v>
      </c>
      <c r="AX159">
        <v>1105</v>
      </c>
      <c r="AY159" s="1">
        <v>8265</v>
      </c>
      <c r="AZ159">
        <v>1936</v>
      </c>
      <c r="BA159">
        <v>110643</v>
      </c>
      <c r="BB159">
        <v>1137</v>
      </c>
      <c r="BC159">
        <v>10015</v>
      </c>
    </row>
    <row r="160" spans="2:55">
      <c r="B160" t="s">
        <v>93</v>
      </c>
      <c r="N160">
        <v>19941</v>
      </c>
      <c r="O160">
        <v>19116</v>
      </c>
      <c r="P160">
        <v>305</v>
      </c>
      <c r="Q160">
        <v>482</v>
      </c>
      <c r="R160">
        <v>115</v>
      </c>
      <c r="S160">
        <v>294</v>
      </c>
      <c r="T160">
        <v>119</v>
      </c>
      <c r="U160">
        <v>170</v>
      </c>
      <c r="V160">
        <v>178</v>
      </c>
      <c r="W160">
        <v>94</v>
      </c>
      <c r="X160">
        <v>167</v>
      </c>
      <c r="Y160">
        <v>1536</v>
      </c>
      <c r="Z160">
        <v>15</v>
      </c>
      <c r="AA160">
        <v>23</v>
      </c>
      <c r="AB160">
        <v>49</v>
      </c>
      <c r="AC160">
        <v>40</v>
      </c>
      <c r="AD160">
        <v>91</v>
      </c>
      <c r="AE160">
        <v>72</v>
      </c>
      <c r="AF160">
        <v>145</v>
      </c>
      <c r="AG160">
        <v>465</v>
      </c>
      <c r="AH160">
        <v>293</v>
      </c>
      <c r="AI160">
        <v>43</v>
      </c>
      <c r="AJ160">
        <v>223</v>
      </c>
      <c r="AK160">
        <v>26</v>
      </c>
      <c r="AL160">
        <v>1561</v>
      </c>
      <c r="AM160">
        <v>99</v>
      </c>
      <c r="AN160">
        <v>65</v>
      </c>
      <c r="AO160">
        <v>35</v>
      </c>
      <c r="AP160">
        <v>200</v>
      </c>
      <c r="AQ160">
        <v>112</v>
      </c>
      <c r="AR160">
        <v>205</v>
      </c>
      <c r="AS160">
        <v>208</v>
      </c>
      <c r="AT160">
        <v>3312</v>
      </c>
      <c r="AU160">
        <v>51</v>
      </c>
      <c r="AV160">
        <v>126</v>
      </c>
      <c r="AX160">
        <v>4848</v>
      </c>
      <c r="AY160" s="1">
        <v>8669</v>
      </c>
      <c r="AZ160">
        <v>19971</v>
      </c>
      <c r="BA160">
        <v>389919</v>
      </c>
      <c r="BB160">
        <v>45796</v>
      </c>
      <c r="BC160">
        <v>96026</v>
      </c>
    </row>
    <row r="161" spans="2:55">
      <c r="B161" t="s">
        <v>94</v>
      </c>
      <c r="N161">
        <v>8599</v>
      </c>
      <c r="O161">
        <v>10482</v>
      </c>
      <c r="P161">
        <v>10463</v>
      </c>
      <c r="Q161">
        <v>13721</v>
      </c>
      <c r="R161">
        <v>10755</v>
      </c>
      <c r="S161">
        <v>8451</v>
      </c>
      <c r="T161">
        <v>7441</v>
      </c>
      <c r="U161">
        <v>4470</v>
      </c>
      <c r="V161">
        <v>1218</v>
      </c>
      <c r="W161">
        <v>15229</v>
      </c>
      <c r="X161">
        <v>3084</v>
      </c>
      <c r="Y161">
        <v>25298</v>
      </c>
      <c r="Z161">
        <v>970</v>
      </c>
      <c r="AA161">
        <v>3425</v>
      </c>
      <c r="AB161">
        <v>3509</v>
      </c>
      <c r="AC161">
        <v>2997</v>
      </c>
      <c r="AD161">
        <v>17</v>
      </c>
      <c r="AE161">
        <v>3</v>
      </c>
      <c r="AF161">
        <v>996</v>
      </c>
      <c r="AG161">
        <v>9</v>
      </c>
      <c r="AH161">
        <v>1672</v>
      </c>
      <c r="AI161">
        <v>2164</v>
      </c>
      <c r="AJ161">
        <v>1471</v>
      </c>
      <c r="AK161">
        <v>4823</v>
      </c>
      <c r="AL161">
        <v>3925</v>
      </c>
      <c r="AM161">
        <v>14510</v>
      </c>
      <c r="AN161">
        <v>23962</v>
      </c>
      <c r="AO161">
        <v>11577</v>
      </c>
      <c r="AP161">
        <v>6611</v>
      </c>
      <c r="AQ161">
        <v>19828</v>
      </c>
      <c r="AR161">
        <v>40573</v>
      </c>
      <c r="AS161">
        <v>132972</v>
      </c>
      <c r="AT161">
        <v>32466</v>
      </c>
      <c r="AU161">
        <v>177337</v>
      </c>
      <c r="AV161">
        <v>535340</v>
      </c>
      <c r="AW161">
        <v>409738</v>
      </c>
      <c r="AX161">
        <v>435465</v>
      </c>
      <c r="AY161" s="1">
        <v>537352</v>
      </c>
      <c r="AZ161">
        <v>738960</v>
      </c>
      <c r="BA161">
        <v>161455</v>
      </c>
      <c r="BB161">
        <v>19789</v>
      </c>
      <c r="BC161">
        <v>272682</v>
      </c>
    </row>
    <row r="162" spans="2:55">
      <c r="B162" t="s">
        <v>95</v>
      </c>
      <c r="N162">
        <v>934</v>
      </c>
      <c r="O162">
        <v>936</v>
      </c>
      <c r="P162">
        <v>1123</v>
      </c>
      <c r="Q162">
        <v>1103</v>
      </c>
      <c r="R162">
        <v>1743</v>
      </c>
      <c r="S162">
        <v>1756</v>
      </c>
      <c r="T162">
        <v>2119</v>
      </c>
      <c r="U162">
        <v>478</v>
      </c>
      <c r="V162">
        <v>21</v>
      </c>
      <c r="W162">
        <v>4</v>
      </c>
      <c r="X162">
        <v>130</v>
      </c>
      <c r="Y162">
        <v>72</v>
      </c>
      <c r="Z162">
        <v>345</v>
      </c>
      <c r="AA162">
        <v>199</v>
      </c>
      <c r="AB162">
        <v>1891</v>
      </c>
      <c r="AC162">
        <v>1567</v>
      </c>
      <c r="AD162">
        <v>489</v>
      </c>
      <c r="AE162">
        <v>534</v>
      </c>
      <c r="AF162">
        <v>4548</v>
      </c>
      <c r="AG162">
        <v>5968</v>
      </c>
      <c r="AH162">
        <v>13951</v>
      </c>
      <c r="AI162">
        <v>2564</v>
      </c>
      <c r="AJ162">
        <v>263</v>
      </c>
      <c r="AK162">
        <v>1221</v>
      </c>
      <c r="AL162">
        <v>32002</v>
      </c>
      <c r="AM162">
        <v>2883</v>
      </c>
      <c r="AN162">
        <v>1992</v>
      </c>
      <c r="AO162">
        <v>1629</v>
      </c>
      <c r="AP162">
        <v>2794</v>
      </c>
      <c r="AQ162">
        <v>3524</v>
      </c>
      <c r="AR162">
        <v>611</v>
      </c>
      <c r="AS162">
        <v>102910</v>
      </c>
      <c r="AT162">
        <v>27244</v>
      </c>
      <c r="AU162">
        <v>46190</v>
      </c>
      <c r="AV162">
        <v>76</v>
      </c>
      <c r="AY162" s="1">
        <v>147026</v>
      </c>
      <c r="AZ162">
        <v>468</v>
      </c>
      <c r="BA162">
        <v>77</v>
      </c>
      <c r="BB162">
        <v>76129</v>
      </c>
      <c r="BC162">
        <v>2240</v>
      </c>
    </row>
    <row r="163" spans="2:55">
      <c r="B163" t="s">
        <v>163</v>
      </c>
      <c r="BB163">
        <v>29</v>
      </c>
    </row>
    <row r="164" spans="2:55">
      <c r="B164" t="s">
        <v>164</v>
      </c>
      <c r="AZ164">
        <v>515525</v>
      </c>
      <c r="BA164">
        <v>785273</v>
      </c>
      <c r="BB164">
        <v>20526</v>
      </c>
      <c r="BC164">
        <v>35</v>
      </c>
    </row>
    <row r="165" spans="2:55">
      <c r="B165" t="s">
        <v>96</v>
      </c>
      <c r="N165">
        <v>34</v>
      </c>
      <c r="O165">
        <v>12</v>
      </c>
      <c r="P165">
        <v>971</v>
      </c>
      <c r="Q165">
        <v>463</v>
      </c>
      <c r="R165">
        <v>1511</v>
      </c>
      <c r="S165">
        <v>57</v>
      </c>
      <c r="T165">
        <v>237</v>
      </c>
      <c r="U165">
        <v>1745</v>
      </c>
      <c r="V165">
        <v>1005</v>
      </c>
      <c r="W165">
        <v>1309</v>
      </c>
      <c r="X165">
        <v>781</v>
      </c>
      <c r="Y165">
        <v>4166</v>
      </c>
      <c r="Z165">
        <v>6228</v>
      </c>
      <c r="AA165">
        <v>3637</v>
      </c>
      <c r="AB165">
        <v>2469</v>
      </c>
      <c r="AC165">
        <v>232</v>
      </c>
      <c r="AD165">
        <v>34631</v>
      </c>
      <c r="AE165">
        <v>256282</v>
      </c>
      <c r="AF165">
        <v>4203</v>
      </c>
      <c r="AG165">
        <v>1463</v>
      </c>
      <c r="AH165">
        <v>2657</v>
      </c>
      <c r="AI165">
        <v>104571</v>
      </c>
      <c r="AJ165">
        <v>60558</v>
      </c>
      <c r="AL165">
        <v>109</v>
      </c>
      <c r="AM165">
        <v>19563</v>
      </c>
      <c r="AN165">
        <v>1911</v>
      </c>
      <c r="AO165">
        <v>3774</v>
      </c>
      <c r="AP165">
        <v>17090</v>
      </c>
      <c r="AQ165">
        <v>5174</v>
      </c>
      <c r="AR165">
        <v>8083</v>
      </c>
      <c r="AS165">
        <v>14227</v>
      </c>
      <c r="AT165">
        <v>18083</v>
      </c>
      <c r="AU165">
        <v>2546</v>
      </c>
      <c r="AV165">
        <v>6081</v>
      </c>
      <c r="AW165">
        <v>8771</v>
      </c>
      <c r="AX165">
        <v>6740</v>
      </c>
    </row>
    <row r="166" spans="2:55">
      <c r="B166" t="s">
        <v>97</v>
      </c>
      <c r="E166">
        <f t="shared" ref="E166:R166" si="1">SUM(E58:E165)</f>
        <v>0</v>
      </c>
      <c r="F166">
        <f t="shared" si="1"/>
        <v>0</v>
      </c>
      <c r="G166">
        <f t="shared" si="1"/>
        <v>0</v>
      </c>
      <c r="H166">
        <f t="shared" si="1"/>
        <v>0</v>
      </c>
      <c r="I166">
        <f t="shared" si="1"/>
        <v>0</v>
      </c>
      <c r="J166">
        <f t="shared" si="1"/>
        <v>0</v>
      </c>
      <c r="K166">
        <f t="shared" si="1"/>
        <v>0</v>
      </c>
      <c r="L166">
        <f t="shared" si="1"/>
        <v>0</v>
      </c>
      <c r="M166">
        <f t="shared" si="1"/>
        <v>0</v>
      </c>
      <c r="N166">
        <f t="shared" si="1"/>
        <v>7666144</v>
      </c>
      <c r="O166">
        <f t="shared" si="1"/>
        <v>10325963</v>
      </c>
      <c r="P166">
        <f t="shared" si="1"/>
        <v>10958725</v>
      </c>
      <c r="Q166">
        <f t="shared" si="1"/>
        <v>11585140</v>
      </c>
      <c r="R166">
        <f t="shared" si="1"/>
        <v>12842284</v>
      </c>
      <c r="S166">
        <f>SUM(S58:S165)</f>
        <v>9572637</v>
      </c>
      <c r="T166">
        <f>SUM(T58:T165)</f>
        <v>8906255</v>
      </c>
      <c r="U166">
        <f t="shared" ref="U166:AR166" si="2">SUM(U58:U165)</f>
        <v>11546260</v>
      </c>
      <c r="V166">
        <f t="shared" si="2"/>
        <v>11192162</v>
      </c>
      <c r="W166">
        <f t="shared" si="2"/>
        <v>14650126</v>
      </c>
      <c r="X166">
        <f t="shared" si="2"/>
        <v>17759826</v>
      </c>
      <c r="Y166">
        <f t="shared" si="2"/>
        <v>31479964</v>
      </c>
      <c r="Z166">
        <f t="shared" si="2"/>
        <v>16891839</v>
      </c>
      <c r="AA166">
        <f t="shared" si="2"/>
        <v>16032214</v>
      </c>
      <c r="AB166">
        <f t="shared" si="2"/>
        <v>18226308</v>
      </c>
      <c r="AC166">
        <f t="shared" si="2"/>
        <v>21781285</v>
      </c>
      <c r="AD166">
        <f t="shared" si="2"/>
        <v>22713234</v>
      </c>
      <c r="AE166">
        <f t="shared" si="2"/>
        <v>26554758</v>
      </c>
      <c r="AF166">
        <f t="shared" si="2"/>
        <v>28582926</v>
      </c>
      <c r="AG166">
        <f t="shared" si="2"/>
        <v>31645401</v>
      </c>
      <c r="AH166">
        <f t="shared" si="2"/>
        <v>34876337</v>
      </c>
      <c r="AI166">
        <f t="shared" si="2"/>
        <v>25396538</v>
      </c>
      <c r="AJ166">
        <f t="shared" si="2"/>
        <v>21924036</v>
      </c>
      <c r="AK166">
        <f t="shared" si="2"/>
        <v>13634344</v>
      </c>
      <c r="AL166">
        <f t="shared" si="2"/>
        <v>19251398</v>
      </c>
      <c r="AM166">
        <f t="shared" si="2"/>
        <v>26798894</v>
      </c>
      <c r="AN166">
        <f t="shared" si="2"/>
        <v>30331205</v>
      </c>
      <c r="AO166">
        <f t="shared" si="2"/>
        <v>36737575</v>
      </c>
      <c r="AP166">
        <f t="shared" si="2"/>
        <v>47195767</v>
      </c>
      <c r="AQ166">
        <f t="shared" si="2"/>
        <v>40093161</v>
      </c>
      <c r="AR166">
        <f t="shared" si="2"/>
        <v>39944146</v>
      </c>
      <c r="AS166">
        <f t="shared" ref="AS166:BC166" si="3">SUM(AS58:AS165)</f>
        <v>42640170</v>
      </c>
      <c r="AT166">
        <f t="shared" si="3"/>
        <v>50854434</v>
      </c>
      <c r="AU166">
        <f t="shared" si="3"/>
        <v>30923382</v>
      </c>
      <c r="AV166">
        <f t="shared" si="3"/>
        <v>39295615</v>
      </c>
      <c r="AW166">
        <f t="shared" si="3"/>
        <v>36610120</v>
      </c>
      <c r="AX166">
        <f t="shared" si="3"/>
        <v>46793972</v>
      </c>
      <c r="AY166" s="1">
        <f t="shared" si="3"/>
        <v>101653043</v>
      </c>
      <c r="AZ166">
        <f t="shared" si="3"/>
        <v>164305760</v>
      </c>
      <c r="BA166">
        <f t="shared" si="3"/>
        <v>184625939</v>
      </c>
      <c r="BB166">
        <f t="shared" si="3"/>
        <v>127697618</v>
      </c>
      <c r="BC166">
        <f t="shared" si="3"/>
        <v>125261144</v>
      </c>
    </row>
    <row r="167" spans="2:55">
      <c r="B167" t="s">
        <v>98</v>
      </c>
      <c r="S167">
        <f>114743+28865</f>
        <v>143608</v>
      </c>
      <c r="T167">
        <f>85566+57435</f>
        <v>143001</v>
      </c>
      <c r="U167">
        <f>225054+70255</f>
        <v>295309</v>
      </c>
      <c r="V167">
        <f>305954+85413</f>
        <v>391367</v>
      </c>
      <c r="W167">
        <f>300906+87783</f>
        <v>388689</v>
      </c>
      <c r="X167">
        <f>547440+89078</f>
        <v>636518</v>
      </c>
      <c r="Y167">
        <v>1185670</v>
      </c>
      <c r="Z167">
        <v>477825</v>
      </c>
      <c r="AA167">
        <f>339765+76334</f>
        <v>416099</v>
      </c>
      <c r="AB167">
        <f>516835+102790</f>
        <v>619625</v>
      </c>
      <c r="AC167">
        <f>738291+102983</f>
        <v>841274</v>
      </c>
    </row>
    <row r="168" spans="2:55">
      <c r="B168" t="s">
        <v>23</v>
      </c>
      <c r="S168">
        <f>9088+1229</f>
        <v>10317</v>
      </c>
      <c r="T168">
        <f>12389+663</f>
        <v>13052</v>
      </c>
      <c r="U168">
        <f>33188+1201</f>
        <v>34389</v>
      </c>
      <c r="V168">
        <f>35977+8014</f>
        <v>43991</v>
      </c>
      <c r="W168">
        <f>48997+11677</f>
        <v>60674</v>
      </c>
      <c r="X168">
        <f>51077+9852</f>
        <v>60929</v>
      </c>
      <c r="Y168">
        <v>82896</v>
      </c>
      <c r="Z168">
        <v>48826</v>
      </c>
      <c r="AA168">
        <f>42040+3839</f>
        <v>45879</v>
      </c>
      <c r="AB168">
        <f>80455+3541</f>
        <v>83996</v>
      </c>
      <c r="AC168">
        <f>106803+3419</f>
        <v>110222</v>
      </c>
    </row>
    <row r="169" spans="2:55">
      <c r="B169" t="s">
        <v>171</v>
      </c>
      <c r="AA169">
        <f>384748+52525</f>
        <v>437273</v>
      </c>
      <c r="AB169">
        <f>519438+40331</f>
        <v>559769</v>
      </c>
      <c r="AC169">
        <f>556770+49183</f>
        <v>605953</v>
      </c>
    </row>
    <row r="170" spans="2:55">
      <c r="B170" t="s">
        <v>99</v>
      </c>
      <c r="N170">
        <f>26952+17563</f>
        <v>44515</v>
      </c>
      <c r="O170">
        <f>41614+15668</f>
        <v>57282</v>
      </c>
      <c r="P170">
        <f>56582+15275</f>
        <v>71857</v>
      </c>
      <c r="Q170">
        <f>57717+18057</f>
        <v>75774</v>
      </c>
      <c r="R170">
        <f>97403+20380</f>
        <v>117783</v>
      </c>
    </row>
    <row r="171" spans="2:55">
      <c r="B171" t="s">
        <v>167</v>
      </c>
      <c r="AD171">
        <f>1144262+180736</f>
        <v>1324998</v>
      </c>
      <c r="AE171">
        <f>2103468+235893</f>
        <v>2339361</v>
      </c>
      <c r="AF171">
        <f>3064109+225723</f>
        <v>3289832</v>
      </c>
      <c r="AG171">
        <f>3077421+205596</f>
        <v>3283017</v>
      </c>
      <c r="AH171">
        <f>2705895+235165</f>
        <v>2941060</v>
      </c>
      <c r="AI171">
        <f>1993087+263511</f>
        <v>2256598</v>
      </c>
      <c r="AJ171">
        <f>1632152+360614</f>
        <v>1992766</v>
      </c>
      <c r="AK171">
        <f>557003+289753</f>
        <v>846756</v>
      </c>
      <c r="AL171">
        <f>875210+207347</f>
        <v>1082557</v>
      </c>
      <c r="AM171">
        <f>903852+222926</f>
        <v>1126778</v>
      </c>
      <c r="AN171">
        <f>923922+67159</f>
        <v>991081</v>
      </c>
      <c r="AO171">
        <f>910916+59095</f>
        <v>970011</v>
      </c>
      <c r="AP171">
        <f>933022+59418</f>
        <v>992440</v>
      </c>
      <c r="AQ171">
        <f>966446+67136</f>
        <v>1033582</v>
      </c>
      <c r="AR171">
        <f>1007514+72777</f>
        <v>1080291</v>
      </c>
      <c r="AS171">
        <f>1246061+86889</f>
        <v>1332950</v>
      </c>
      <c r="AT171">
        <f>2188995+98139</f>
        <v>2287134</v>
      </c>
      <c r="AU171">
        <f>2872438+89733</f>
        <v>2962171</v>
      </c>
      <c r="AV171">
        <f>4330439+104291</f>
        <v>4434730</v>
      </c>
    </row>
    <row r="173" spans="2:55">
      <c r="B173" t="s">
        <v>193</v>
      </c>
      <c r="E173">
        <f t="shared" ref="E173:AA173" si="4">E168+E167+E166+E57+E170+E171+E169</f>
        <v>0</v>
      </c>
      <c r="F173">
        <f t="shared" si="4"/>
        <v>0</v>
      </c>
      <c r="G173">
        <f t="shared" si="4"/>
        <v>0</v>
      </c>
      <c r="H173">
        <f t="shared" si="4"/>
        <v>0</v>
      </c>
      <c r="I173">
        <f t="shared" si="4"/>
        <v>0</v>
      </c>
      <c r="J173">
        <f t="shared" si="4"/>
        <v>0</v>
      </c>
      <c r="K173">
        <f t="shared" si="4"/>
        <v>0</v>
      </c>
      <c r="L173">
        <f t="shared" si="4"/>
        <v>0</v>
      </c>
      <c r="M173">
        <f t="shared" si="4"/>
        <v>0</v>
      </c>
      <c r="N173">
        <f t="shared" si="4"/>
        <v>26220570</v>
      </c>
      <c r="O173">
        <f t="shared" si="4"/>
        <v>34007178</v>
      </c>
      <c r="P173">
        <f t="shared" si="4"/>
        <v>34945447</v>
      </c>
      <c r="Q173">
        <f t="shared" si="4"/>
        <v>36009841</v>
      </c>
      <c r="R173">
        <f t="shared" si="4"/>
        <v>38526381</v>
      </c>
      <c r="S173">
        <f t="shared" si="4"/>
        <v>31322590</v>
      </c>
      <c r="T173">
        <f t="shared" si="4"/>
        <v>29208899</v>
      </c>
      <c r="U173">
        <f t="shared" si="4"/>
        <v>38759262</v>
      </c>
      <c r="V173">
        <f t="shared" si="4"/>
        <v>34750782</v>
      </c>
      <c r="W173">
        <f t="shared" si="4"/>
        <v>47397389</v>
      </c>
      <c r="X173">
        <f t="shared" si="4"/>
        <v>46712795</v>
      </c>
      <c r="Y173">
        <f t="shared" si="4"/>
        <v>93404962</v>
      </c>
      <c r="Z173">
        <f t="shared" si="4"/>
        <v>49878292</v>
      </c>
      <c r="AA173">
        <f t="shared" si="4"/>
        <v>47227885</v>
      </c>
      <c r="AB173">
        <f>AB168+AB167+AB166+AB57+AB170+AB171+AB169</f>
        <v>54544390</v>
      </c>
      <c r="AC173">
        <f t="shared" ref="AC173:BC173" si="5">AC168+AC167+AC166+AC57+AC170+AC171+AC169</f>
        <v>59621002</v>
      </c>
      <c r="AD173">
        <f t="shared" si="5"/>
        <v>63223986</v>
      </c>
      <c r="AE173">
        <f t="shared" si="5"/>
        <v>67938337</v>
      </c>
      <c r="AF173">
        <f>AF168+AF167+AF166+AF57+AF170+AF171+AF169</f>
        <v>70772547</v>
      </c>
      <c r="AG173">
        <f t="shared" si="5"/>
        <v>75501795</v>
      </c>
      <c r="AH173">
        <f t="shared" si="5"/>
        <v>79040110</v>
      </c>
      <c r="AI173">
        <f t="shared" si="5"/>
        <v>60187345</v>
      </c>
      <c r="AJ173">
        <f t="shared" si="5"/>
        <v>50276417</v>
      </c>
      <c r="AK173">
        <f t="shared" si="5"/>
        <v>31465564</v>
      </c>
      <c r="AL173">
        <f t="shared" si="5"/>
        <v>47531984</v>
      </c>
      <c r="AM173">
        <f t="shared" si="5"/>
        <v>63885306</v>
      </c>
      <c r="AN173">
        <f t="shared" si="5"/>
        <v>71618486</v>
      </c>
      <c r="AO173">
        <f t="shared" si="5"/>
        <v>81031862</v>
      </c>
      <c r="AP173">
        <f t="shared" si="5"/>
        <v>97218570</v>
      </c>
      <c r="AQ173">
        <f t="shared" si="5"/>
        <v>86124862</v>
      </c>
      <c r="AR173">
        <f t="shared" si="5"/>
        <v>85410502</v>
      </c>
      <c r="AS173">
        <f t="shared" si="5"/>
        <v>96466481</v>
      </c>
      <c r="AT173">
        <f t="shared" si="5"/>
        <v>101080262</v>
      </c>
      <c r="AU173">
        <f t="shared" si="5"/>
        <v>83893907</v>
      </c>
      <c r="AV173">
        <f t="shared" si="5"/>
        <v>77074239</v>
      </c>
      <c r="AW173">
        <f t="shared" si="5"/>
        <v>85098240</v>
      </c>
      <c r="AX173">
        <f t="shared" si="5"/>
        <v>101695367</v>
      </c>
      <c r="AY173">
        <f t="shared" si="5"/>
        <v>201479835</v>
      </c>
      <c r="AZ173">
        <f t="shared" si="5"/>
        <v>283346390</v>
      </c>
      <c r="BA173">
        <f t="shared" si="5"/>
        <v>330979553</v>
      </c>
      <c r="BB173">
        <f t="shared" si="5"/>
        <v>283710160</v>
      </c>
      <c r="BC173">
        <f t="shared" si="5"/>
        <v>286354855</v>
      </c>
    </row>
    <row r="175" spans="2:55">
      <c r="N175">
        <f>26220570-N173</f>
        <v>0</v>
      </c>
      <c r="O175">
        <f>34007178-O173</f>
        <v>0</v>
      </c>
      <c r="P175">
        <f>34945447-P173</f>
        <v>0</v>
      </c>
      <c r="Q175">
        <f>36009841-Q173</f>
        <v>0</v>
      </c>
      <c r="R175">
        <f>38526381-R173</f>
        <v>0</v>
      </c>
      <c r="S175">
        <f>31322590-S173</f>
        <v>0</v>
      </c>
      <c r="T175">
        <f>29208899-T173</f>
        <v>0</v>
      </c>
      <c r="U175">
        <f>38759262-U173</f>
        <v>0</v>
      </c>
      <c r="V175">
        <f>34750782-V173</f>
        <v>0</v>
      </c>
      <c r="W175">
        <f>47397389-W173</f>
        <v>0</v>
      </c>
      <c r="X175">
        <f>46712795-X173</f>
        <v>0</v>
      </c>
      <c r="Y175">
        <f>93404962-Y173</f>
        <v>0</v>
      </c>
      <c r="Z175">
        <f>49878292-Z173</f>
        <v>0</v>
      </c>
      <c r="AA175">
        <f>47227885-AA173</f>
        <v>0</v>
      </c>
      <c r="AB175">
        <f>54544390-AB173</f>
        <v>0</v>
      </c>
      <c r="AC175">
        <f>59621002-AC173</f>
        <v>0</v>
      </c>
      <c r="AD175">
        <f>63223986-AD173</f>
        <v>0</v>
      </c>
      <c r="AE175">
        <f>67938337-AE173</f>
        <v>0</v>
      </c>
      <c r="AF175">
        <f>70772547-AF173</f>
        <v>0</v>
      </c>
      <c r="AG175">
        <f>75501795-AG173</f>
        <v>0</v>
      </c>
      <c r="AH175">
        <f>79040110-AH173</f>
        <v>0</v>
      </c>
      <c r="AI175">
        <f>60187345-AI173</f>
        <v>0</v>
      </c>
      <c r="AJ175">
        <f>50276417-AJ173</f>
        <v>0</v>
      </c>
      <c r="AK175">
        <f>31465564-AK173</f>
        <v>0</v>
      </c>
      <c r="AL175">
        <f>47531984-AL173</f>
        <v>0</v>
      </c>
      <c r="AM175">
        <f>63885306-AM173</f>
        <v>0</v>
      </c>
      <c r="AN175">
        <f>71618486-AN173</f>
        <v>0</v>
      </c>
      <c r="AO175">
        <f>81031862-AO173</f>
        <v>0</v>
      </c>
      <c r="AP175">
        <f>97218570-AP173</f>
        <v>0</v>
      </c>
      <c r="AQ175">
        <f>86124862-AQ173</f>
        <v>0</v>
      </c>
      <c r="AR175">
        <f>85410502-AR173</f>
        <v>0</v>
      </c>
      <c r="AS175">
        <f>96466481-AS173</f>
        <v>0</v>
      </c>
      <c r="AT175">
        <f>101097607-AT173-17345</f>
        <v>0</v>
      </c>
      <c r="AU175">
        <f>83910373-AU173-16466</f>
        <v>0</v>
      </c>
      <c r="AV175">
        <f>77096326-AV173-22087</f>
        <v>0</v>
      </c>
      <c r="AW175">
        <f>85141364-AW173-43124</f>
        <v>0</v>
      </c>
      <c r="AX175">
        <f>101797580-AX173-102213</f>
        <v>0</v>
      </c>
      <c r="AY175" s="1">
        <f>201656837-AY173-177002</f>
        <v>0</v>
      </c>
      <c r="AZ175">
        <f>283557750-AZ173-211360</f>
        <v>0</v>
      </c>
      <c r="BA175">
        <f>331232849-BA173-253296</f>
        <v>0</v>
      </c>
      <c r="BB175">
        <f>283988029-BB173-277869</f>
        <v>0</v>
      </c>
      <c r="BC175">
        <f>286621595-BC173-266740</f>
        <v>0</v>
      </c>
    </row>
    <row r="177" spans="14:55">
      <c r="Q177" t="s">
        <v>188</v>
      </c>
      <c r="R177" t="s">
        <v>188</v>
      </c>
      <c r="S177" t="s">
        <v>188</v>
      </c>
      <c r="T177" t="s">
        <v>188</v>
      </c>
      <c r="U177" t="s">
        <v>188</v>
      </c>
      <c r="V177" t="s">
        <v>188</v>
      </c>
      <c r="W177" t="s">
        <v>188</v>
      </c>
      <c r="X177" t="s">
        <v>188</v>
      </c>
      <c r="Y177" t="s">
        <v>188</v>
      </c>
      <c r="Z177" t="s">
        <v>188</v>
      </c>
      <c r="AA177" t="s">
        <v>188</v>
      </c>
      <c r="AB177" t="s">
        <v>188</v>
      </c>
      <c r="AC177" t="s">
        <v>188</v>
      </c>
      <c r="AD177" t="s">
        <v>188</v>
      </c>
      <c r="AE177" t="s">
        <v>188</v>
      </c>
      <c r="AF177" t="s">
        <v>188</v>
      </c>
      <c r="AG177" t="s">
        <v>188</v>
      </c>
      <c r="AH177" t="s">
        <v>188</v>
      </c>
      <c r="AI177" t="s">
        <v>188</v>
      </c>
      <c r="AJ177" t="s">
        <v>188</v>
      </c>
      <c r="AK177" t="s">
        <v>188</v>
      </c>
      <c r="AL177" t="s">
        <v>188</v>
      </c>
      <c r="AM177" t="s">
        <v>188</v>
      </c>
      <c r="AN177" t="s">
        <v>188</v>
      </c>
      <c r="AO177" t="s">
        <v>188</v>
      </c>
      <c r="AP177" t="s">
        <v>188</v>
      </c>
      <c r="AQ177" t="s">
        <v>188</v>
      </c>
      <c r="AR177" t="s">
        <v>188</v>
      </c>
      <c r="AS177" t="s">
        <v>188</v>
      </c>
      <c r="AT177" t="s">
        <v>125</v>
      </c>
      <c r="AU177" t="s">
        <v>125</v>
      </c>
      <c r="AV177" t="s">
        <v>125</v>
      </c>
      <c r="AW177" t="s">
        <v>125</v>
      </c>
      <c r="AX177" t="s">
        <v>125</v>
      </c>
      <c r="AY177" s="1" t="s">
        <v>125</v>
      </c>
    </row>
    <row r="178" spans="14:55">
      <c r="N178" t="s">
        <v>172</v>
      </c>
      <c r="O178" t="s">
        <v>172</v>
      </c>
      <c r="P178" t="s">
        <v>172</v>
      </c>
      <c r="Q178" t="s">
        <v>172</v>
      </c>
      <c r="R178" t="s">
        <v>172</v>
      </c>
      <c r="S178" t="s">
        <v>172</v>
      </c>
      <c r="T178" t="s">
        <v>172</v>
      </c>
      <c r="U178" t="s">
        <v>172</v>
      </c>
      <c r="V178" t="s">
        <v>172</v>
      </c>
      <c r="W178" t="s">
        <v>172</v>
      </c>
      <c r="X178" t="s">
        <v>172</v>
      </c>
      <c r="Y178" t="s">
        <v>172</v>
      </c>
      <c r="Z178" t="s">
        <v>172</v>
      </c>
      <c r="AA178" t="s">
        <v>172</v>
      </c>
      <c r="AB178" t="s">
        <v>172</v>
      </c>
      <c r="AC178" t="s">
        <v>172</v>
      </c>
      <c r="AD178" t="s">
        <v>172</v>
      </c>
      <c r="AE178" t="s">
        <v>172</v>
      </c>
      <c r="AF178" t="s">
        <v>172</v>
      </c>
      <c r="AG178" t="s">
        <v>172</v>
      </c>
      <c r="AH178" t="s">
        <v>172</v>
      </c>
      <c r="AI178" t="s">
        <v>172</v>
      </c>
      <c r="AJ178" t="s">
        <v>172</v>
      </c>
      <c r="AK178" t="s">
        <v>172</v>
      </c>
      <c r="AL178" t="s">
        <v>172</v>
      </c>
      <c r="AM178" t="s">
        <v>172</v>
      </c>
      <c r="AN178" t="s">
        <v>172</v>
      </c>
      <c r="AO178" t="s">
        <v>172</v>
      </c>
      <c r="AP178" t="s">
        <v>172</v>
      </c>
      <c r="AQ178" t="s">
        <v>172</v>
      </c>
      <c r="AR178" t="s">
        <v>172</v>
      </c>
      <c r="AS178" t="s">
        <v>172</v>
      </c>
      <c r="AT178" t="s">
        <v>172</v>
      </c>
      <c r="AU178" t="s">
        <v>172</v>
      </c>
      <c r="AV178" t="s">
        <v>172</v>
      </c>
      <c r="AW178" t="s">
        <v>172</v>
      </c>
      <c r="AX178" t="s">
        <v>172</v>
      </c>
      <c r="AY178" t="s">
        <v>172</v>
      </c>
      <c r="AZ178" t="s">
        <v>172</v>
      </c>
      <c r="BA178" t="s">
        <v>172</v>
      </c>
      <c r="BB178" t="s">
        <v>172</v>
      </c>
      <c r="BC178" t="s">
        <v>172</v>
      </c>
    </row>
    <row r="179" spans="14:55">
      <c r="AY179" t="s">
        <v>85</v>
      </c>
      <c r="AZ179" t="s">
        <v>85</v>
      </c>
      <c r="BA179" t="s">
        <v>85</v>
      </c>
      <c r="BB179" t="s">
        <v>85</v>
      </c>
      <c r="BC179" t="s">
        <v>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95"/>
  <sheetViews>
    <sheetView tabSelected="1" workbookViewId="0">
      <pane xSplit="2" ySplit="3" topLeftCell="C19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RowHeight="15"/>
  <cols>
    <col min="2" max="2" width="12.85546875" customWidth="1"/>
    <col min="41" max="41" width="10.28515625" customWidth="1"/>
    <col min="42" max="42" width="10.7109375" customWidth="1"/>
    <col min="45" max="45" width="9.7109375" bestFit="1" customWidth="1"/>
    <col min="46" max="46" width="10" bestFit="1" customWidth="1"/>
    <col min="47" max="47" width="11" customWidth="1"/>
    <col min="50" max="50" width="10.42578125" customWidth="1"/>
    <col min="51" max="51" width="10.5703125" style="1" customWidth="1"/>
    <col min="52" max="55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 s="1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85</v>
      </c>
      <c r="Q3" t="s">
        <v>187</v>
      </c>
      <c r="R3" t="s">
        <v>187</v>
      </c>
      <c r="S3" t="s">
        <v>187</v>
      </c>
      <c r="T3" t="s">
        <v>187</v>
      </c>
      <c r="AW3" t="s">
        <v>133</v>
      </c>
      <c r="AX3" t="s">
        <v>133</v>
      </c>
      <c r="AY3" s="1" t="s">
        <v>133</v>
      </c>
      <c r="AZ3" t="s">
        <v>133</v>
      </c>
      <c r="BA3" t="s">
        <v>133</v>
      </c>
      <c r="BB3" t="s">
        <v>133</v>
      </c>
      <c r="BC3" t="s">
        <v>133</v>
      </c>
    </row>
    <row r="4" spans="1:55">
      <c r="A4" t="s">
        <v>2</v>
      </c>
      <c r="B4" t="s">
        <v>3</v>
      </c>
      <c r="Q4">
        <v>56117867</v>
      </c>
      <c r="R4">
        <v>59026265</v>
      </c>
      <c r="S4">
        <v>33942545</v>
      </c>
      <c r="T4">
        <v>10036102</v>
      </c>
      <c r="U4">
        <v>15973234</v>
      </c>
      <c r="V4">
        <v>13933268</v>
      </c>
      <c r="W4">
        <v>15791354</v>
      </c>
      <c r="X4">
        <v>29770104</v>
      </c>
      <c r="Y4">
        <v>59935518</v>
      </c>
      <c r="Z4">
        <v>46629720</v>
      </c>
      <c r="AA4">
        <v>44990401</v>
      </c>
      <c r="AB4">
        <v>57211227</v>
      </c>
      <c r="AC4">
        <v>47357215</v>
      </c>
      <c r="AD4">
        <v>44174683</v>
      </c>
      <c r="AE4">
        <v>46228263</v>
      </c>
      <c r="AF4">
        <v>48648292</v>
      </c>
      <c r="AG4">
        <v>45049881</v>
      </c>
      <c r="AH4">
        <v>55899554</v>
      </c>
      <c r="AI4">
        <v>50683980</v>
      </c>
      <c r="AJ4">
        <v>48391373</v>
      </c>
      <c r="AK4">
        <v>55528271</v>
      </c>
      <c r="AL4">
        <v>55127045</v>
      </c>
      <c r="AM4">
        <v>44174570</v>
      </c>
      <c r="AN4">
        <v>54222307</v>
      </c>
      <c r="AO4">
        <v>93300766</v>
      </c>
      <c r="AP4">
        <v>97415141</v>
      </c>
      <c r="AQ4">
        <v>11318811</v>
      </c>
      <c r="AR4">
        <v>12290159</v>
      </c>
      <c r="AS4">
        <v>13798002</v>
      </c>
      <c r="AT4">
        <v>9503166</v>
      </c>
      <c r="AU4">
        <v>8571953</v>
      </c>
      <c r="AV4">
        <v>9282298</v>
      </c>
      <c r="AW4">
        <v>17992827</v>
      </c>
      <c r="AX4">
        <v>17262306</v>
      </c>
      <c r="AY4" s="1">
        <v>18477671</v>
      </c>
      <c r="AZ4">
        <v>28373147</v>
      </c>
      <c r="BA4">
        <v>34946949</v>
      </c>
      <c r="BB4">
        <v>37948358</v>
      </c>
      <c r="BC4">
        <v>68426860</v>
      </c>
    </row>
    <row r="5" spans="1:55">
      <c r="B5" t="s">
        <v>4</v>
      </c>
      <c r="Q5">
        <v>27867</v>
      </c>
      <c r="R5">
        <v>18948</v>
      </c>
      <c r="S5">
        <v>4754</v>
      </c>
      <c r="T5">
        <v>21869</v>
      </c>
      <c r="U5">
        <v>12777</v>
      </c>
      <c r="V5">
        <v>29628</v>
      </c>
      <c r="W5">
        <v>232003</v>
      </c>
      <c r="X5">
        <v>73349</v>
      </c>
      <c r="Y5">
        <v>181</v>
      </c>
      <c r="Z5">
        <v>3501</v>
      </c>
      <c r="AA5">
        <v>14188</v>
      </c>
      <c r="AB5">
        <v>27042</v>
      </c>
      <c r="AC5">
        <v>9724</v>
      </c>
      <c r="AD5">
        <v>18709</v>
      </c>
      <c r="AE5">
        <v>130139</v>
      </c>
      <c r="AF5">
        <v>60035</v>
      </c>
      <c r="AG5">
        <v>34403</v>
      </c>
      <c r="AH5">
        <v>171257</v>
      </c>
      <c r="AI5">
        <v>479774</v>
      </c>
      <c r="AJ5">
        <v>823118</v>
      </c>
      <c r="AK5">
        <v>1083642</v>
      </c>
      <c r="AL5">
        <v>1040660</v>
      </c>
      <c r="AM5">
        <v>754753</v>
      </c>
      <c r="AN5">
        <v>768260</v>
      </c>
      <c r="AO5">
        <v>269932</v>
      </c>
      <c r="AP5">
        <v>1348249</v>
      </c>
      <c r="AQ5">
        <v>388256</v>
      </c>
      <c r="AR5">
        <v>720801</v>
      </c>
      <c r="AS5">
        <v>342469</v>
      </c>
      <c r="AT5">
        <v>188411</v>
      </c>
      <c r="AU5">
        <v>350335</v>
      </c>
      <c r="AV5">
        <v>359769</v>
      </c>
      <c r="AW5">
        <v>344475</v>
      </c>
      <c r="AX5">
        <v>473993</v>
      </c>
      <c r="AY5" s="1">
        <v>737665</v>
      </c>
      <c r="AZ5">
        <v>573421</v>
      </c>
      <c r="BA5">
        <v>839041</v>
      </c>
      <c r="BB5">
        <v>790955</v>
      </c>
      <c r="BC5">
        <v>1368644</v>
      </c>
    </row>
    <row r="6" spans="1:55">
      <c r="B6" t="s">
        <v>5</v>
      </c>
      <c r="Q6">
        <f>559+57138+24</f>
        <v>57721</v>
      </c>
      <c r="R6">
        <v>141163</v>
      </c>
      <c r="S6">
        <v>77279</v>
      </c>
      <c r="T6">
        <v>85075</v>
      </c>
      <c r="U6">
        <v>26373</v>
      </c>
      <c r="V6">
        <v>47678</v>
      </c>
      <c r="W6">
        <v>89148</v>
      </c>
      <c r="X6">
        <v>106170</v>
      </c>
      <c r="Y6">
        <v>166049</v>
      </c>
      <c r="Z6">
        <v>1000534</v>
      </c>
      <c r="AA6">
        <v>443107</v>
      </c>
      <c r="AB6">
        <v>1929431</v>
      </c>
      <c r="AC6">
        <v>14515518</v>
      </c>
      <c r="AD6">
        <v>12147835</v>
      </c>
      <c r="AE6">
        <v>7665908</v>
      </c>
      <c r="AF6">
        <v>4380340</v>
      </c>
      <c r="AG6">
        <v>4688300</v>
      </c>
      <c r="AH6">
        <v>2787219</v>
      </c>
      <c r="AI6">
        <v>1646096</v>
      </c>
      <c r="AJ6">
        <v>144165</v>
      </c>
      <c r="AK6">
        <v>72700</v>
      </c>
      <c r="AL6">
        <v>114571</v>
      </c>
      <c r="AM6">
        <v>107774</v>
      </c>
      <c r="AN6">
        <v>124756</v>
      </c>
      <c r="AO6">
        <v>183002</v>
      </c>
      <c r="AP6">
        <v>316363</v>
      </c>
      <c r="AQ6">
        <v>212963</v>
      </c>
      <c r="AR6">
        <v>381350</v>
      </c>
      <c r="AS6">
        <v>500242</v>
      </c>
      <c r="AT6">
        <v>1221412</v>
      </c>
      <c r="AU6">
        <v>1797619</v>
      </c>
      <c r="AV6">
        <v>3455327</v>
      </c>
      <c r="AW6">
        <v>10788392</v>
      </c>
      <c r="AX6">
        <v>10761564</v>
      </c>
      <c r="AY6" s="1">
        <v>1406603</v>
      </c>
      <c r="AZ6">
        <v>28586</v>
      </c>
      <c r="BA6">
        <v>72385</v>
      </c>
      <c r="BB6">
        <v>65563</v>
      </c>
      <c r="BC6">
        <v>134084</v>
      </c>
    </row>
    <row r="7" spans="1:55">
      <c r="B7" t="s">
        <v>139</v>
      </c>
      <c r="C7" t="s">
        <v>140</v>
      </c>
      <c r="AZ7">
        <v>0</v>
      </c>
      <c r="BA7">
        <v>0</v>
      </c>
      <c r="BB7">
        <v>0</v>
      </c>
      <c r="BC7">
        <v>1263837</v>
      </c>
    </row>
    <row r="8" spans="1:55">
      <c r="B8" t="s">
        <v>109</v>
      </c>
      <c r="AQ8">
        <v>15607</v>
      </c>
      <c r="AR8">
        <v>11226</v>
      </c>
      <c r="AS8">
        <v>35777</v>
      </c>
      <c r="AT8">
        <v>55285</v>
      </c>
      <c r="AU8">
        <v>12498</v>
      </c>
      <c r="AY8" s="1">
        <v>193656</v>
      </c>
      <c r="AZ8">
        <v>0</v>
      </c>
      <c r="BA8">
        <v>0</v>
      </c>
      <c r="BB8">
        <v>0</v>
      </c>
      <c r="BC8">
        <v>0</v>
      </c>
    </row>
    <row r="9" spans="1:55">
      <c r="B9" t="s">
        <v>6</v>
      </c>
      <c r="Q9">
        <v>8859</v>
      </c>
      <c r="R9">
        <v>42158</v>
      </c>
      <c r="S9">
        <v>55494</v>
      </c>
      <c r="T9">
        <v>29011</v>
      </c>
      <c r="U9">
        <v>49676</v>
      </c>
      <c r="V9">
        <v>37644</v>
      </c>
      <c r="W9">
        <v>177353</v>
      </c>
      <c r="X9">
        <v>194564</v>
      </c>
      <c r="Y9">
        <v>62737</v>
      </c>
      <c r="Z9">
        <v>288576</v>
      </c>
      <c r="AA9">
        <v>208241</v>
      </c>
      <c r="AB9">
        <v>191584</v>
      </c>
      <c r="AC9">
        <v>223213</v>
      </c>
      <c r="AD9">
        <v>235754</v>
      </c>
      <c r="AE9">
        <v>254901</v>
      </c>
      <c r="AF9">
        <v>239190</v>
      </c>
      <c r="AG9">
        <v>172602</v>
      </c>
      <c r="AH9">
        <v>195309</v>
      </c>
      <c r="AI9">
        <v>145572</v>
      </c>
      <c r="AJ9">
        <v>101923</v>
      </c>
      <c r="AK9">
        <v>40955</v>
      </c>
      <c r="AL9">
        <v>57937</v>
      </c>
      <c r="AM9">
        <v>70103</v>
      </c>
      <c r="AN9">
        <v>118119</v>
      </c>
      <c r="AO9">
        <v>110013</v>
      </c>
      <c r="AP9">
        <v>56132</v>
      </c>
      <c r="AQ9">
        <v>71157</v>
      </c>
      <c r="AR9">
        <v>56094</v>
      </c>
      <c r="AS9">
        <v>46074</v>
      </c>
      <c r="AT9">
        <v>140738</v>
      </c>
      <c r="AU9">
        <v>224486</v>
      </c>
      <c r="AV9">
        <v>224920</v>
      </c>
      <c r="AW9">
        <v>822723</v>
      </c>
      <c r="AX9">
        <v>827709</v>
      </c>
      <c r="AY9" s="1">
        <v>429798</v>
      </c>
      <c r="AZ9">
        <v>384973</v>
      </c>
      <c r="BA9">
        <v>262580</v>
      </c>
      <c r="BB9">
        <v>134190</v>
      </c>
      <c r="BC9">
        <v>101449</v>
      </c>
    </row>
    <row r="10" spans="1:55">
      <c r="B10" t="s">
        <v>7</v>
      </c>
      <c r="Q10">
        <f>107167+16758+19201+1055+35124+10239</f>
        <v>189544</v>
      </c>
      <c r="R10">
        <v>111109</v>
      </c>
      <c r="S10">
        <v>91481</v>
      </c>
      <c r="T10">
        <v>376813</v>
      </c>
      <c r="U10">
        <v>274892</v>
      </c>
      <c r="V10">
        <v>137720</v>
      </c>
      <c r="W10">
        <v>226164</v>
      </c>
      <c r="X10">
        <v>350338</v>
      </c>
      <c r="Y10">
        <v>539647</v>
      </c>
      <c r="Z10">
        <v>220263</v>
      </c>
      <c r="AA10">
        <v>368858</v>
      </c>
      <c r="AB10">
        <v>755834</v>
      </c>
      <c r="AC10">
        <v>177476</v>
      </c>
      <c r="AD10">
        <v>2966993</v>
      </c>
      <c r="AE10">
        <v>568510</v>
      </c>
      <c r="AF10">
        <v>218498</v>
      </c>
      <c r="AG10">
        <v>137670</v>
      </c>
      <c r="AH10">
        <v>134147</v>
      </c>
      <c r="AI10">
        <v>108274</v>
      </c>
      <c r="AJ10">
        <v>35102</v>
      </c>
      <c r="AK10">
        <v>22672</v>
      </c>
      <c r="AL10">
        <v>52426</v>
      </c>
      <c r="AM10">
        <v>54597</v>
      </c>
      <c r="AN10">
        <v>79585</v>
      </c>
      <c r="AO10">
        <v>98897</v>
      </c>
      <c r="AP10">
        <v>107197</v>
      </c>
      <c r="AQ10">
        <v>114028</v>
      </c>
      <c r="AR10">
        <v>126251</v>
      </c>
      <c r="AS10">
        <v>191819</v>
      </c>
      <c r="AT10">
        <v>359542</v>
      </c>
      <c r="AU10">
        <v>1188183</v>
      </c>
      <c r="AV10">
        <v>771299</v>
      </c>
      <c r="AW10">
        <v>548496</v>
      </c>
      <c r="AX10">
        <v>768181</v>
      </c>
      <c r="AY10" s="1">
        <v>621026</v>
      </c>
      <c r="AZ10">
        <v>1303154</v>
      </c>
      <c r="BA10">
        <v>2196321</v>
      </c>
      <c r="BB10">
        <v>1947718</v>
      </c>
      <c r="BC10">
        <v>3096148</v>
      </c>
    </row>
    <row r="11" spans="1:55">
      <c r="B11" t="s">
        <v>8</v>
      </c>
      <c r="Q11">
        <v>9175</v>
      </c>
      <c r="R11">
        <v>5375</v>
      </c>
      <c r="S11">
        <v>8399</v>
      </c>
      <c r="T11">
        <v>35083</v>
      </c>
      <c r="U11">
        <v>49092</v>
      </c>
      <c r="V11">
        <v>29986</v>
      </c>
      <c r="W11">
        <v>30380</v>
      </c>
      <c r="X11">
        <v>40814</v>
      </c>
      <c r="Y11">
        <v>77573</v>
      </c>
      <c r="Z11">
        <v>48423</v>
      </c>
      <c r="AA11">
        <v>25284</v>
      </c>
      <c r="AB11">
        <v>33739</v>
      </c>
      <c r="AC11">
        <v>29170</v>
      </c>
      <c r="AD11">
        <v>64116</v>
      </c>
      <c r="AE11">
        <v>73850</v>
      </c>
      <c r="AF11">
        <v>73372</v>
      </c>
      <c r="AG11">
        <v>52958</v>
      </c>
      <c r="AH11">
        <v>55463</v>
      </c>
      <c r="AI11">
        <v>76822</v>
      </c>
      <c r="AJ11">
        <v>43218</v>
      </c>
      <c r="AK11">
        <v>51472</v>
      </c>
      <c r="AL11">
        <v>29380</v>
      </c>
      <c r="AM11">
        <v>18200</v>
      </c>
      <c r="AN11">
        <v>25046</v>
      </c>
      <c r="AO11">
        <v>41063</v>
      </c>
      <c r="AP11">
        <v>61583</v>
      </c>
      <c r="AQ11">
        <v>27222</v>
      </c>
      <c r="AR11">
        <v>44740</v>
      </c>
      <c r="AS11">
        <v>77527</v>
      </c>
      <c r="AT11">
        <v>82206</v>
      </c>
      <c r="AU11">
        <v>136616</v>
      </c>
      <c r="AV11">
        <v>93532</v>
      </c>
      <c r="AW11">
        <v>106719</v>
      </c>
      <c r="AX11">
        <v>98333</v>
      </c>
      <c r="AY11" s="1">
        <v>152429</v>
      </c>
      <c r="AZ11">
        <v>298763</v>
      </c>
      <c r="BA11">
        <v>449020</v>
      </c>
      <c r="BB11">
        <v>424021</v>
      </c>
      <c r="BC11">
        <v>842240</v>
      </c>
    </row>
    <row r="12" spans="1:55">
      <c r="B12" t="s">
        <v>119</v>
      </c>
      <c r="AC12">
        <v>10</v>
      </c>
      <c r="AD12">
        <v>240233</v>
      </c>
      <c r="AF12">
        <v>5763</v>
      </c>
      <c r="AS12">
        <v>66066</v>
      </c>
      <c r="AT12">
        <v>56</v>
      </c>
      <c r="AU12">
        <v>20</v>
      </c>
      <c r="AX12">
        <v>75</v>
      </c>
      <c r="AY12" s="1">
        <v>5150</v>
      </c>
      <c r="AZ12">
        <v>432066</v>
      </c>
      <c r="BA12">
        <v>626754</v>
      </c>
      <c r="BB12">
        <v>735080</v>
      </c>
      <c r="BC12">
        <v>530373</v>
      </c>
    </row>
    <row r="13" spans="1:55">
      <c r="B13" t="s">
        <v>9</v>
      </c>
      <c r="Q13">
        <v>10</v>
      </c>
      <c r="Y13">
        <v>3480</v>
      </c>
      <c r="AB13">
        <v>9566</v>
      </c>
      <c r="AH13">
        <v>5</v>
      </c>
      <c r="AY13" s="1">
        <v>21452</v>
      </c>
      <c r="AZ13">
        <v>23652</v>
      </c>
      <c r="BA13">
        <v>7326</v>
      </c>
      <c r="BB13">
        <v>4803</v>
      </c>
      <c r="BC13">
        <v>1312</v>
      </c>
    </row>
    <row r="14" spans="1:55">
      <c r="B14" t="s">
        <v>10</v>
      </c>
      <c r="R14">
        <v>12</v>
      </c>
      <c r="S14">
        <v>12</v>
      </c>
      <c r="AH14">
        <v>13</v>
      </c>
      <c r="AJ14">
        <v>28</v>
      </c>
      <c r="AL14">
        <v>35</v>
      </c>
      <c r="AN14">
        <v>3</v>
      </c>
      <c r="AO14">
        <v>172</v>
      </c>
      <c r="AP14">
        <v>38</v>
      </c>
      <c r="AQ14">
        <v>62</v>
      </c>
      <c r="AR14">
        <v>111</v>
      </c>
      <c r="AS14">
        <v>7071</v>
      </c>
      <c r="AU14">
        <v>141</v>
      </c>
      <c r="AX14">
        <v>719</v>
      </c>
      <c r="AY14" s="1">
        <v>19097</v>
      </c>
      <c r="AZ14">
        <v>79572</v>
      </c>
      <c r="BA14">
        <v>37821</v>
      </c>
      <c r="BB14">
        <v>42182</v>
      </c>
      <c r="BC14">
        <v>6288</v>
      </c>
    </row>
    <row r="15" spans="1:55">
      <c r="B15" t="s">
        <v>11</v>
      </c>
      <c r="Q15">
        <v>10</v>
      </c>
      <c r="R15">
        <v>55</v>
      </c>
      <c r="S15">
        <v>8838</v>
      </c>
      <c r="T15">
        <v>8584</v>
      </c>
      <c r="U15">
        <v>67099</v>
      </c>
      <c r="V15">
        <v>41856</v>
      </c>
      <c r="W15">
        <v>206083</v>
      </c>
      <c r="X15">
        <v>276472</v>
      </c>
      <c r="Y15">
        <v>153512</v>
      </c>
      <c r="Z15">
        <v>167880</v>
      </c>
      <c r="AA15">
        <v>30133</v>
      </c>
      <c r="AB15">
        <v>98830</v>
      </c>
      <c r="AC15">
        <v>148828</v>
      </c>
      <c r="AD15">
        <v>127270</v>
      </c>
      <c r="AE15">
        <v>200409</v>
      </c>
      <c r="AF15">
        <v>125852</v>
      </c>
      <c r="AG15">
        <v>85957</v>
      </c>
      <c r="AH15">
        <v>94502</v>
      </c>
      <c r="AI15">
        <v>31519</v>
      </c>
      <c r="AJ15">
        <v>25828</v>
      </c>
      <c r="AK15">
        <v>16735</v>
      </c>
      <c r="AL15">
        <v>23299</v>
      </c>
      <c r="AM15">
        <v>24609</v>
      </c>
      <c r="AN15">
        <v>29098</v>
      </c>
      <c r="AO15">
        <v>37173</v>
      </c>
      <c r="AP15">
        <v>21870</v>
      </c>
      <c r="AQ15">
        <v>17550</v>
      </c>
      <c r="AR15">
        <v>47110</v>
      </c>
      <c r="AS15">
        <v>61865</v>
      </c>
      <c r="AT15">
        <v>88687</v>
      </c>
      <c r="AU15">
        <v>149484</v>
      </c>
      <c r="AV15">
        <v>197025</v>
      </c>
      <c r="AW15">
        <v>171264</v>
      </c>
      <c r="AX15">
        <v>142622</v>
      </c>
      <c r="AY15" s="1">
        <v>398697</v>
      </c>
      <c r="AZ15">
        <v>422042</v>
      </c>
      <c r="BA15">
        <v>308245</v>
      </c>
      <c r="BB15">
        <v>427568</v>
      </c>
      <c r="BC15">
        <v>271653</v>
      </c>
    </row>
    <row r="16" spans="1:55">
      <c r="B16" t="s">
        <v>110</v>
      </c>
      <c r="AY16" s="1">
        <v>12663</v>
      </c>
      <c r="AZ16">
        <v>0</v>
      </c>
      <c r="BA16">
        <v>0</v>
      </c>
      <c r="BB16">
        <v>0</v>
      </c>
      <c r="BC16">
        <v>0</v>
      </c>
    </row>
    <row r="17" spans="2:55">
      <c r="B17" t="s">
        <v>12</v>
      </c>
      <c r="AZ17">
        <v>0</v>
      </c>
      <c r="BA17">
        <v>0</v>
      </c>
      <c r="BB17">
        <v>0</v>
      </c>
      <c r="BC17">
        <v>0</v>
      </c>
    </row>
    <row r="18" spans="2:55">
      <c r="B18" t="s">
        <v>13</v>
      </c>
      <c r="AX18">
        <v>2368</v>
      </c>
      <c r="AY18" s="1">
        <v>12477</v>
      </c>
      <c r="AZ18">
        <v>40243</v>
      </c>
      <c r="BA18">
        <v>80956</v>
      </c>
      <c r="BB18">
        <v>24168</v>
      </c>
      <c r="BC18">
        <v>52791</v>
      </c>
    </row>
    <row r="19" spans="2:55">
      <c r="B19" t="s">
        <v>14</v>
      </c>
      <c r="S19">
        <v>76</v>
      </c>
      <c r="T19">
        <v>247</v>
      </c>
      <c r="U19">
        <v>274</v>
      </c>
      <c r="V19">
        <v>1110</v>
      </c>
      <c r="W19">
        <v>2676</v>
      </c>
      <c r="X19">
        <v>545</v>
      </c>
      <c r="Y19">
        <v>667</v>
      </c>
      <c r="Z19">
        <v>631</v>
      </c>
      <c r="AA19">
        <v>5857</v>
      </c>
      <c r="AB19">
        <v>19510</v>
      </c>
      <c r="AC19">
        <v>10256</v>
      </c>
      <c r="AD19">
        <v>6769</v>
      </c>
      <c r="AE19">
        <v>438</v>
      </c>
      <c r="AF19">
        <v>145</v>
      </c>
      <c r="AG19">
        <v>16331</v>
      </c>
      <c r="AH19">
        <v>4495</v>
      </c>
      <c r="AI19">
        <v>4223</v>
      </c>
      <c r="AJ19">
        <v>25227</v>
      </c>
      <c r="AK19">
        <v>27199</v>
      </c>
      <c r="AL19">
        <v>19931</v>
      </c>
      <c r="AM19">
        <v>11206</v>
      </c>
      <c r="AN19">
        <v>19154</v>
      </c>
      <c r="AO19">
        <v>8642</v>
      </c>
      <c r="AP19">
        <v>7965</v>
      </c>
      <c r="AQ19">
        <v>49962</v>
      </c>
      <c r="AR19">
        <v>71781</v>
      </c>
      <c r="AS19">
        <v>31701</v>
      </c>
      <c r="AT19">
        <v>25547</v>
      </c>
      <c r="AU19">
        <v>190</v>
      </c>
      <c r="AY19" s="1">
        <v>130255</v>
      </c>
      <c r="AZ19">
        <v>945080</v>
      </c>
      <c r="BA19">
        <v>1030684</v>
      </c>
      <c r="BB19">
        <v>1650241</v>
      </c>
      <c r="BC19">
        <v>984267</v>
      </c>
    </row>
    <row r="20" spans="2:55">
      <c r="B20" t="s">
        <v>111</v>
      </c>
      <c r="AB20">
        <v>18</v>
      </c>
      <c r="AC20">
        <v>20</v>
      </c>
      <c r="AD20">
        <v>12</v>
      </c>
      <c r="AF20">
        <v>80</v>
      </c>
      <c r="AH20">
        <v>170</v>
      </c>
      <c r="AI20">
        <v>95</v>
      </c>
      <c r="AK20">
        <v>43</v>
      </c>
      <c r="AL20">
        <v>122</v>
      </c>
      <c r="AM20">
        <v>523</v>
      </c>
      <c r="AN20">
        <v>1325</v>
      </c>
      <c r="AO20">
        <v>1588</v>
      </c>
      <c r="AP20">
        <v>1494</v>
      </c>
      <c r="AQ20">
        <v>835</v>
      </c>
      <c r="AR20">
        <v>894</v>
      </c>
      <c r="AS20">
        <v>27150</v>
      </c>
      <c r="AT20">
        <v>267770</v>
      </c>
      <c r="AU20">
        <v>173456</v>
      </c>
      <c r="AV20">
        <v>169432</v>
      </c>
      <c r="AW20">
        <v>314252</v>
      </c>
      <c r="AX20">
        <v>634602</v>
      </c>
      <c r="AY20" s="1">
        <v>521906</v>
      </c>
      <c r="AZ20">
        <v>0</v>
      </c>
      <c r="BA20">
        <v>0</v>
      </c>
      <c r="BB20">
        <v>0</v>
      </c>
      <c r="BC20">
        <v>0</v>
      </c>
    </row>
    <row r="21" spans="2:55">
      <c r="B21" t="s">
        <v>112</v>
      </c>
      <c r="AY21" s="1">
        <v>567614</v>
      </c>
      <c r="AZ21">
        <v>876155</v>
      </c>
      <c r="BA21">
        <v>1104552</v>
      </c>
      <c r="BB21">
        <v>811342</v>
      </c>
      <c r="BC21">
        <v>1385570</v>
      </c>
    </row>
    <row r="22" spans="2:55">
      <c r="B22" t="s">
        <v>15</v>
      </c>
      <c r="Q22">
        <v>165740</v>
      </c>
      <c r="R22">
        <v>300779</v>
      </c>
      <c r="S22">
        <v>349864</v>
      </c>
      <c r="T22">
        <v>262468</v>
      </c>
      <c r="U22">
        <v>237926</v>
      </c>
      <c r="V22">
        <v>287670</v>
      </c>
      <c r="W22">
        <v>303975</v>
      </c>
      <c r="X22">
        <v>245190</v>
      </c>
      <c r="Y22">
        <v>364937</v>
      </c>
      <c r="Z22">
        <v>195448</v>
      </c>
      <c r="AA22">
        <v>179246</v>
      </c>
      <c r="AB22">
        <v>357123</v>
      </c>
      <c r="AC22">
        <v>504929</v>
      </c>
      <c r="AD22">
        <v>456570</v>
      </c>
      <c r="AE22">
        <v>321151</v>
      </c>
      <c r="AF22">
        <v>460430</v>
      </c>
      <c r="AG22">
        <v>475895</v>
      </c>
      <c r="AH22">
        <v>399283</v>
      </c>
      <c r="AI22">
        <v>204717</v>
      </c>
      <c r="AJ22">
        <v>102013</v>
      </c>
      <c r="AK22">
        <v>122643</v>
      </c>
      <c r="AL22">
        <v>165599</v>
      </c>
      <c r="AM22">
        <v>196961</v>
      </c>
      <c r="AN22">
        <v>164602</v>
      </c>
      <c r="AO22">
        <v>187833</v>
      </c>
      <c r="AP22">
        <v>104961</v>
      </c>
      <c r="AQ22">
        <v>106030</v>
      </c>
      <c r="AR22">
        <v>131504</v>
      </c>
      <c r="AS22">
        <v>293864</v>
      </c>
      <c r="AT22">
        <v>401043</v>
      </c>
      <c r="AU22">
        <v>68804</v>
      </c>
      <c r="AZ22">
        <v>0</v>
      </c>
      <c r="BA22">
        <v>0</v>
      </c>
      <c r="BB22">
        <v>0</v>
      </c>
      <c r="BC22">
        <v>0</v>
      </c>
    </row>
    <row r="23" spans="2:55">
      <c r="B23" t="s">
        <v>113</v>
      </c>
      <c r="AQ23">
        <v>51555</v>
      </c>
      <c r="AR23">
        <v>16421</v>
      </c>
      <c r="AS23">
        <v>8049</v>
      </c>
      <c r="AT23">
        <v>129284</v>
      </c>
      <c r="AU23">
        <v>92372</v>
      </c>
      <c r="AV23">
        <v>57179</v>
      </c>
      <c r="AW23">
        <v>53276</v>
      </c>
      <c r="AX23">
        <v>70942</v>
      </c>
      <c r="AY23" s="1">
        <v>181570</v>
      </c>
      <c r="AZ23">
        <v>213375</v>
      </c>
      <c r="BA23">
        <v>148432</v>
      </c>
      <c r="BB23">
        <v>234853</v>
      </c>
      <c r="BC23">
        <v>175027</v>
      </c>
    </row>
    <row r="24" spans="2:55">
      <c r="B24" t="s">
        <v>134</v>
      </c>
      <c r="Q24">
        <v>389</v>
      </c>
      <c r="R24">
        <v>535</v>
      </c>
      <c r="S24">
        <v>503</v>
      </c>
      <c r="T24">
        <v>963</v>
      </c>
      <c r="U24">
        <v>367</v>
      </c>
      <c r="V24">
        <v>406</v>
      </c>
      <c r="W24">
        <v>2931</v>
      </c>
      <c r="X24">
        <v>4527</v>
      </c>
      <c r="Y24">
        <v>5449</v>
      </c>
      <c r="Z24">
        <v>5820</v>
      </c>
      <c r="AA24">
        <v>1430</v>
      </c>
      <c r="AB24">
        <v>2826</v>
      </c>
      <c r="AC24">
        <v>4245</v>
      </c>
      <c r="AD24">
        <v>2873</v>
      </c>
      <c r="AE24">
        <v>3253</v>
      </c>
      <c r="AF24">
        <v>3354</v>
      </c>
      <c r="AG24">
        <v>2857</v>
      </c>
      <c r="AH24">
        <v>2986</v>
      </c>
      <c r="AI24">
        <v>1769</v>
      </c>
      <c r="AJ24">
        <v>1027</v>
      </c>
      <c r="AK24">
        <v>880</v>
      </c>
      <c r="AL24">
        <v>1039</v>
      </c>
      <c r="AM24">
        <v>1256</v>
      </c>
      <c r="AN24">
        <v>1206</v>
      </c>
      <c r="AO24">
        <v>1030</v>
      </c>
      <c r="AP24">
        <v>1047</v>
      </c>
      <c r="AQ24">
        <v>1517</v>
      </c>
      <c r="AR24">
        <v>2161</v>
      </c>
      <c r="AS24">
        <v>3918</v>
      </c>
      <c r="AT24">
        <v>8520</v>
      </c>
      <c r="AU24">
        <v>6122</v>
      </c>
      <c r="AV24">
        <v>12713</v>
      </c>
      <c r="AW24">
        <v>7727</v>
      </c>
      <c r="AX24">
        <v>9100</v>
      </c>
      <c r="AY24" s="1">
        <v>22873</v>
      </c>
      <c r="AZ24">
        <v>7041</v>
      </c>
      <c r="BA24">
        <v>4213</v>
      </c>
      <c r="BB24">
        <v>4120</v>
      </c>
      <c r="BC24">
        <v>2798</v>
      </c>
    </row>
    <row r="25" spans="2:55">
      <c r="B25" t="s">
        <v>135</v>
      </c>
      <c r="AZ25">
        <v>0</v>
      </c>
      <c r="BA25">
        <v>0</v>
      </c>
      <c r="BB25">
        <v>0</v>
      </c>
      <c r="BC25">
        <v>0</v>
      </c>
    </row>
    <row r="26" spans="2:55">
      <c r="B26" t="s">
        <v>136</v>
      </c>
      <c r="AZ26">
        <v>1442</v>
      </c>
      <c r="BA26">
        <v>1179</v>
      </c>
      <c r="BB26">
        <v>480</v>
      </c>
      <c r="BC26">
        <v>3526</v>
      </c>
    </row>
    <row r="27" spans="2:55">
      <c r="B27" t="s">
        <v>16</v>
      </c>
      <c r="C27" t="s">
        <v>165</v>
      </c>
      <c r="Q27">
        <v>13990</v>
      </c>
      <c r="R27">
        <v>19464</v>
      </c>
      <c r="S27">
        <v>21106</v>
      </c>
      <c r="T27">
        <v>30235</v>
      </c>
      <c r="U27">
        <v>77756</v>
      </c>
      <c r="V27">
        <v>88277</v>
      </c>
      <c r="W27">
        <v>396629</v>
      </c>
      <c r="X27">
        <v>234109</v>
      </c>
      <c r="Y27">
        <v>219131</v>
      </c>
      <c r="AZ27">
        <v>0</v>
      </c>
      <c r="BA27">
        <v>0</v>
      </c>
      <c r="BB27">
        <v>0</v>
      </c>
      <c r="BC27">
        <v>0</v>
      </c>
    </row>
    <row r="28" spans="2:55">
      <c r="B28" t="s">
        <v>17</v>
      </c>
      <c r="AD28">
        <v>116933</v>
      </c>
      <c r="AE28">
        <v>122975</v>
      </c>
      <c r="AF28">
        <v>96193</v>
      </c>
      <c r="AG28">
        <v>56902</v>
      </c>
      <c r="AH28">
        <v>65891</v>
      </c>
      <c r="AI28">
        <v>71045</v>
      </c>
      <c r="AJ28">
        <v>56734</v>
      </c>
      <c r="AK28">
        <v>22967</v>
      </c>
      <c r="AL28">
        <v>31495</v>
      </c>
      <c r="AM28">
        <v>41465</v>
      </c>
      <c r="AN28">
        <v>45765</v>
      </c>
      <c r="AO28">
        <v>51303</v>
      </c>
      <c r="AP28">
        <v>40795</v>
      </c>
      <c r="AZ28">
        <v>0</v>
      </c>
      <c r="BA28">
        <v>0</v>
      </c>
      <c r="BB28">
        <v>0</v>
      </c>
      <c r="BC28">
        <v>0</v>
      </c>
    </row>
    <row r="29" spans="2:55">
      <c r="B29" t="s">
        <v>18</v>
      </c>
      <c r="AZ29">
        <v>0</v>
      </c>
      <c r="BA29">
        <v>0</v>
      </c>
      <c r="BB29">
        <v>0</v>
      </c>
      <c r="BC29">
        <v>0</v>
      </c>
    </row>
    <row r="30" spans="2:55">
      <c r="B30" t="s">
        <v>19</v>
      </c>
      <c r="T30">
        <v>435483</v>
      </c>
      <c r="U30">
        <v>943661</v>
      </c>
      <c r="V30">
        <v>1061124</v>
      </c>
      <c r="W30">
        <v>1031534</v>
      </c>
      <c r="X30">
        <v>1135116</v>
      </c>
      <c r="Y30">
        <v>1789364</v>
      </c>
      <c r="Z30">
        <v>881302</v>
      </c>
      <c r="AZ30">
        <v>7776317</v>
      </c>
      <c r="BA30">
        <v>8507078</v>
      </c>
      <c r="BB30">
        <v>9703213</v>
      </c>
      <c r="BC30">
        <v>10574371</v>
      </c>
    </row>
    <row r="31" spans="2:55">
      <c r="B31" t="s">
        <v>118</v>
      </c>
      <c r="AZ31">
        <v>0</v>
      </c>
      <c r="BA31">
        <v>0</v>
      </c>
      <c r="BB31">
        <v>0</v>
      </c>
      <c r="BC31">
        <v>0</v>
      </c>
    </row>
    <row r="32" spans="2:55">
      <c r="B32" t="s">
        <v>20</v>
      </c>
      <c r="Q32">
        <v>3840</v>
      </c>
      <c r="R32">
        <v>3220</v>
      </c>
      <c r="S32">
        <v>2891</v>
      </c>
      <c r="T32">
        <v>10924</v>
      </c>
      <c r="U32">
        <v>33336</v>
      </c>
      <c r="V32">
        <v>40230</v>
      </c>
      <c r="W32">
        <v>43750</v>
      </c>
      <c r="X32">
        <v>25187</v>
      </c>
      <c r="Y32">
        <v>17054</v>
      </c>
      <c r="AE32">
        <v>9673</v>
      </c>
      <c r="AH32">
        <v>14</v>
      </c>
      <c r="AI32">
        <v>96</v>
      </c>
      <c r="AJ32">
        <v>1364</v>
      </c>
      <c r="AK32">
        <v>99</v>
      </c>
      <c r="AL32">
        <v>474</v>
      </c>
      <c r="AM32">
        <v>1021</v>
      </c>
      <c r="AN32">
        <v>2309</v>
      </c>
      <c r="AO32">
        <v>13557</v>
      </c>
      <c r="AP32">
        <v>17032</v>
      </c>
      <c r="AQ32">
        <v>11514</v>
      </c>
      <c r="AR32">
        <v>32306</v>
      </c>
      <c r="AS32">
        <v>218334</v>
      </c>
      <c r="AT32">
        <v>1098425</v>
      </c>
      <c r="AU32">
        <v>1685163</v>
      </c>
      <c r="AV32">
        <v>952035</v>
      </c>
      <c r="AW32">
        <v>864606</v>
      </c>
      <c r="AX32">
        <v>541248</v>
      </c>
      <c r="AY32" s="1">
        <v>523290</v>
      </c>
      <c r="AZ32">
        <v>692875</v>
      </c>
      <c r="BA32">
        <v>600039</v>
      </c>
      <c r="BB32">
        <v>624734</v>
      </c>
      <c r="BC32">
        <v>879902</v>
      </c>
    </row>
    <row r="33" spans="2:55">
      <c r="B33" t="s">
        <v>114</v>
      </c>
      <c r="Z33">
        <v>136962</v>
      </c>
      <c r="AA33">
        <v>68183</v>
      </c>
      <c r="AB33">
        <v>41475</v>
      </c>
      <c r="AC33">
        <v>71731</v>
      </c>
      <c r="AD33">
        <v>102415</v>
      </c>
      <c r="AE33">
        <v>95423</v>
      </c>
      <c r="AF33">
        <v>78185</v>
      </c>
      <c r="AG33">
        <v>90908</v>
      </c>
      <c r="AH33">
        <v>147157</v>
      </c>
      <c r="AI33">
        <v>124880</v>
      </c>
      <c r="AJ33">
        <v>96958</v>
      </c>
      <c r="AK33">
        <v>42056</v>
      </c>
      <c r="AL33">
        <v>74940</v>
      </c>
      <c r="AM33">
        <v>52136</v>
      </c>
      <c r="AN33">
        <v>82949</v>
      </c>
      <c r="AO33">
        <v>92027</v>
      </c>
      <c r="AP33">
        <v>91447</v>
      </c>
      <c r="AQ33">
        <v>125959</v>
      </c>
      <c r="AR33">
        <v>255739</v>
      </c>
      <c r="AS33">
        <v>1052422</v>
      </c>
      <c r="AT33">
        <v>1106776</v>
      </c>
      <c r="AU33">
        <v>845942</v>
      </c>
      <c r="AV33">
        <v>2862364</v>
      </c>
      <c r="AW33">
        <v>2189820</v>
      </c>
      <c r="AX33">
        <v>1909970</v>
      </c>
      <c r="AY33" s="1">
        <v>1307408</v>
      </c>
      <c r="AZ33">
        <v>1242815</v>
      </c>
      <c r="BA33">
        <v>1506466</v>
      </c>
      <c r="BB33">
        <v>1163505</v>
      </c>
      <c r="BC33">
        <v>1795838</v>
      </c>
    </row>
    <row r="34" spans="2:55">
      <c r="B34" t="s">
        <v>21</v>
      </c>
      <c r="Q34">
        <v>40869</v>
      </c>
      <c r="R34">
        <v>44550</v>
      </c>
      <c r="S34">
        <v>66329</v>
      </c>
      <c r="T34">
        <v>56480</v>
      </c>
      <c r="U34">
        <v>99048</v>
      </c>
      <c r="V34">
        <v>160100</v>
      </c>
      <c r="W34">
        <v>254369</v>
      </c>
      <c r="X34">
        <v>352544</v>
      </c>
      <c r="Y34">
        <v>458273</v>
      </c>
      <c r="Z34">
        <v>294175</v>
      </c>
      <c r="AA34">
        <v>147754</v>
      </c>
      <c r="AB34">
        <v>167649</v>
      </c>
      <c r="AC34">
        <v>101861</v>
      </c>
      <c r="AD34">
        <v>66461</v>
      </c>
      <c r="AE34">
        <v>75088</v>
      </c>
      <c r="AF34">
        <v>96333</v>
      </c>
      <c r="AG34">
        <v>73289</v>
      </c>
      <c r="AH34">
        <v>58129</v>
      </c>
      <c r="AI34">
        <v>56954</v>
      </c>
      <c r="AJ34">
        <v>48884</v>
      </c>
      <c r="AK34">
        <v>19190</v>
      </c>
      <c r="AL34">
        <v>40565</v>
      </c>
      <c r="AM34">
        <v>35681</v>
      </c>
      <c r="AN34">
        <v>37033</v>
      </c>
      <c r="AO34">
        <v>44480</v>
      </c>
      <c r="AP34">
        <v>48758</v>
      </c>
      <c r="AQ34">
        <v>37617</v>
      </c>
      <c r="AR34">
        <v>38865</v>
      </c>
      <c r="AS34">
        <v>72311</v>
      </c>
      <c r="AT34">
        <v>251501</v>
      </c>
      <c r="AU34">
        <v>242785</v>
      </c>
      <c r="AV34">
        <v>367404</v>
      </c>
      <c r="AW34">
        <v>520552</v>
      </c>
      <c r="AX34">
        <v>284665</v>
      </c>
      <c r="AY34" s="1">
        <v>293359</v>
      </c>
      <c r="AZ34">
        <v>379250</v>
      </c>
      <c r="BA34">
        <v>386540</v>
      </c>
      <c r="BB34">
        <v>527306</v>
      </c>
      <c r="BC34">
        <v>490885</v>
      </c>
    </row>
    <row r="35" spans="2:55">
      <c r="B35" t="s">
        <v>115</v>
      </c>
      <c r="AW35">
        <v>24414</v>
      </c>
      <c r="AX35">
        <v>45943</v>
      </c>
      <c r="AY35" s="1">
        <v>14195</v>
      </c>
      <c r="AZ35">
        <v>10795</v>
      </c>
      <c r="BA35">
        <v>25181</v>
      </c>
      <c r="BB35">
        <v>12734</v>
      </c>
      <c r="BC35">
        <v>26108</v>
      </c>
    </row>
    <row r="36" spans="2:55">
      <c r="B36" t="s">
        <v>22</v>
      </c>
      <c r="AF36">
        <v>3012</v>
      </c>
      <c r="AH36">
        <v>103</v>
      </c>
      <c r="AI36">
        <v>2831</v>
      </c>
      <c r="AJ36">
        <v>313</v>
      </c>
      <c r="AK36">
        <v>127</v>
      </c>
      <c r="AL36">
        <v>1179</v>
      </c>
      <c r="AM36">
        <v>333</v>
      </c>
      <c r="AN36">
        <v>814</v>
      </c>
      <c r="AZ36">
        <v>0</v>
      </c>
      <c r="BA36">
        <v>0</v>
      </c>
      <c r="BB36">
        <v>0</v>
      </c>
      <c r="BC36">
        <v>0</v>
      </c>
    </row>
    <row r="37" spans="2:55">
      <c r="B37" t="s">
        <v>101</v>
      </c>
      <c r="Q37">
        <v>332</v>
      </c>
      <c r="T37">
        <v>56</v>
      </c>
      <c r="X37">
        <v>6</v>
      </c>
      <c r="AC37">
        <v>367</v>
      </c>
      <c r="AD37">
        <v>314</v>
      </c>
      <c r="AH37">
        <v>218</v>
      </c>
      <c r="AW37">
        <v>1130</v>
      </c>
      <c r="AX37">
        <v>4970</v>
      </c>
      <c r="AY37" s="1">
        <v>11184</v>
      </c>
      <c r="AZ37">
        <v>18748</v>
      </c>
      <c r="BA37">
        <v>23858</v>
      </c>
      <c r="BB37">
        <v>12195</v>
      </c>
      <c r="BC37">
        <v>28168</v>
      </c>
    </row>
    <row r="38" spans="2:55">
      <c r="B38" t="s">
        <v>102</v>
      </c>
      <c r="AZ38">
        <v>912</v>
      </c>
      <c r="BA38">
        <v>0</v>
      </c>
      <c r="BB38">
        <v>19146</v>
      </c>
      <c r="BC38">
        <v>17008</v>
      </c>
    </row>
    <row r="39" spans="2:55">
      <c r="B39" t="s">
        <v>24</v>
      </c>
      <c r="Q39">
        <v>1048</v>
      </c>
      <c r="R39">
        <v>467</v>
      </c>
      <c r="S39">
        <v>318</v>
      </c>
      <c r="T39">
        <v>4013</v>
      </c>
      <c r="U39">
        <v>11208</v>
      </c>
      <c r="V39">
        <v>17192</v>
      </c>
      <c r="W39">
        <v>12117</v>
      </c>
      <c r="X39">
        <v>1919</v>
      </c>
      <c r="Y39">
        <v>2206</v>
      </c>
      <c r="Z39">
        <v>573</v>
      </c>
      <c r="AA39">
        <v>1275</v>
      </c>
      <c r="AB39">
        <v>2005</v>
      </c>
      <c r="AC39">
        <v>509</v>
      </c>
      <c r="AD39">
        <v>1607</v>
      </c>
      <c r="AE39">
        <v>3223</v>
      </c>
      <c r="AF39">
        <v>4603</v>
      </c>
      <c r="AG39">
        <v>5020</v>
      </c>
      <c r="AH39">
        <v>5038</v>
      </c>
      <c r="AI39">
        <v>3886</v>
      </c>
      <c r="AJ39">
        <v>3518</v>
      </c>
      <c r="AK39">
        <v>2686</v>
      </c>
      <c r="AL39">
        <v>5026</v>
      </c>
      <c r="AM39">
        <v>3909</v>
      </c>
      <c r="AN39">
        <v>4154</v>
      </c>
      <c r="AO39">
        <v>6386</v>
      </c>
      <c r="AP39">
        <v>6363</v>
      </c>
      <c r="AQ39">
        <v>11427</v>
      </c>
      <c r="AR39">
        <v>10671</v>
      </c>
      <c r="AS39">
        <v>47515</v>
      </c>
      <c r="AT39">
        <v>57990</v>
      </c>
      <c r="AU39">
        <v>61144</v>
      </c>
      <c r="AV39">
        <v>60196</v>
      </c>
      <c r="AW39">
        <v>64536</v>
      </c>
      <c r="AX39">
        <v>72934</v>
      </c>
      <c r="AY39" s="1">
        <v>94433</v>
      </c>
      <c r="AZ39">
        <v>176557</v>
      </c>
      <c r="BA39">
        <v>232534</v>
      </c>
      <c r="BB39">
        <v>294454</v>
      </c>
      <c r="BC39">
        <v>450294</v>
      </c>
    </row>
    <row r="40" spans="2:55">
      <c r="B40" t="s">
        <v>25</v>
      </c>
      <c r="Q40">
        <v>5</v>
      </c>
      <c r="R40">
        <v>100</v>
      </c>
      <c r="S40">
        <v>5124</v>
      </c>
      <c r="T40">
        <v>564</v>
      </c>
      <c r="U40">
        <v>25</v>
      </c>
      <c r="V40">
        <v>445</v>
      </c>
      <c r="W40">
        <v>841</v>
      </c>
      <c r="X40">
        <v>1637</v>
      </c>
      <c r="Y40">
        <v>4022</v>
      </c>
      <c r="Z40">
        <v>3171</v>
      </c>
      <c r="AA40">
        <v>249</v>
      </c>
      <c r="AB40">
        <v>707</v>
      </c>
      <c r="AC40">
        <v>1791</v>
      </c>
      <c r="AD40">
        <v>610</v>
      </c>
      <c r="AE40">
        <v>244</v>
      </c>
      <c r="AF40">
        <v>915</v>
      </c>
      <c r="AG40">
        <v>320</v>
      </c>
      <c r="AH40">
        <v>285</v>
      </c>
      <c r="AI40">
        <v>127</v>
      </c>
      <c r="AJ40">
        <v>159</v>
      </c>
      <c r="AK40">
        <v>19</v>
      </c>
      <c r="AL40">
        <v>123</v>
      </c>
      <c r="AM40">
        <v>73</v>
      </c>
      <c r="AN40">
        <v>80</v>
      </c>
      <c r="AO40">
        <v>881</v>
      </c>
      <c r="AP40">
        <v>303</v>
      </c>
      <c r="AQ40">
        <v>102</v>
      </c>
      <c r="AR40">
        <v>246</v>
      </c>
      <c r="AS40">
        <v>457</v>
      </c>
      <c r="AT40">
        <v>27429</v>
      </c>
      <c r="AU40">
        <v>27260</v>
      </c>
      <c r="AV40">
        <v>43622</v>
      </c>
      <c r="AW40">
        <v>33946</v>
      </c>
      <c r="AX40">
        <v>32150</v>
      </c>
      <c r="AY40" s="1">
        <v>18646</v>
      </c>
      <c r="AZ40">
        <v>10385</v>
      </c>
      <c r="BA40">
        <v>22931</v>
      </c>
      <c r="BB40">
        <v>16333</v>
      </c>
      <c r="BC40">
        <v>7730</v>
      </c>
    </row>
    <row r="41" spans="2:55">
      <c r="B41" t="s">
        <v>26</v>
      </c>
      <c r="Q41">
        <v>1203</v>
      </c>
      <c r="R41">
        <v>1815</v>
      </c>
      <c r="S41">
        <v>3179</v>
      </c>
      <c r="T41">
        <v>4186</v>
      </c>
      <c r="U41">
        <v>5974</v>
      </c>
      <c r="V41">
        <v>17247</v>
      </c>
      <c r="W41">
        <v>32864</v>
      </c>
      <c r="X41">
        <v>22419</v>
      </c>
      <c r="Y41">
        <v>33320</v>
      </c>
      <c r="Z41">
        <v>20261</v>
      </c>
      <c r="AA41">
        <v>14798</v>
      </c>
      <c r="AB41">
        <v>11800</v>
      </c>
      <c r="AC41">
        <v>11899</v>
      </c>
      <c r="AD41">
        <v>10078</v>
      </c>
      <c r="AE41">
        <v>9996</v>
      </c>
      <c r="AF41">
        <v>8727</v>
      </c>
      <c r="AG41">
        <v>7445</v>
      </c>
      <c r="AH41">
        <v>7589</v>
      </c>
      <c r="AI41">
        <v>4516</v>
      </c>
      <c r="AJ41">
        <v>4901</v>
      </c>
      <c r="AK41">
        <v>2574</v>
      </c>
      <c r="AL41">
        <v>3003</v>
      </c>
      <c r="AM41">
        <v>2713</v>
      </c>
      <c r="AN41">
        <v>3336</v>
      </c>
      <c r="AO41">
        <v>2806</v>
      </c>
      <c r="AP41">
        <v>3126</v>
      </c>
      <c r="AQ41">
        <v>2429</v>
      </c>
      <c r="AR41">
        <v>2998</v>
      </c>
      <c r="AS41">
        <v>14259</v>
      </c>
      <c r="AT41">
        <v>24681</v>
      </c>
      <c r="AU41">
        <v>24339</v>
      </c>
      <c r="AV41">
        <v>22846</v>
      </c>
      <c r="AW41">
        <v>27563</v>
      </c>
      <c r="AX41">
        <v>26086</v>
      </c>
      <c r="AY41" s="1">
        <v>30413</v>
      </c>
      <c r="AZ41">
        <v>31599</v>
      </c>
      <c r="BA41">
        <v>39405</v>
      </c>
      <c r="BB41">
        <v>45700</v>
      </c>
      <c r="BC41">
        <v>25805</v>
      </c>
    </row>
    <row r="42" spans="2:55">
      <c r="B42" t="s">
        <v>177</v>
      </c>
      <c r="AB42">
        <v>9900</v>
      </c>
      <c r="AC42">
        <v>118837</v>
      </c>
      <c r="AZ42">
        <v>0</v>
      </c>
      <c r="BA42">
        <v>0</v>
      </c>
      <c r="BB42">
        <v>0</v>
      </c>
      <c r="BC42">
        <v>0</v>
      </c>
    </row>
    <row r="43" spans="2:55">
      <c r="B43" t="s">
        <v>116</v>
      </c>
      <c r="AA43">
        <v>4217</v>
      </c>
      <c r="AB43">
        <v>8120</v>
      </c>
      <c r="AC43">
        <v>6926</v>
      </c>
      <c r="AD43">
        <v>13957</v>
      </c>
      <c r="AE43">
        <v>18512</v>
      </c>
      <c r="AF43">
        <v>19423</v>
      </c>
      <c r="AG43">
        <v>19623</v>
      </c>
      <c r="AH43">
        <v>36722</v>
      </c>
      <c r="AI43">
        <v>22930</v>
      </c>
      <c r="AJ43">
        <v>35854</v>
      </c>
      <c r="AK43">
        <v>7917</v>
      </c>
      <c r="AL43">
        <v>8674</v>
      </c>
      <c r="AM43">
        <v>12354</v>
      </c>
      <c r="AN43">
        <v>22968</v>
      </c>
      <c r="AO43">
        <v>15489</v>
      </c>
      <c r="AP43">
        <v>25917</v>
      </c>
      <c r="AQ43">
        <v>13460</v>
      </c>
      <c r="AR43">
        <v>54817</v>
      </c>
      <c r="AS43">
        <v>76644</v>
      </c>
      <c r="AT43">
        <v>120984</v>
      </c>
      <c r="AU43">
        <v>78403</v>
      </c>
      <c r="AV43">
        <v>163840</v>
      </c>
      <c r="AW43">
        <v>228880</v>
      </c>
      <c r="AX43">
        <v>229464</v>
      </c>
      <c r="AY43" s="1">
        <v>345213</v>
      </c>
      <c r="AZ43">
        <v>681323</v>
      </c>
      <c r="BA43">
        <v>763681</v>
      </c>
      <c r="BB43">
        <v>548995</v>
      </c>
      <c r="BC43">
        <v>761711</v>
      </c>
    </row>
    <row r="44" spans="2:55">
      <c r="B44" t="s">
        <v>117</v>
      </c>
      <c r="AI44">
        <v>163</v>
      </c>
      <c r="AJ44">
        <v>1</v>
      </c>
      <c r="AK44">
        <v>74</v>
      </c>
      <c r="AL44">
        <v>142</v>
      </c>
      <c r="AM44">
        <v>528</v>
      </c>
      <c r="AN44">
        <v>167</v>
      </c>
      <c r="AO44">
        <v>253</v>
      </c>
      <c r="AP44">
        <v>261</v>
      </c>
      <c r="AQ44">
        <v>234</v>
      </c>
      <c r="AR44">
        <v>340</v>
      </c>
      <c r="AS44">
        <v>1048</v>
      </c>
      <c r="AT44">
        <v>22658</v>
      </c>
      <c r="AU44">
        <v>32280</v>
      </c>
      <c r="AV44">
        <v>36427</v>
      </c>
      <c r="AW44">
        <v>33917</v>
      </c>
      <c r="AX44">
        <v>30235</v>
      </c>
      <c r="AY44" s="1">
        <v>54642</v>
      </c>
      <c r="AZ44">
        <v>90655</v>
      </c>
      <c r="BA44">
        <v>114617</v>
      </c>
      <c r="BB44">
        <v>67109</v>
      </c>
      <c r="BC44">
        <v>108181</v>
      </c>
    </row>
    <row r="45" spans="2:55">
      <c r="B45" t="s">
        <v>27</v>
      </c>
      <c r="Q45">
        <v>5049</v>
      </c>
      <c r="R45">
        <v>3954</v>
      </c>
      <c r="S45">
        <v>3922</v>
      </c>
      <c r="T45">
        <v>8517</v>
      </c>
      <c r="U45">
        <v>12368</v>
      </c>
      <c r="V45">
        <v>52084</v>
      </c>
      <c r="W45">
        <v>95482</v>
      </c>
      <c r="X45">
        <v>74403</v>
      </c>
      <c r="Y45">
        <v>30519</v>
      </c>
      <c r="Z45">
        <v>62283</v>
      </c>
      <c r="AA45">
        <v>7854</v>
      </c>
      <c r="AB45">
        <v>12721</v>
      </c>
      <c r="AC45">
        <v>6951</v>
      </c>
      <c r="AD45">
        <v>8943</v>
      </c>
      <c r="AE45">
        <v>9163</v>
      </c>
      <c r="AF45">
        <v>9562</v>
      </c>
      <c r="AG45">
        <v>8236</v>
      </c>
      <c r="AH45">
        <v>8546</v>
      </c>
      <c r="AI45">
        <v>4321</v>
      </c>
      <c r="AJ45">
        <v>6779</v>
      </c>
      <c r="AK45">
        <v>1187</v>
      </c>
      <c r="AL45">
        <v>778</v>
      </c>
      <c r="AM45">
        <v>4648</v>
      </c>
      <c r="AN45">
        <v>873</v>
      </c>
      <c r="AO45">
        <v>4495</v>
      </c>
      <c r="AP45">
        <v>1531</v>
      </c>
      <c r="AQ45">
        <v>2015</v>
      </c>
      <c r="AR45">
        <v>3714</v>
      </c>
      <c r="AS45">
        <v>7658</v>
      </c>
      <c r="AT45">
        <v>19495</v>
      </c>
      <c r="AU45">
        <v>16884</v>
      </c>
      <c r="AV45">
        <v>23389</v>
      </c>
      <c r="AW45">
        <v>25741</v>
      </c>
      <c r="AX45">
        <v>23117</v>
      </c>
      <c r="AY45" s="1">
        <v>34957</v>
      </c>
      <c r="AZ45">
        <v>65104</v>
      </c>
      <c r="BA45">
        <v>79381</v>
      </c>
      <c r="BB45">
        <v>104840</v>
      </c>
      <c r="BC45">
        <v>103050</v>
      </c>
    </row>
    <row r="46" spans="2:55">
      <c r="B46" t="s">
        <v>28</v>
      </c>
      <c r="AH46">
        <v>101</v>
      </c>
      <c r="AI46">
        <v>70560</v>
      </c>
      <c r="AK46">
        <v>45</v>
      </c>
      <c r="AM46">
        <v>38</v>
      </c>
      <c r="AN46">
        <v>1086</v>
      </c>
      <c r="AZ46">
        <v>225</v>
      </c>
      <c r="BA46">
        <v>3236</v>
      </c>
      <c r="BB46">
        <v>5711</v>
      </c>
      <c r="BC46">
        <v>0</v>
      </c>
    </row>
    <row r="47" spans="2:55">
      <c r="B47" t="s">
        <v>29</v>
      </c>
      <c r="AZ47">
        <v>0</v>
      </c>
      <c r="BA47">
        <v>0</v>
      </c>
      <c r="BB47">
        <v>0</v>
      </c>
      <c r="BC47">
        <v>0</v>
      </c>
    </row>
    <row r="48" spans="2:55">
      <c r="B48" t="s">
        <v>30</v>
      </c>
      <c r="AE48">
        <v>861</v>
      </c>
      <c r="AF48">
        <v>137</v>
      </c>
      <c r="AG48">
        <v>108</v>
      </c>
      <c r="AH48">
        <v>12</v>
      </c>
      <c r="AI48">
        <v>304</v>
      </c>
      <c r="AK48">
        <v>309</v>
      </c>
      <c r="AL48">
        <v>1101</v>
      </c>
      <c r="AM48">
        <v>1767</v>
      </c>
      <c r="AN48">
        <v>5091</v>
      </c>
      <c r="AO48">
        <v>3754</v>
      </c>
      <c r="AP48">
        <v>6820</v>
      </c>
      <c r="AQ48">
        <v>7369</v>
      </c>
      <c r="AR48">
        <v>8691</v>
      </c>
      <c r="AS48">
        <v>29006</v>
      </c>
      <c r="AT48">
        <v>37051</v>
      </c>
      <c r="AU48">
        <v>11201</v>
      </c>
      <c r="AV48">
        <v>15341</v>
      </c>
      <c r="AW48">
        <v>30037</v>
      </c>
      <c r="AX48">
        <v>72437</v>
      </c>
      <c r="AY48" s="1">
        <v>104969</v>
      </c>
      <c r="AZ48">
        <v>143438</v>
      </c>
      <c r="BA48">
        <v>66040</v>
      </c>
      <c r="BB48">
        <v>83113</v>
      </c>
      <c r="BC48">
        <v>260824</v>
      </c>
    </row>
    <row r="49" spans="2:55">
      <c r="B49" t="s">
        <v>31</v>
      </c>
      <c r="AC49">
        <v>1785</v>
      </c>
      <c r="AD49">
        <v>1886</v>
      </c>
      <c r="AZ49">
        <v>23</v>
      </c>
      <c r="BA49">
        <v>1991</v>
      </c>
      <c r="BB49">
        <v>1255</v>
      </c>
      <c r="BC49">
        <v>2861</v>
      </c>
    </row>
    <row r="50" spans="2:55">
      <c r="B50" t="s">
        <v>137</v>
      </c>
      <c r="R50">
        <v>98</v>
      </c>
      <c r="S50">
        <v>1687</v>
      </c>
      <c r="T50">
        <v>5948</v>
      </c>
      <c r="U50">
        <v>4112</v>
      </c>
      <c r="V50">
        <v>13714</v>
      </c>
      <c r="W50">
        <v>14184</v>
      </c>
      <c r="X50">
        <v>52807</v>
      </c>
      <c r="Y50">
        <v>10053</v>
      </c>
      <c r="Z50">
        <v>16639</v>
      </c>
      <c r="AA50">
        <v>4048</v>
      </c>
      <c r="AE50">
        <v>10703</v>
      </c>
      <c r="AF50">
        <v>1467</v>
      </c>
      <c r="AZ50">
        <v>0</v>
      </c>
      <c r="BA50">
        <v>1070</v>
      </c>
      <c r="BB50">
        <v>1188</v>
      </c>
      <c r="BC50">
        <v>2002</v>
      </c>
    </row>
    <row r="51" spans="2:55">
      <c r="B51" t="s">
        <v>32</v>
      </c>
      <c r="W51">
        <v>18</v>
      </c>
      <c r="AZ51">
        <v>0</v>
      </c>
      <c r="BA51">
        <v>0</v>
      </c>
      <c r="BB51">
        <v>0</v>
      </c>
      <c r="BC51">
        <v>0</v>
      </c>
    </row>
    <row r="52" spans="2:55">
      <c r="B52" t="s">
        <v>33</v>
      </c>
      <c r="AA52">
        <v>3466</v>
      </c>
      <c r="AB52">
        <v>10127</v>
      </c>
      <c r="AC52">
        <v>9082</v>
      </c>
      <c r="AH52">
        <v>2685</v>
      </c>
      <c r="AI52">
        <v>16044</v>
      </c>
      <c r="AZ52">
        <v>0</v>
      </c>
      <c r="BA52">
        <v>0</v>
      </c>
      <c r="BB52">
        <v>0</v>
      </c>
      <c r="BC52">
        <v>0</v>
      </c>
    </row>
    <row r="53" spans="2:55">
      <c r="B53" t="s">
        <v>103</v>
      </c>
      <c r="AZ53">
        <v>0</v>
      </c>
      <c r="BA53">
        <v>0</v>
      </c>
      <c r="BB53">
        <v>0</v>
      </c>
      <c r="BC53">
        <v>0</v>
      </c>
    </row>
    <row r="54" spans="2:55">
      <c r="B54" t="s">
        <v>138</v>
      </c>
      <c r="AZ54">
        <v>6015</v>
      </c>
      <c r="BA54">
        <v>8276</v>
      </c>
      <c r="BB54">
        <v>30615</v>
      </c>
      <c r="BC54">
        <v>54010</v>
      </c>
    </row>
    <row r="55" spans="2:55">
      <c r="B55" t="s">
        <v>34</v>
      </c>
      <c r="Y55">
        <v>36</v>
      </c>
      <c r="Z55">
        <v>6</v>
      </c>
      <c r="AB55">
        <v>207</v>
      </c>
      <c r="AD55">
        <v>3399</v>
      </c>
      <c r="AE55">
        <v>5111</v>
      </c>
      <c r="AF55">
        <v>3101</v>
      </c>
      <c r="AG55">
        <v>95</v>
      </c>
      <c r="AH55">
        <v>19</v>
      </c>
      <c r="AI55">
        <v>56</v>
      </c>
      <c r="AJ55">
        <v>111</v>
      </c>
      <c r="AK55">
        <v>110</v>
      </c>
      <c r="AL55">
        <v>533</v>
      </c>
      <c r="AM55">
        <v>470</v>
      </c>
      <c r="AN55">
        <v>2278</v>
      </c>
      <c r="AO55">
        <v>930</v>
      </c>
      <c r="AP55">
        <v>956</v>
      </c>
      <c r="AQ55">
        <v>1272</v>
      </c>
      <c r="AR55">
        <v>4444</v>
      </c>
      <c r="AS55">
        <v>9197</v>
      </c>
      <c r="AT55">
        <v>16406</v>
      </c>
      <c r="AU55">
        <v>18006</v>
      </c>
      <c r="AV55">
        <v>16687</v>
      </c>
      <c r="AW55">
        <v>6085</v>
      </c>
      <c r="AX55">
        <v>4223</v>
      </c>
      <c r="AY55" s="1">
        <v>1131</v>
      </c>
      <c r="AZ55">
        <v>300</v>
      </c>
      <c r="BA55">
        <v>1662</v>
      </c>
      <c r="BB55">
        <v>2244</v>
      </c>
      <c r="BC55">
        <v>542</v>
      </c>
    </row>
    <row r="56" spans="2:55">
      <c r="B56" t="s">
        <v>35</v>
      </c>
      <c r="E56">
        <f>SUM(E4:E55)</f>
        <v>0</v>
      </c>
      <c r="F56">
        <f t="shared" ref="F56:AY56" si="0">SUM(F4:F55)</f>
        <v>0</v>
      </c>
      <c r="G56">
        <f t="shared" si="0"/>
        <v>0</v>
      </c>
      <c r="H56">
        <f t="shared" si="0"/>
        <v>0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56643518</v>
      </c>
      <c r="R56">
        <f t="shared" si="0"/>
        <v>59720067</v>
      </c>
      <c r="S56">
        <f t="shared" si="0"/>
        <v>34643801</v>
      </c>
      <c r="T56">
        <f t="shared" si="0"/>
        <v>11412621</v>
      </c>
      <c r="U56">
        <f t="shared" si="0"/>
        <v>17879198</v>
      </c>
      <c r="V56">
        <f t="shared" si="0"/>
        <v>15997379</v>
      </c>
      <c r="W56">
        <f t="shared" si="0"/>
        <v>18943855</v>
      </c>
      <c r="X56">
        <f t="shared" si="0"/>
        <v>32962220</v>
      </c>
      <c r="Y56">
        <f t="shared" si="0"/>
        <v>63873728</v>
      </c>
      <c r="Z56">
        <f t="shared" si="0"/>
        <v>49976168</v>
      </c>
      <c r="AA56">
        <f t="shared" si="0"/>
        <v>46518589</v>
      </c>
      <c r="AB56">
        <f t="shared" si="0"/>
        <v>60901441</v>
      </c>
      <c r="AC56">
        <f t="shared" si="0"/>
        <v>63312343</v>
      </c>
      <c r="AD56">
        <f t="shared" si="0"/>
        <v>60768420</v>
      </c>
      <c r="AE56">
        <f>SUM(AE4:AE55)</f>
        <v>55807794</v>
      </c>
      <c r="AF56">
        <f>SUM(AF4:AF55)</f>
        <v>54537009</v>
      </c>
      <c r="AG56">
        <f t="shared" si="0"/>
        <v>50978800</v>
      </c>
      <c r="AH56">
        <f t="shared" si="0"/>
        <v>60076912</v>
      </c>
      <c r="AI56">
        <f t="shared" si="0"/>
        <v>53761554</v>
      </c>
      <c r="AJ56">
        <f t="shared" si="0"/>
        <v>49948598</v>
      </c>
      <c r="AK56">
        <f t="shared" si="0"/>
        <v>57066572</v>
      </c>
      <c r="AL56">
        <f t="shared" si="0"/>
        <v>56800077</v>
      </c>
      <c r="AM56">
        <f t="shared" si="0"/>
        <v>45571688</v>
      </c>
      <c r="AN56">
        <f t="shared" si="0"/>
        <v>55762364</v>
      </c>
      <c r="AO56">
        <f t="shared" si="0"/>
        <v>94476472</v>
      </c>
      <c r="AP56">
        <f t="shared" si="0"/>
        <v>99685349</v>
      </c>
      <c r="AQ56">
        <f t="shared" si="0"/>
        <v>12588953</v>
      </c>
      <c r="AR56">
        <f t="shared" si="0"/>
        <v>14313434</v>
      </c>
      <c r="AS56">
        <f t="shared" si="0"/>
        <v>17020445</v>
      </c>
      <c r="AT56">
        <f t="shared" si="0"/>
        <v>15255063</v>
      </c>
      <c r="AU56">
        <f t="shared" si="0"/>
        <v>15815686</v>
      </c>
      <c r="AV56">
        <f t="shared" si="0"/>
        <v>19187645</v>
      </c>
      <c r="AW56">
        <f t="shared" si="0"/>
        <v>35201378</v>
      </c>
      <c r="AX56">
        <f t="shared" si="0"/>
        <v>34329956</v>
      </c>
      <c r="AY56" s="1">
        <f t="shared" si="0"/>
        <v>26746442</v>
      </c>
      <c r="AZ56">
        <v>60243719</v>
      </c>
      <c r="BA56">
        <v>73406364</v>
      </c>
      <c r="BB56">
        <v>79754079</v>
      </c>
      <c r="BC56">
        <v>121670129</v>
      </c>
    </row>
    <row r="57" spans="2:55">
      <c r="B57" t="s">
        <v>36</v>
      </c>
      <c r="Q57">
        <v>2675</v>
      </c>
      <c r="R57">
        <v>8263</v>
      </c>
      <c r="S57">
        <v>1792</v>
      </c>
      <c r="AZ57">
        <v>0</v>
      </c>
      <c r="BA57">
        <v>0</v>
      </c>
      <c r="BB57">
        <v>0</v>
      </c>
      <c r="BC57">
        <v>0</v>
      </c>
    </row>
    <row r="58" spans="2:55">
      <c r="B58" t="s">
        <v>184</v>
      </c>
      <c r="BA58">
        <v>4629</v>
      </c>
    </row>
    <row r="59" spans="2:55">
      <c r="B59" t="s">
        <v>104</v>
      </c>
      <c r="Z59">
        <v>334</v>
      </c>
      <c r="AA59">
        <v>39</v>
      </c>
      <c r="AB59">
        <v>1910</v>
      </c>
      <c r="AC59">
        <v>93</v>
      </c>
      <c r="AD59">
        <v>343</v>
      </c>
      <c r="AF59">
        <v>34</v>
      </c>
      <c r="AG59">
        <v>150</v>
      </c>
      <c r="AY59" s="1">
        <v>175477</v>
      </c>
      <c r="AZ59">
        <v>132284</v>
      </c>
      <c r="BA59">
        <v>13414</v>
      </c>
      <c r="BB59">
        <v>76291</v>
      </c>
      <c r="BC59">
        <v>112638</v>
      </c>
    </row>
    <row r="60" spans="2:55">
      <c r="B60" t="s">
        <v>37</v>
      </c>
      <c r="Q60">
        <v>621362</v>
      </c>
      <c r="R60">
        <v>703863</v>
      </c>
      <c r="S60">
        <v>435704</v>
      </c>
      <c r="X60">
        <v>1221438</v>
      </c>
      <c r="Y60">
        <v>1793197</v>
      </c>
      <c r="Z60">
        <v>1078741</v>
      </c>
      <c r="AA60">
        <v>1217884</v>
      </c>
      <c r="AB60">
        <v>1306111</v>
      </c>
      <c r="AC60">
        <v>1649846</v>
      </c>
      <c r="AD60">
        <v>1667382</v>
      </c>
      <c r="AE60">
        <v>1443825</v>
      </c>
      <c r="AF60">
        <v>3291045</v>
      </c>
      <c r="AG60">
        <v>3170963</v>
      </c>
      <c r="AH60">
        <v>4461682</v>
      </c>
      <c r="AI60">
        <v>2548412</v>
      </c>
      <c r="AJ60">
        <v>1480169</v>
      </c>
      <c r="AK60">
        <v>1473712</v>
      </c>
      <c r="AL60">
        <v>2313759</v>
      </c>
      <c r="AM60">
        <v>2067845</v>
      </c>
      <c r="AN60">
        <v>1969142</v>
      </c>
      <c r="AO60">
        <v>1796887</v>
      </c>
      <c r="AP60">
        <v>2329036</v>
      </c>
      <c r="AQ60">
        <v>1585909</v>
      </c>
      <c r="AR60">
        <v>1352533</v>
      </c>
      <c r="AS60">
        <v>280650</v>
      </c>
      <c r="AX60">
        <v>728030</v>
      </c>
      <c r="AY60" s="1">
        <v>6060649</v>
      </c>
      <c r="AZ60">
        <v>5343358</v>
      </c>
      <c r="BA60">
        <v>4249833</v>
      </c>
      <c r="BB60">
        <v>4756738</v>
      </c>
      <c r="BC60">
        <v>8891162</v>
      </c>
    </row>
    <row r="61" spans="2:55">
      <c r="B61" t="s">
        <v>38</v>
      </c>
      <c r="Q61">
        <v>134278</v>
      </c>
      <c r="R61">
        <v>171572</v>
      </c>
      <c r="S61">
        <v>139863</v>
      </c>
      <c r="T61">
        <v>156514</v>
      </c>
      <c r="U61">
        <v>205783</v>
      </c>
      <c r="V61">
        <v>354002</v>
      </c>
      <c r="W61">
        <v>512811</v>
      </c>
      <c r="X61">
        <v>406235</v>
      </c>
      <c r="Y61">
        <v>626093</v>
      </c>
      <c r="Z61">
        <v>552253</v>
      </c>
      <c r="AA61">
        <v>507266</v>
      </c>
      <c r="AB61">
        <v>298914</v>
      </c>
      <c r="AC61">
        <v>142473</v>
      </c>
      <c r="AD61">
        <v>211273</v>
      </c>
      <c r="AE61">
        <v>248315</v>
      </c>
      <c r="AF61">
        <v>255879</v>
      </c>
      <c r="AG61">
        <v>308112</v>
      </c>
      <c r="AH61">
        <v>312934</v>
      </c>
      <c r="AI61">
        <v>207212</v>
      </c>
      <c r="AJ61">
        <v>138874</v>
      </c>
      <c r="AK61">
        <v>35995</v>
      </c>
      <c r="AL61">
        <v>26481</v>
      </c>
      <c r="AM61">
        <v>42062</v>
      </c>
      <c r="AN61">
        <v>52934</v>
      </c>
      <c r="AO61">
        <v>60393</v>
      </c>
      <c r="AP61">
        <v>110956</v>
      </c>
      <c r="AQ61">
        <v>80452</v>
      </c>
      <c r="AR61">
        <v>95361</v>
      </c>
      <c r="AS61">
        <v>433941</v>
      </c>
      <c r="AT61">
        <v>1692724</v>
      </c>
      <c r="AU61">
        <v>1096949</v>
      </c>
      <c r="AV61">
        <v>797340</v>
      </c>
      <c r="AW61">
        <v>1116341</v>
      </c>
      <c r="AX61">
        <v>999256</v>
      </c>
      <c r="AY61" s="1">
        <v>1095010</v>
      </c>
      <c r="AZ61">
        <v>1319193</v>
      </c>
      <c r="BA61">
        <v>1487585</v>
      </c>
      <c r="BB61">
        <v>1607029</v>
      </c>
      <c r="BC61">
        <v>2013664</v>
      </c>
    </row>
    <row r="62" spans="2:55">
      <c r="B62" t="s">
        <v>39</v>
      </c>
      <c r="AX62">
        <v>1085</v>
      </c>
      <c r="AY62" s="1">
        <v>18053</v>
      </c>
      <c r="AZ62">
        <v>3401</v>
      </c>
      <c r="BA62">
        <v>1970</v>
      </c>
      <c r="BB62">
        <v>10643</v>
      </c>
      <c r="BC62">
        <v>29</v>
      </c>
    </row>
    <row r="63" spans="2:55">
      <c r="B63" t="s">
        <v>106</v>
      </c>
      <c r="AB63">
        <v>241</v>
      </c>
      <c r="AI63">
        <v>9</v>
      </c>
      <c r="AJ63">
        <v>50</v>
      </c>
      <c r="AL63">
        <v>10</v>
      </c>
      <c r="AM63">
        <v>29268</v>
      </c>
      <c r="AN63">
        <v>26934</v>
      </c>
      <c r="AO63">
        <v>54535</v>
      </c>
      <c r="AP63">
        <v>157879</v>
      </c>
      <c r="AQ63">
        <v>242542</v>
      </c>
      <c r="AR63">
        <v>46448</v>
      </c>
      <c r="AX63">
        <v>9917</v>
      </c>
      <c r="AY63" s="1">
        <v>224185</v>
      </c>
      <c r="AZ63">
        <v>49789</v>
      </c>
      <c r="BA63">
        <v>64758</v>
      </c>
      <c r="BB63">
        <v>68712</v>
      </c>
      <c r="BC63">
        <v>319538</v>
      </c>
    </row>
    <row r="64" spans="2:55">
      <c r="B64" t="s">
        <v>40</v>
      </c>
      <c r="Q64">
        <v>279</v>
      </c>
      <c r="S64">
        <v>109</v>
      </c>
      <c r="T64">
        <v>32</v>
      </c>
      <c r="U64">
        <v>3</v>
      </c>
      <c r="X64">
        <v>160</v>
      </c>
      <c r="Y64">
        <v>36185</v>
      </c>
      <c r="Z64">
        <v>288</v>
      </c>
      <c r="AA64">
        <v>205</v>
      </c>
      <c r="AB64">
        <v>18127</v>
      </c>
      <c r="AC64">
        <v>5977</v>
      </c>
      <c r="AD64">
        <v>160201</v>
      </c>
      <c r="AE64">
        <v>517</v>
      </c>
      <c r="AF64">
        <v>86</v>
      </c>
      <c r="AG64">
        <v>86732</v>
      </c>
      <c r="AH64">
        <v>39373</v>
      </c>
      <c r="AI64">
        <v>46354</v>
      </c>
      <c r="AJ64">
        <v>6116</v>
      </c>
      <c r="AK64">
        <v>23946</v>
      </c>
      <c r="AL64">
        <v>48142</v>
      </c>
      <c r="AM64">
        <v>7261</v>
      </c>
      <c r="AN64">
        <v>26300</v>
      </c>
      <c r="AO64">
        <v>32379</v>
      </c>
      <c r="AP64">
        <v>103200</v>
      </c>
      <c r="AQ64">
        <v>25277</v>
      </c>
      <c r="AR64">
        <v>40522</v>
      </c>
      <c r="AS64">
        <v>29131</v>
      </c>
      <c r="AX64">
        <v>32729</v>
      </c>
      <c r="AY64" s="1">
        <v>434077</v>
      </c>
      <c r="AZ64">
        <v>243948</v>
      </c>
      <c r="BA64">
        <v>445493</v>
      </c>
      <c r="BB64">
        <v>1142199</v>
      </c>
      <c r="BC64">
        <v>758072</v>
      </c>
    </row>
    <row r="65" spans="2:55">
      <c r="B65" t="s">
        <v>141</v>
      </c>
      <c r="AX65">
        <v>100</v>
      </c>
      <c r="AY65" s="1">
        <v>6292</v>
      </c>
      <c r="AZ65">
        <v>877</v>
      </c>
      <c r="BA65">
        <v>3461</v>
      </c>
      <c r="BB65">
        <v>1210</v>
      </c>
      <c r="BC65">
        <v>55</v>
      </c>
    </row>
    <row r="66" spans="2:55">
      <c r="B66" t="s">
        <v>169</v>
      </c>
      <c r="AZ66">
        <v>0</v>
      </c>
      <c r="BA66">
        <v>0</v>
      </c>
      <c r="BB66">
        <v>0</v>
      </c>
      <c r="BC66">
        <v>0</v>
      </c>
    </row>
    <row r="67" spans="2:55">
      <c r="B67" t="s">
        <v>170</v>
      </c>
      <c r="AH67">
        <v>5</v>
      </c>
      <c r="AI67">
        <v>1200</v>
      </c>
      <c r="AJ67">
        <v>1224</v>
      </c>
      <c r="AK67">
        <v>75</v>
      </c>
      <c r="AL67">
        <v>1448</v>
      </c>
      <c r="AM67">
        <v>675</v>
      </c>
      <c r="AN67">
        <v>1543</v>
      </c>
      <c r="AO67">
        <v>941</v>
      </c>
      <c r="AP67">
        <v>266</v>
      </c>
      <c r="AQ67">
        <v>3786</v>
      </c>
      <c r="AR67">
        <v>4509</v>
      </c>
      <c r="AX67">
        <v>15</v>
      </c>
      <c r="AY67" s="1">
        <v>89</v>
      </c>
      <c r="AZ67">
        <v>0</v>
      </c>
      <c r="BA67">
        <v>0</v>
      </c>
      <c r="BB67">
        <v>0</v>
      </c>
      <c r="BC67">
        <v>0</v>
      </c>
    </row>
    <row r="68" spans="2:55">
      <c r="B68" t="s">
        <v>107</v>
      </c>
      <c r="AB68">
        <v>3167</v>
      </c>
      <c r="AC68">
        <v>2423</v>
      </c>
      <c r="AD68">
        <v>4822</v>
      </c>
      <c r="AE68">
        <v>846</v>
      </c>
      <c r="AF68">
        <v>1747</v>
      </c>
      <c r="AI68">
        <v>1600</v>
      </c>
      <c r="AJ68">
        <v>747</v>
      </c>
      <c r="AK68">
        <v>120</v>
      </c>
      <c r="AL68">
        <v>1603</v>
      </c>
      <c r="AM68">
        <v>6624</v>
      </c>
      <c r="AN68">
        <v>6566</v>
      </c>
      <c r="AO68">
        <v>1574</v>
      </c>
      <c r="AP68">
        <v>7947</v>
      </c>
      <c r="AQ68">
        <v>15800</v>
      </c>
      <c r="AR68">
        <v>8511</v>
      </c>
      <c r="AS68">
        <v>803</v>
      </c>
      <c r="AT68">
        <v>10028</v>
      </c>
      <c r="AY68" s="1">
        <v>14865</v>
      </c>
      <c r="AZ68">
        <v>53634</v>
      </c>
      <c r="BA68">
        <v>155072</v>
      </c>
      <c r="BB68">
        <v>357075</v>
      </c>
      <c r="BC68">
        <v>310588</v>
      </c>
    </row>
    <row r="69" spans="2:55">
      <c r="B69" t="s">
        <v>41</v>
      </c>
      <c r="Q69">
        <v>151893</v>
      </c>
      <c r="R69">
        <v>198215</v>
      </c>
      <c r="S69">
        <v>82971</v>
      </c>
      <c r="T69">
        <v>8964</v>
      </c>
      <c r="U69">
        <v>174058</v>
      </c>
      <c r="V69">
        <v>163394</v>
      </c>
      <c r="W69">
        <v>236397</v>
      </c>
      <c r="X69">
        <v>984634</v>
      </c>
      <c r="Y69">
        <v>513985</v>
      </c>
      <c r="Z69">
        <v>1037027</v>
      </c>
      <c r="AA69">
        <v>1725519</v>
      </c>
      <c r="AB69">
        <v>2655488</v>
      </c>
      <c r="AC69">
        <v>2867152</v>
      </c>
      <c r="AD69">
        <v>3805363</v>
      </c>
      <c r="AE69">
        <v>3356871</v>
      </c>
      <c r="AF69">
        <v>5027369</v>
      </c>
      <c r="AG69">
        <v>5240339</v>
      </c>
      <c r="AH69">
        <v>4217719</v>
      </c>
      <c r="AI69">
        <v>3157490</v>
      </c>
      <c r="AJ69">
        <v>2273571</v>
      </c>
      <c r="AK69">
        <v>2300634</v>
      </c>
      <c r="AL69">
        <v>2806150</v>
      </c>
      <c r="AM69">
        <v>2321187</v>
      </c>
      <c r="AN69">
        <v>2773615</v>
      </c>
      <c r="AO69">
        <v>2862776</v>
      </c>
      <c r="AP69">
        <v>2469512</v>
      </c>
      <c r="AQ69">
        <v>2137962</v>
      </c>
      <c r="AR69">
        <v>1616623</v>
      </c>
      <c r="AS69">
        <v>382700</v>
      </c>
      <c r="AX69">
        <v>181442</v>
      </c>
      <c r="AY69" s="1">
        <v>3419665</v>
      </c>
      <c r="AZ69">
        <v>4069249</v>
      </c>
      <c r="BA69">
        <v>10008550</v>
      </c>
      <c r="BB69">
        <v>13161111</v>
      </c>
      <c r="BC69">
        <v>27205183</v>
      </c>
    </row>
    <row r="70" spans="2:55">
      <c r="B70" t="s">
        <v>180</v>
      </c>
      <c r="AQ70">
        <v>1433</v>
      </c>
      <c r="AR70">
        <v>2257</v>
      </c>
      <c r="AS70">
        <v>1136</v>
      </c>
      <c r="AY70" s="1">
        <v>5</v>
      </c>
      <c r="AZ70">
        <v>6579</v>
      </c>
      <c r="BA70">
        <v>1070</v>
      </c>
      <c r="BB70">
        <v>1061</v>
      </c>
      <c r="BC70">
        <v>2</v>
      </c>
    </row>
    <row r="71" spans="2:55">
      <c r="B71" t="s">
        <v>42</v>
      </c>
      <c r="AF71">
        <v>11796</v>
      </c>
      <c r="AI71">
        <v>613</v>
      </c>
      <c r="AJ71">
        <v>748</v>
      </c>
      <c r="AK71">
        <v>1024</v>
      </c>
      <c r="AL71">
        <v>700</v>
      </c>
      <c r="AM71">
        <v>415</v>
      </c>
      <c r="AN71">
        <v>562</v>
      </c>
      <c r="AO71">
        <v>1481</v>
      </c>
      <c r="AP71">
        <v>1179</v>
      </c>
      <c r="AQ71">
        <v>1099</v>
      </c>
      <c r="AR71">
        <v>1138</v>
      </c>
      <c r="AW71">
        <v>85601</v>
      </c>
      <c r="AX71">
        <v>664</v>
      </c>
      <c r="AY71" s="1">
        <v>8650</v>
      </c>
      <c r="AZ71">
        <v>143</v>
      </c>
      <c r="BA71">
        <v>5498</v>
      </c>
      <c r="BB71">
        <v>0</v>
      </c>
      <c r="BC71">
        <v>18511</v>
      </c>
    </row>
    <row r="72" spans="2:55">
      <c r="B72" t="s">
        <v>43</v>
      </c>
      <c r="AW72">
        <v>51449</v>
      </c>
      <c r="AX72">
        <v>64877</v>
      </c>
      <c r="AY72" s="1">
        <v>53650</v>
      </c>
      <c r="AZ72">
        <v>58728</v>
      </c>
      <c r="BA72">
        <v>57513</v>
      </c>
      <c r="BB72">
        <v>111871</v>
      </c>
      <c r="BC72">
        <v>55468</v>
      </c>
    </row>
    <row r="73" spans="2:55">
      <c r="B73" t="s">
        <v>120</v>
      </c>
      <c r="AQ73">
        <v>9153</v>
      </c>
      <c r="AR73">
        <v>5127</v>
      </c>
      <c r="AS73">
        <v>8901</v>
      </c>
      <c r="AT73">
        <v>298705</v>
      </c>
      <c r="AU73">
        <v>404208</v>
      </c>
      <c r="AV73">
        <v>245914</v>
      </c>
      <c r="AZ73">
        <v>0</v>
      </c>
      <c r="BA73">
        <v>0</v>
      </c>
      <c r="BB73">
        <v>0</v>
      </c>
      <c r="BC73">
        <v>0</v>
      </c>
    </row>
    <row r="74" spans="2:55">
      <c r="B74" t="s">
        <v>44</v>
      </c>
      <c r="AE74">
        <v>11028</v>
      </c>
      <c r="AG74">
        <v>7698</v>
      </c>
      <c r="AH74">
        <v>5947</v>
      </c>
      <c r="AI74">
        <v>3398</v>
      </c>
      <c r="AJ74">
        <v>1301</v>
      </c>
      <c r="AK74">
        <v>5269</v>
      </c>
      <c r="AL74">
        <v>10390</v>
      </c>
      <c r="AM74">
        <v>5315</v>
      </c>
      <c r="AN74">
        <v>6982</v>
      </c>
      <c r="AO74">
        <v>3739</v>
      </c>
      <c r="AP74">
        <v>1240</v>
      </c>
      <c r="AZ74">
        <v>0</v>
      </c>
      <c r="BA74">
        <v>0</v>
      </c>
      <c r="BB74">
        <v>0</v>
      </c>
      <c r="BC74">
        <v>0</v>
      </c>
    </row>
    <row r="75" spans="2:55">
      <c r="B75" t="s">
        <v>45</v>
      </c>
      <c r="Q75">
        <v>15266</v>
      </c>
      <c r="R75">
        <v>5870</v>
      </c>
      <c r="S75">
        <v>2256</v>
      </c>
      <c r="T75">
        <v>23115</v>
      </c>
      <c r="U75">
        <v>43257</v>
      </c>
      <c r="V75">
        <v>94450</v>
      </c>
      <c r="W75">
        <v>151783</v>
      </c>
      <c r="X75">
        <v>129659</v>
      </c>
      <c r="Y75">
        <v>108466</v>
      </c>
      <c r="Z75">
        <v>43906</v>
      </c>
      <c r="AA75">
        <v>12152</v>
      </c>
      <c r="AB75">
        <v>24016</v>
      </c>
      <c r="AC75">
        <v>9058</v>
      </c>
      <c r="AD75">
        <v>19409</v>
      </c>
      <c r="AE75">
        <v>28155</v>
      </c>
      <c r="AF75">
        <v>10230</v>
      </c>
      <c r="AG75">
        <v>6496</v>
      </c>
      <c r="AH75">
        <v>3686</v>
      </c>
      <c r="AI75">
        <v>8175</v>
      </c>
      <c r="AJ75">
        <v>6704</v>
      </c>
      <c r="AK75">
        <v>1970</v>
      </c>
      <c r="AL75">
        <v>9314</v>
      </c>
      <c r="AM75">
        <v>7878</v>
      </c>
      <c r="AN75">
        <v>12265</v>
      </c>
      <c r="AO75">
        <v>5710</v>
      </c>
      <c r="AP75">
        <v>7997</v>
      </c>
      <c r="AQ75">
        <v>8329</v>
      </c>
      <c r="AR75">
        <v>9524</v>
      </c>
      <c r="AS75">
        <v>8438</v>
      </c>
      <c r="AU75">
        <v>52475</v>
      </c>
      <c r="AV75">
        <v>327478</v>
      </c>
      <c r="AW75">
        <v>425760</v>
      </c>
      <c r="AX75">
        <v>452168</v>
      </c>
      <c r="AY75" s="1">
        <v>228677</v>
      </c>
      <c r="AZ75">
        <v>117238</v>
      </c>
      <c r="BA75">
        <v>249239</v>
      </c>
      <c r="BB75">
        <v>311514</v>
      </c>
      <c r="BC75">
        <v>89294</v>
      </c>
    </row>
    <row r="76" spans="2:55">
      <c r="B76" t="s">
        <v>142</v>
      </c>
      <c r="AZ76">
        <v>88500</v>
      </c>
      <c r="BA76">
        <v>68039</v>
      </c>
      <c r="BB76">
        <v>39129</v>
      </c>
      <c r="BC76">
        <v>38077</v>
      </c>
    </row>
    <row r="77" spans="2:55">
      <c r="B77" t="s">
        <v>175</v>
      </c>
      <c r="Q77">
        <v>1346</v>
      </c>
      <c r="R77">
        <v>111</v>
      </c>
      <c r="S77">
        <v>48</v>
      </c>
      <c r="Y77">
        <v>7540</v>
      </c>
      <c r="Z77">
        <v>2482</v>
      </c>
      <c r="AB77">
        <v>4920</v>
      </c>
      <c r="AC77">
        <v>1510</v>
      </c>
      <c r="AD77">
        <v>198</v>
      </c>
      <c r="AE77">
        <v>5182</v>
      </c>
      <c r="AF77">
        <v>1002</v>
      </c>
      <c r="AG77">
        <v>2</v>
      </c>
      <c r="AZ77">
        <v>0</v>
      </c>
      <c r="BA77">
        <v>0</v>
      </c>
      <c r="BB77">
        <v>0</v>
      </c>
      <c r="BC77">
        <v>0</v>
      </c>
    </row>
    <row r="78" spans="2:55">
      <c r="B78" t="s">
        <v>143</v>
      </c>
      <c r="AZ78">
        <v>0</v>
      </c>
      <c r="BA78">
        <v>0</v>
      </c>
      <c r="BB78">
        <v>0</v>
      </c>
      <c r="BC78">
        <v>0</v>
      </c>
    </row>
    <row r="79" spans="2:55">
      <c r="B79" t="s">
        <v>100</v>
      </c>
      <c r="AW79">
        <v>128134</v>
      </c>
      <c r="AX79">
        <v>400648</v>
      </c>
      <c r="AY79" s="1">
        <v>283816</v>
      </c>
      <c r="AZ79">
        <v>0</v>
      </c>
      <c r="BA79">
        <v>0</v>
      </c>
      <c r="BB79">
        <v>0</v>
      </c>
      <c r="BC79">
        <v>0</v>
      </c>
    </row>
    <row r="80" spans="2:55">
      <c r="B80" t="s">
        <v>178</v>
      </c>
      <c r="AV80">
        <v>4498</v>
      </c>
      <c r="AW80">
        <v>6876</v>
      </c>
      <c r="AX80">
        <v>9240</v>
      </c>
      <c r="AY80" s="1">
        <v>15990</v>
      </c>
      <c r="AZ80">
        <v>12898</v>
      </c>
      <c r="BA80">
        <v>42128</v>
      </c>
      <c r="BB80">
        <v>31758</v>
      </c>
      <c r="BC80">
        <v>34256</v>
      </c>
    </row>
    <row r="81" spans="2:55">
      <c r="B81" t="s">
        <v>179</v>
      </c>
      <c r="AW81">
        <v>24826</v>
      </c>
      <c r="AX81">
        <v>105638</v>
      </c>
      <c r="AY81" s="1">
        <v>58781</v>
      </c>
      <c r="AZ81">
        <v>0</v>
      </c>
      <c r="BA81">
        <v>0</v>
      </c>
      <c r="BB81">
        <v>0</v>
      </c>
      <c r="BC81">
        <v>0</v>
      </c>
    </row>
    <row r="82" spans="2:55">
      <c r="B82" t="s">
        <v>186</v>
      </c>
      <c r="BB82">
        <v>4137</v>
      </c>
      <c r="BC82">
        <v>18747</v>
      </c>
    </row>
    <row r="83" spans="2:55">
      <c r="B83" t="s">
        <v>181</v>
      </c>
      <c r="AZ83">
        <v>74915</v>
      </c>
      <c r="BA83">
        <v>31588</v>
      </c>
      <c r="BB83">
        <v>126</v>
      </c>
      <c r="BC83">
        <v>6145</v>
      </c>
    </row>
    <row r="84" spans="2:55">
      <c r="B84" t="s">
        <v>46</v>
      </c>
      <c r="Q84">
        <v>244</v>
      </c>
      <c r="R84">
        <v>5912</v>
      </c>
      <c r="S84">
        <v>6373</v>
      </c>
      <c r="T84">
        <v>13208</v>
      </c>
      <c r="U84">
        <v>24296</v>
      </c>
      <c r="V84">
        <v>43535</v>
      </c>
      <c r="W84">
        <v>39566</v>
      </c>
      <c r="X84">
        <v>73962</v>
      </c>
      <c r="Y84">
        <v>168426</v>
      </c>
      <c r="Z84">
        <v>53397</v>
      </c>
      <c r="AA84">
        <v>11337</v>
      </c>
      <c r="AB84">
        <v>25481</v>
      </c>
      <c r="AC84">
        <v>21257</v>
      </c>
      <c r="AD84">
        <v>3597</v>
      </c>
      <c r="AE84">
        <v>67302</v>
      </c>
      <c r="AF84">
        <v>8110</v>
      </c>
      <c r="AG84">
        <v>5422</v>
      </c>
      <c r="AH84">
        <v>2934</v>
      </c>
      <c r="AI84">
        <v>9676</v>
      </c>
      <c r="AJ84">
        <v>8282</v>
      </c>
      <c r="AK84">
        <v>1018</v>
      </c>
      <c r="AL84">
        <v>6757</v>
      </c>
      <c r="AM84">
        <v>11834</v>
      </c>
      <c r="AN84">
        <v>25030</v>
      </c>
      <c r="AO84">
        <v>33587</v>
      </c>
      <c r="AP84">
        <v>69553</v>
      </c>
      <c r="AQ84">
        <v>7013</v>
      </c>
      <c r="AR84">
        <v>10332</v>
      </c>
      <c r="AS84">
        <v>14430</v>
      </c>
      <c r="AU84">
        <v>35699</v>
      </c>
      <c r="AV84">
        <v>65166</v>
      </c>
      <c r="AW84">
        <v>41</v>
      </c>
      <c r="AZ84">
        <v>0</v>
      </c>
      <c r="BA84">
        <v>0</v>
      </c>
      <c r="BB84">
        <v>0</v>
      </c>
      <c r="BC84">
        <v>0</v>
      </c>
    </row>
    <row r="85" spans="2:55">
      <c r="B85" t="s">
        <v>47</v>
      </c>
      <c r="Q85">
        <v>1734323</v>
      </c>
      <c r="R85">
        <v>2157904</v>
      </c>
      <c r="S85">
        <v>1440285</v>
      </c>
      <c r="Y85">
        <v>518429</v>
      </c>
      <c r="Z85">
        <v>2427588</v>
      </c>
      <c r="AA85">
        <v>2884652</v>
      </c>
      <c r="AB85">
        <v>2606568</v>
      </c>
      <c r="AC85">
        <v>2963964</v>
      </c>
      <c r="AD85">
        <v>3766462</v>
      </c>
      <c r="AE85">
        <v>2496932</v>
      </c>
      <c r="AF85">
        <v>4250620</v>
      </c>
      <c r="AG85">
        <v>5890009</v>
      </c>
      <c r="AH85">
        <v>4310207</v>
      </c>
      <c r="AI85">
        <v>2221498</v>
      </c>
      <c r="AJ85">
        <v>1513246</v>
      </c>
      <c r="AK85">
        <v>1542791</v>
      </c>
      <c r="AL85">
        <v>1954763</v>
      </c>
      <c r="AM85">
        <v>2029510</v>
      </c>
      <c r="AN85">
        <v>3775441</v>
      </c>
      <c r="AO85">
        <v>2354353</v>
      </c>
      <c r="AP85">
        <v>4955211</v>
      </c>
      <c r="AQ85">
        <v>5112682</v>
      </c>
      <c r="AR85">
        <v>2736239</v>
      </c>
      <c r="AX85">
        <v>1042</v>
      </c>
      <c r="AY85" s="1">
        <v>220472</v>
      </c>
      <c r="AZ85">
        <v>624233</v>
      </c>
      <c r="BA85">
        <v>4632795</v>
      </c>
      <c r="BB85">
        <v>5630926</v>
      </c>
      <c r="BC85">
        <v>9624063</v>
      </c>
    </row>
    <row r="86" spans="2:55">
      <c r="B86" t="s">
        <v>48</v>
      </c>
      <c r="Q86">
        <v>4842</v>
      </c>
      <c r="R86">
        <v>5526</v>
      </c>
      <c r="S86">
        <v>1834</v>
      </c>
      <c r="AZ86">
        <v>0</v>
      </c>
      <c r="BA86">
        <v>0</v>
      </c>
      <c r="BB86">
        <v>0</v>
      </c>
      <c r="BC86">
        <v>0</v>
      </c>
    </row>
    <row r="87" spans="2:55">
      <c r="B87" t="s">
        <v>49</v>
      </c>
      <c r="C87" t="s">
        <v>166</v>
      </c>
      <c r="Q87">
        <v>130432</v>
      </c>
      <c r="R87">
        <v>141028</v>
      </c>
      <c r="S87">
        <v>70123</v>
      </c>
      <c r="AZ87">
        <v>0</v>
      </c>
      <c r="BA87">
        <v>0</v>
      </c>
      <c r="BB87">
        <v>0</v>
      </c>
      <c r="BC87">
        <v>0</v>
      </c>
    </row>
    <row r="88" spans="2:55">
      <c r="B88" t="s">
        <v>50</v>
      </c>
      <c r="AZ88">
        <v>0</v>
      </c>
      <c r="BA88">
        <v>0</v>
      </c>
      <c r="BB88">
        <v>0</v>
      </c>
      <c r="BC88">
        <v>0</v>
      </c>
    </row>
    <row r="89" spans="2:55">
      <c r="B89" t="s">
        <v>51</v>
      </c>
      <c r="W89">
        <v>31367</v>
      </c>
      <c r="X89">
        <v>9622</v>
      </c>
      <c r="Y89">
        <v>10922</v>
      </c>
      <c r="Z89">
        <v>477</v>
      </c>
      <c r="AA89">
        <v>207</v>
      </c>
      <c r="AE89">
        <v>4647</v>
      </c>
      <c r="AG89">
        <v>835</v>
      </c>
      <c r="AI89">
        <v>14539</v>
      </c>
      <c r="AJ89">
        <v>10</v>
      </c>
      <c r="AK89">
        <v>418</v>
      </c>
      <c r="AM89">
        <v>333</v>
      </c>
      <c r="AN89">
        <v>639</v>
      </c>
      <c r="AO89">
        <v>37</v>
      </c>
      <c r="AQ89">
        <v>250</v>
      </c>
      <c r="AR89">
        <v>15</v>
      </c>
      <c r="AS89">
        <v>64</v>
      </c>
      <c r="AT89">
        <v>6967</v>
      </c>
      <c r="AX89">
        <v>109818</v>
      </c>
      <c r="AY89" s="1">
        <v>403999</v>
      </c>
      <c r="AZ89">
        <v>105792</v>
      </c>
      <c r="BA89">
        <v>119742</v>
      </c>
      <c r="BB89">
        <v>627309</v>
      </c>
      <c r="BC89">
        <v>322052</v>
      </c>
    </row>
    <row r="90" spans="2:55">
      <c r="B90" t="s">
        <v>52</v>
      </c>
      <c r="Q90">
        <v>66120</v>
      </c>
      <c r="R90">
        <v>9591</v>
      </c>
      <c r="S90">
        <v>9259</v>
      </c>
      <c r="T90">
        <v>6978</v>
      </c>
      <c r="U90">
        <v>50</v>
      </c>
      <c r="X90">
        <v>288086</v>
      </c>
      <c r="Y90">
        <v>411188</v>
      </c>
      <c r="Z90">
        <v>371265</v>
      </c>
      <c r="AA90">
        <v>789422</v>
      </c>
      <c r="AB90">
        <v>1883818</v>
      </c>
      <c r="AC90">
        <v>1587333</v>
      </c>
      <c r="AD90">
        <v>2293138</v>
      </c>
      <c r="AE90">
        <v>1496108</v>
      </c>
      <c r="AF90">
        <v>1888103</v>
      </c>
      <c r="AG90">
        <v>1439843</v>
      </c>
      <c r="AH90">
        <v>1476861</v>
      </c>
      <c r="AI90">
        <v>1475747</v>
      </c>
      <c r="AJ90">
        <v>620950</v>
      </c>
      <c r="AK90">
        <v>440209</v>
      </c>
      <c r="AL90">
        <v>931014</v>
      </c>
      <c r="AM90">
        <v>762350</v>
      </c>
      <c r="AN90">
        <v>876111</v>
      </c>
      <c r="AO90">
        <v>865499</v>
      </c>
      <c r="AP90">
        <v>1071966</v>
      </c>
      <c r="AQ90">
        <v>478724</v>
      </c>
      <c r="AR90">
        <v>771367</v>
      </c>
      <c r="AS90">
        <v>166142</v>
      </c>
      <c r="AX90">
        <v>256264</v>
      </c>
      <c r="AY90" s="1">
        <v>1086833</v>
      </c>
      <c r="AZ90">
        <v>1427660</v>
      </c>
      <c r="BA90">
        <v>3337347</v>
      </c>
      <c r="BB90">
        <v>4821236</v>
      </c>
      <c r="BC90">
        <v>9229665</v>
      </c>
    </row>
    <row r="91" spans="2:55">
      <c r="B91" t="s">
        <v>144</v>
      </c>
      <c r="AZ91">
        <v>0</v>
      </c>
      <c r="BA91">
        <v>0</v>
      </c>
      <c r="BB91">
        <v>2625</v>
      </c>
      <c r="BC91">
        <v>5259</v>
      </c>
    </row>
    <row r="92" spans="2:55">
      <c r="B92" t="s">
        <v>145</v>
      </c>
      <c r="AZ92">
        <v>0</v>
      </c>
      <c r="BA92">
        <v>0</v>
      </c>
      <c r="BB92">
        <v>0</v>
      </c>
      <c r="BC92">
        <v>1092</v>
      </c>
    </row>
    <row r="93" spans="2:55">
      <c r="B93" t="s">
        <v>146</v>
      </c>
      <c r="AZ93">
        <v>2963</v>
      </c>
      <c r="BA93">
        <v>3487</v>
      </c>
      <c r="BB93">
        <v>2</v>
      </c>
      <c r="BC93">
        <v>32</v>
      </c>
    </row>
    <row r="94" spans="2:55">
      <c r="B94" t="s">
        <v>53</v>
      </c>
      <c r="C94" t="s">
        <v>168</v>
      </c>
      <c r="Q94">
        <v>1816</v>
      </c>
      <c r="R94">
        <v>94</v>
      </c>
      <c r="S94">
        <v>12873</v>
      </c>
      <c r="T94">
        <v>481</v>
      </c>
      <c r="U94">
        <v>4221</v>
      </c>
      <c r="V94">
        <v>781</v>
      </c>
      <c r="W94">
        <v>14927</v>
      </c>
      <c r="X94">
        <v>10750</v>
      </c>
      <c r="Y94">
        <v>3935</v>
      </c>
      <c r="Z94">
        <v>6289</v>
      </c>
      <c r="AA94">
        <v>55645</v>
      </c>
      <c r="AB94">
        <v>14454</v>
      </c>
      <c r="AC94">
        <v>32522</v>
      </c>
      <c r="AD94">
        <v>33142</v>
      </c>
      <c r="AE94">
        <v>179802</v>
      </c>
      <c r="AF94">
        <v>232042</v>
      </c>
      <c r="AG94">
        <v>164174</v>
      </c>
      <c r="AH94">
        <v>197830</v>
      </c>
      <c r="AI94">
        <v>101624</v>
      </c>
      <c r="AJ94">
        <v>54513</v>
      </c>
      <c r="AK94">
        <v>45893</v>
      </c>
      <c r="AL94">
        <v>60464</v>
      </c>
      <c r="AM94">
        <v>83563</v>
      </c>
      <c r="AN94">
        <v>92501</v>
      </c>
      <c r="AO94">
        <v>103839</v>
      </c>
      <c r="AP94">
        <v>88313</v>
      </c>
      <c r="AQ94">
        <v>53713</v>
      </c>
      <c r="AR94">
        <v>101204</v>
      </c>
      <c r="AS94">
        <v>114771</v>
      </c>
      <c r="AT94">
        <v>271685</v>
      </c>
      <c r="AU94">
        <v>28148</v>
      </c>
      <c r="AX94">
        <v>2422</v>
      </c>
      <c r="AY94" s="1">
        <v>106101</v>
      </c>
      <c r="AZ94">
        <v>0</v>
      </c>
      <c r="BA94">
        <v>0</v>
      </c>
      <c r="BB94">
        <v>0</v>
      </c>
      <c r="BC94">
        <v>0</v>
      </c>
    </row>
    <row r="95" spans="2:55">
      <c r="B95" t="s">
        <v>54</v>
      </c>
      <c r="AN95">
        <v>2</v>
      </c>
      <c r="AZ95">
        <v>0</v>
      </c>
      <c r="BA95">
        <v>0</v>
      </c>
      <c r="BB95">
        <v>0</v>
      </c>
      <c r="BC95">
        <v>0</v>
      </c>
    </row>
    <row r="96" spans="2:55">
      <c r="B96" t="s">
        <v>121</v>
      </c>
      <c r="AQ96">
        <v>740</v>
      </c>
      <c r="AR96">
        <v>317</v>
      </c>
      <c r="AS96">
        <v>75</v>
      </c>
      <c r="AT96">
        <v>19</v>
      </c>
      <c r="AV96">
        <v>2455</v>
      </c>
      <c r="AW96">
        <v>21657</v>
      </c>
      <c r="AX96">
        <v>1391</v>
      </c>
      <c r="AY96" s="1">
        <v>7512</v>
      </c>
      <c r="AZ96">
        <v>0</v>
      </c>
      <c r="BA96">
        <v>0</v>
      </c>
      <c r="BB96">
        <v>0</v>
      </c>
      <c r="BC96">
        <v>0</v>
      </c>
    </row>
    <row r="97" spans="2:55">
      <c r="B97" t="s">
        <v>105</v>
      </c>
      <c r="AI97">
        <v>412</v>
      </c>
      <c r="AM97">
        <v>61</v>
      </c>
      <c r="AO97">
        <v>5799</v>
      </c>
      <c r="AP97">
        <v>9820</v>
      </c>
      <c r="AQ97">
        <v>11595</v>
      </c>
      <c r="AR97">
        <v>16963</v>
      </c>
      <c r="AS97">
        <v>39313</v>
      </c>
      <c r="AX97">
        <v>23</v>
      </c>
      <c r="AY97" s="1">
        <v>13810</v>
      </c>
      <c r="AZ97">
        <v>79805</v>
      </c>
      <c r="BA97">
        <v>28460</v>
      </c>
      <c r="BB97">
        <v>56790</v>
      </c>
      <c r="BC97">
        <v>14172</v>
      </c>
    </row>
    <row r="98" spans="2:55">
      <c r="B98" t="s">
        <v>55</v>
      </c>
      <c r="Q98">
        <v>53114</v>
      </c>
      <c r="R98">
        <v>45944</v>
      </c>
      <c r="S98">
        <v>7989</v>
      </c>
      <c r="T98">
        <v>9450</v>
      </c>
      <c r="U98">
        <v>2849</v>
      </c>
      <c r="W98">
        <v>73400</v>
      </c>
      <c r="X98">
        <v>5735</v>
      </c>
      <c r="Y98">
        <v>197484</v>
      </c>
      <c r="Z98">
        <v>88041</v>
      </c>
      <c r="AA98">
        <v>259850</v>
      </c>
      <c r="AB98">
        <v>261098</v>
      </c>
      <c r="AC98">
        <v>664408</v>
      </c>
      <c r="AD98">
        <v>972011</v>
      </c>
      <c r="AE98">
        <v>873857</v>
      </c>
      <c r="AF98">
        <v>1002120</v>
      </c>
      <c r="AG98">
        <v>1225085</v>
      </c>
      <c r="AH98">
        <v>1344574</v>
      </c>
      <c r="AI98">
        <v>958160</v>
      </c>
      <c r="AJ98">
        <v>650693</v>
      </c>
      <c r="AK98">
        <v>898885</v>
      </c>
      <c r="AL98">
        <v>1131837</v>
      </c>
      <c r="AM98">
        <v>1197265</v>
      </c>
      <c r="AN98">
        <v>673199</v>
      </c>
      <c r="AO98">
        <v>390570</v>
      </c>
      <c r="AP98">
        <v>837067</v>
      </c>
      <c r="AQ98">
        <v>1027044</v>
      </c>
      <c r="AR98">
        <v>780957</v>
      </c>
      <c r="AS98">
        <v>66803</v>
      </c>
      <c r="AW98">
        <v>1283011</v>
      </c>
      <c r="AX98">
        <v>2056968</v>
      </c>
      <c r="AY98" s="1">
        <v>8708223</v>
      </c>
      <c r="AZ98">
        <v>5756090</v>
      </c>
      <c r="BA98">
        <v>5030388</v>
      </c>
      <c r="BB98">
        <v>5630160</v>
      </c>
      <c r="BC98">
        <v>9941231</v>
      </c>
    </row>
    <row r="99" spans="2:55">
      <c r="B99" t="s">
        <v>56</v>
      </c>
      <c r="AZ99">
        <v>0</v>
      </c>
      <c r="BA99">
        <v>0</v>
      </c>
      <c r="BB99">
        <v>0</v>
      </c>
      <c r="BC99">
        <v>0</v>
      </c>
    </row>
    <row r="100" spans="2:55">
      <c r="B100" t="s">
        <v>147</v>
      </c>
      <c r="AX100">
        <v>28109</v>
      </c>
      <c r="AY100" s="1">
        <v>34915</v>
      </c>
      <c r="AZ100">
        <v>17761</v>
      </c>
      <c r="BA100">
        <v>2344</v>
      </c>
      <c r="BB100">
        <v>727</v>
      </c>
      <c r="BC100">
        <v>1367</v>
      </c>
    </row>
    <row r="101" spans="2:55">
      <c r="B101" t="s">
        <v>148</v>
      </c>
      <c r="AQ101">
        <v>52</v>
      </c>
      <c r="AT101">
        <v>26585</v>
      </c>
      <c r="AU101">
        <v>213059</v>
      </c>
      <c r="AV101">
        <v>26514</v>
      </c>
      <c r="AW101">
        <v>3643</v>
      </c>
      <c r="AX101">
        <v>1636</v>
      </c>
      <c r="AY101" s="1">
        <v>24644</v>
      </c>
      <c r="AZ101">
        <v>42206</v>
      </c>
      <c r="BA101">
        <v>64075</v>
      </c>
      <c r="BB101">
        <v>104179</v>
      </c>
      <c r="BC101">
        <v>53324</v>
      </c>
    </row>
    <row r="102" spans="2:55">
      <c r="B102" t="s">
        <v>122</v>
      </c>
      <c r="W102">
        <v>1022</v>
      </c>
      <c r="X102">
        <v>6208</v>
      </c>
      <c r="Y102">
        <v>3446</v>
      </c>
      <c r="Z102">
        <v>3824</v>
      </c>
      <c r="AB102">
        <v>1397</v>
      </c>
      <c r="AC102">
        <v>3437</v>
      </c>
      <c r="AD102">
        <v>747</v>
      </c>
      <c r="AE102">
        <v>6016</v>
      </c>
      <c r="AF102">
        <v>7986</v>
      </c>
      <c r="AG102">
        <v>3422</v>
      </c>
      <c r="AH102">
        <v>5876</v>
      </c>
      <c r="AI102">
        <v>4229</v>
      </c>
      <c r="AJ102">
        <v>6822</v>
      </c>
      <c r="AK102">
        <v>2701</v>
      </c>
      <c r="AL102">
        <v>38</v>
      </c>
      <c r="AM102">
        <v>181</v>
      </c>
      <c r="AN102">
        <v>108519</v>
      </c>
      <c r="AO102">
        <v>243577</v>
      </c>
      <c r="AP102">
        <v>158286</v>
      </c>
      <c r="AZ102">
        <v>0</v>
      </c>
      <c r="BA102">
        <v>0</v>
      </c>
      <c r="BB102">
        <v>0</v>
      </c>
      <c r="BC102">
        <v>0</v>
      </c>
    </row>
    <row r="103" spans="2:55">
      <c r="B103" t="s">
        <v>123</v>
      </c>
      <c r="AH103">
        <v>527</v>
      </c>
      <c r="AI103">
        <v>380</v>
      </c>
      <c r="AJ103">
        <v>90</v>
      </c>
      <c r="AK103">
        <v>36</v>
      </c>
      <c r="AL103">
        <v>2958</v>
      </c>
      <c r="AM103">
        <v>384</v>
      </c>
      <c r="AN103">
        <v>576</v>
      </c>
      <c r="AO103">
        <v>2432</v>
      </c>
      <c r="AP103">
        <v>1000</v>
      </c>
      <c r="AQ103">
        <v>5295</v>
      </c>
      <c r="AR103">
        <v>3765</v>
      </c>
      <c r="AZ103">
        <v>0</v>
      </c>
      <c r="BA103">
        <v>0</v>
      </c>
      <c r="BB103">
        <v>0</v>
      </c>
      <c r="BC103">
        <v>0</v>
      </c>
    </row>
    <row r="104" spans="2:55">
      <c r="B104" t="s">
        <v>124</v>
      </c>
      <c r="AJ104">
        <v>105</v>
      </c>
      <c r="AK104">
        <v>105</v>
      </c>
      <c r="AL104">
        <v>52</v>
      </c>
      <c r="AM104">
        <v>50</v>
      </c>
      <c r="AN104">
        <v>164</v>
      </c>
      <c r="AO104">
        <v>1612</v>
      </c>
      <c r="AP104">
        <v>1644</v>
      </c>
      <c r="AQ104">
        <v>459</v>
      </c>
      <c r="AR104">
        <v>72</v>
      </c>
      <c r="AZ104">
        <v>0</v>
      </c>
      <c r="BA104">
        <v>0</v>
      </c>
      <c r="BB104">
        <v>0</v>
      </c>
      <c r="BC104">
        <v>0</v>
      </c>
    </row>
    <row r="105" spans="2:55">
      <c r="B105" t="s">
        <v>57</v>
      </c>
      <c r="AZ105">
        <v>0</v>
      </c>
      <c r="BA105">
        <v>0</v>
      </c>
      <c r="BB105">
        <v>0</v>
      </c>
      <c r="BC105">
        <v>0</v>
      </c>
    </row>
    <row r="106" spans="2:55">
      <c r="B106" t="s">
        <v>58</v>
      </c>
      <c r="Q106">
        <v>80</v>
      </c>
      <c r="R106">
        <v>1</v>
      </c>
      <c r="T106">
        <v>75</v>
      </c>
      <c r="V106">
        <v>2173</v>
      </c>
      <c r="X106">
        <v>2705</v>
      </c>
      <c r="Y106">
        <v>32368</v>
      </c>
      <c r="Z106">
        <v>1204</v>
      </c>
      <c r="AA106">
        <v>1359</v>
      </c>
      <c r="AB106">
        <v>2863</v>
      </c>
      <c r="AC106">
        <v>1150</v>
      </c>
      <c r="AD106">
        <v>15676</v>
      </c>
      <c r="AE106">
        <v>117</v>
      </c>
      <c r="AF106">
        <v>94243</v>
      </c>
      <c r="AG106">
        <v>482</v>
      </c>
      <c r="AH106">
        <v>1981</v>
      </c>
      <c r="AI106">
        <v>6581</v>
      </c>
      <c r="AJ106">
        <v>3227</v>
      </c>
      <c r="AK106">
        <v>7705</v>
      </c>
      <c r="AL106">
        <v>9138</v>
      </c>
      <c r="AM106">
        <v>9415</v>
      </c>
      <c r="AN106">
        <v>14497</v>
      </c>
      <c r="AO106">
        <v>14224</v>
      </c>
      <c r="AP106">
        <v>24892</v>
      </c>
      <c r="AQ106">
        <v>44377</v>
      </c>
      <c r="AR106">
        <v>117879</v>
      </c>
      <c r="AS106">
        <v>57755</v>
      </c>
      <c r="AX106">
        <v>26444</v>
      </c>
      <c r="AY106" s="1">
        <v>206147</v>
      </c>
      <c r="AZ106">
        <v>230980</v>
      </c>
      <c r="BA106">
        <v>864756</v>
      </c>
      <c r="BB106">
        <v>243320</v>
      </c>
      <c r="BC106">
        <v>439832</v>
      </c>
    </row>
    <row r="107" spans="2:55">
      <c r="B107" t="s">
        <v>108</v>
      </c>
      <c r="AC107">
        <v>1735</v>
      </c>
      <c r="AE107">
        <v>1200</v>
      </c>
      <c r="AG107">
        <v>605</v>
      </c>
      <c r="AH107">
        <v>156</v>
      </c>
      <c r="AI107">
        <v>515</v>
      </c>
      <c r="AJ107">
        <v>13675</v>
      </c>
      <c r="AK107">
        <v>13166</v>
      </c>
      <c r="AL107">
        <v>134581</v>
      </c>
      <c r="AM107">
        <v>147901</v>
      </c>
      <c r="AN107">
        <v>207433</v>
      </c>
      <c r="AO107">
        <v>263816</v>
      </c>
      <c r="AP107">
        <v>292592</v>
      </c>
      <c r="AQ107">
        <v>211459</v>
      </c>
      <c r="AR107">
        <v>142742</v>
      </c>
      <c r="AX107">
        <v>27369</v>
      </c>
      <c r="AY107" s="1">
        <v>41173</v>
      </c>
      <c r="AZ107">
        <v>189473</v>
      </c>
      <c r="BA107">
        <v>1110342</v>
      </c>
      <c r="BB107">
        <v>894483</v>
      </c>
      <c r="BC107">
        <v>639423</v>
      </c>
    </row>
    <row r="108" spans="2:55">
      <c r="B108" t="s">
        <v>59</v>
      </c>
      <c r="Q108">
        <v>6</v>
      </c>
      <c r="R108">
        <v>7</v>
      </c>
      <c r="T108">
        <v>12500</v>
      </c>
      <c r="U108">
        <v>250</v>
      </c>
      <c r="V108">
        <v>894</v>
      </c>
      <c r="W108">
        <v>17990</v>
      </c>
      <c r="X108">
        <v>29615</v>
      </c>
      <c r="Y108">
        <v>9587</v>
      </c>
      <c r="Z108">
        <v>34293</v>
      </c>
      <c r="AA108">
        <v>13609</v>
      </c>
      <c r="AB108">
        <v>7613</v>
      </c>
      <c r="AC108">
        <v>2291</v>
      </c>
      <c r="AD108">
        <v>4081</v>
      </c>
      <c r="AE108">
        <v>5297</v>
      </c>
      <c r="AF108">
        <v>3432</v>
      </c>
      <c r="AG108">
        <v>4638</v>
      </c>
      <c r="AH108">
        <v>9326</v>
      </c>
      <c r="AI108">
        <v>24472</v>
      </c>
      <c r="AJ108">
        <v>5419</v>
      </c>
      <c r="AK108">
        <v>11380</v>
      </c>
      <c r="AL108">
        <v>17867</v>
      </c>
      <c r="AM108">
        <v>31151</v>
      </c>
      <c r="AN108">
        <v>47367</v>
      </c>
      <c r="AO108">
        <v>73864</v>
      </c>
      <c r="AP108">
        <v>138250</v>
      </c>
      <c r="AQ108">
        <v>96231</v>
      </c>
      <c r="AR108">
        <v>51957</v>
      </c>
      <c r="AS108">
        <v>29961</v>
      </c>
      <c r="AT108">
        <v>25981</v>
      </c>
      <c r="AU108">
        <v>17151</v>
      </c>
      <c r="AV108">
        <v>30166</v>
      </c>
      <c r="AW108">
        <v>188286</v>
      </c>
      <c r="AX108">
        <v>513483</v>
      </c>
      <c r="AY108" s="1">
        <v>959732</v>
      </c>
      <c r="AZ108">
        <v>545632</v>
      </c>
      <c r="BA108">
        <v>1332406</v>
      </c>
      <c r="BB108">
        <v>356601</v>
      </c>
      <c r="BC108">
        <v>247466</v>
      </c>
    </row>
    <row r="109" spans="2:55">
      <c r="B109" t="s">
        <v>60</v>
      </c>
      <c r="Q109">
        <v>885</v>
      </c>
      <c r="S109">
        <v>1372</v>
      </c>
      <c r="T109">
        <v>11</v>
      </c>
      <c r="V109">
        <v>8480</v>
      </c>
      <c r="W109">
        <v>2639</v>
      </c>
      <c r="X109">
        <v>15664</v>
      </c>
      <c r="Z109">
        <v>19038</v>
      </c>
      <c r="AA109">
        <v>11148</v>
      </c>
      <c r="AB109">
        <v>17319</v>
      </c>
      <c r="AC109">
        <v>10482</v>
      </c>
      <c r="AD109">
        <v>23243</v>
      </c>
      <c r="AE109">
        <v>4063</v>
      </c>
      <c r="AF109">
        <v>40</v>
      </c>
      <c r="AG109">
        <v>824</v>
      </c>
      <c r="AH109">
        <v>1737</v>
      </c>
      <c r="AI109">
        <v>4923</v>
      </c>
      <c r="AJ109">
        <v>1007</v>
      </c>
      <c r="AK109">
        <v>266</v>
      </c>
      <c r="AL109">
        <v>5694</v>
      </c>
      <c r="AM109">
        <v>694</v>
      </c>
      <c r="AN109">
        <v>2225</v>
      </c>
      <c r="AO109">
        <v>6</v>
      </c>
      <c r="AP109">
        <v>12</v>
      </c>
      <c r="AQ109">
        <v>10</v>
      </c>
      <c r="AR109">
        <v>23</v>
      </c>
      <c r="AS109">
        <v>14</v>
      </c>
      <c r="AU109">
        <v>20</v>
      </c>
      <c r="AY109" s="1">
        <v>505</v>
      </c>
      <c r="AZ109">
        <v>0</v>
      </c>
      <c r="BA109">
        <v>0</v>
      </c>
      <c r="BB109">
        <v>0</v>
      </c>
      <c r="BC109">
        <v>0</v>
      </c>
    </row>
    <row r="110" spans="2:55">
      <c r="B110" t="s">
        <v>61</v>
      </c>
      <c r="Q110">
        <v>213507</v>
      </c>
      <c r="R110">
        <v>267112</v>
      </c>
      <c r="S110">
        <v>228234</v>
      </c>
      <c r="T110">
        <v>234492</v>
      </c>
      <c r="U110">
        <v>338457</v>
      </c>
      <c r="V110">
        <v>535248</v>
      </c>
      <c r="W110">
        <v>987537</v>
      </c>
      <c r="X110">
        <v>635255</v>
      </c>
      <c r="Y110">
        <v>714141</v>
      </c>
      <c r="Z110">
        <v>606193</v>
      </c>
      <c r="AA110">
        <v>441681</v>
      </c>
      <c r="AB110">
        <v>352357</v>
      </c>
      <c r="AC110">
        <v>359411</v>
      </c>
      <c r="AD110">
        <v>319492</v>
      </c>
      <c r="AE110">
        <v>295601</v>
      </c>
      <c r="AF110">
        <v>324003</v>
      </c>
      <c r="AG110">
        <v>385317</v>
      </c>
      <c r="AH110">
        <v>472609</v>
      </c>
      <c r="AI110">
        <v>479065</v>
      </c>
      <c r="AJ110">
        <v>428788</v>
      </c>
      <c r="AK110">
        <v>273949</v>
      </c>
      <c r="AL110">
        <v>258441</v>
      </c>
      <c r="AM110">
        <v>331381</v>
      </c>
      <c r="AN110">
        <v>377526</v>
      </c>
      <c r="AO110">
        <v>413276</v>
      </c>
      <c r="AP110">
        <v>446559</v>
      </c>
      <c r="AQ110">
        <v>532123</v>
      </c>
      <c r="AR110">
        <v>471581</v>
      </c>
      <c r="AS110">
        <v>619921</v>
      </c>
      <c r="AT110">
        <v>769222</v>
      </c>
      <c r="AU110">
        <v>689266</v>
      </c>
      <c r="AV110">
        <v>611416</v>
      </c>
      <c r="AW110">
        <v>726407</v>
      </c>
      <c r="AX110">
        <v>863509</v>
      </c>
      <c r="AY110" s="1">
        <v>1427472</v>
      </c>
      <c r="AZ110">
        <v>2014924</v>
      </c>
      <c r="BA110">
        <v>2237830</v>
      </c>
      <c r="BB110">
        <v>1944509</v>
      </c>
      <c r="BC110">
        <v>1925161</v>
      </c>
    </row>
    <row r="111" spans="2:55">
      <c r="B111" t="s">
        <v>62</v>
      </c>
      <c r="Q111">
        <v>8429</v>
      </c>
      <c r="R111">
        <v>16119</v>
      </c>
      <c r="S111">
        <v>25760</v>
      </c>
      <c r="T111">
        <v>54504</v>
      </c>
      <c r="U111">
        <v>29012</v>
      </c>
      <c r="V111">
        <v>31318</v>
      </c>
      <c r="W111">
        <v>97327</v>
      </c>
      <c r="X111">
        <v>105487</v>
      </c>
      <c r="Y111">
        <v>97912</v>
      </c>
      <c r="Z111">
        <v>48398</v>
      </c>
      <c r="AA111">
        <v>19462</v>
      </c>
      <c r="AB111">
        <v>19104</v>
      </c>
      <c r="AC111">
        <v>10252</v>
      </c>
      <c r="AD111">
        <v>10925</v>
      </c>
      <c r="AE111">
        <v>16594</v>
      </c>
      <c r="AF111">
        <v>12788</v>
      </c>
      <c r="AG111">
        <v>7582</v>
      </c>
      <c r="AH111">
        <v>10075</v>
      </c>
      <c r="AI111">
        <v>4976</v>
      </c>
      <c r="AJ111">
        <v>69334</v>
      </c>
      <c r="AK111">
        <v>12276</v>
      </c>
      <c r="AL111">
        <v>8100</v>
      </c>
      <c r="AM111">
        <v>12849</v>
      </c>
      <c r="AN111">
        <v>15597</v>
      </c>
      <c r="AO111">
        <v>14225</v>
      </c>
      <c r="AP111">
        <v>10019</v>
      </c>
      <c r="AZ111">
        <v>9736</v>
      </c>
      <c r="BA111">
        <v>295</v>
      </c>
      <c r="BB111">
        <v>0</v>
      </c>
      <c r="BC111">
        <v>445888</v>
      </c>
    </row>
    <row r="112" spans="2:55">
      <c r="B112" t="s">
        <v>126</v>
      </c>
      <c r="AQ112">
        <v>2771</v>
      </c>
      <c r="AR112">
        <v>14674</v>
      </c>
      <c r="AS112">
        <v>19387</v>
      </c>
      <c r="AT112">
        <v>58221</v>
      </c>
      <c r="AU112">
        <v>56990</v>
      </c>
      <c r="AV112">
        <v>47918</v>
      </c>
      <c r="AW112">
        <v>51883</v>
      </c>
      <c r="AX112">
        <v>92369</v>
      </c>
      <c r="AY112" s="1">
        <v>94743</v>
      </c>
      <c r="AZ112">
        <v>98267</v>
      </c>
      <c r="BA112">
        <v>82193</v>
      </c>
      <c r="BB112">
        <v>101505</v>
      </c>
      <c r="BC112">
        <v>84105</v>
      </c>
    </row>
    <row r="113" spans="2:55">
      <c r="B113" t="s">
        <v>174</v>
      </c>
      <c r="Z113">
        <v>35251</v>
      </c>
      <c r="AA113">
        <v>29515</v>
      </c>
      <c r="AB113">
        <v>13080</v>
      </c>
      <c r="AC113">
        <v>8320</v>
      </c>
      <c r="AD113">
        <v>327</v>
      </c>
      <c r="AZ113">
        <v>0</v>
      </c>
      <c r="BA113">
        <v>0</v>
      </c>
      <c r="BB113">
        <v>0</v>
      </c>
      <c r="BC113">
        <v>0</v>
      </c>
    </row>
    <row r="114" spans="2:55">
      <c r="B114" t="s">
        <v>149</v>
      </c>
      <c r="AZ114">
        <v>940</v>
      </c>
      <c r="BA114">
        <v>59692</v>
      </c>
      <c r="BB114">
        <v>0</v>
      </c>
      <c r="BC114">
        <v>101</v>
      </c>
    </row>
    <row r="115" spans="2:55">
      <c r="B115" t="s">
        <v>127</v>
      </c>
      <c r="AE115">
        <v>55</v>
      </c>
      <c r="AG115">
        <v>596</v>
      </c>
      <c r="AI115">
        <v>10169</v>
      </c>
      <c r="AJ115">
        <v>4491</v>
      </c>
      <c r="AL115">
        <v>1731</v>
      </c>
      <c r="AM115">
        <v>2592</v>
      </c>
      <c r="AN115">
        <v>75</v>
      </c>
      <c r="AO115">
        <v>3415</v>
      </c>
      <c r="AY115" s="1">
        <v>8489</v>
      </c>
      <c r="AZ115">
        <v>0</v>
      </c>
      <c r="BA115">
        <v>0</v>
      </c>
      <c r="BB115">
        <v>0</v>
      </c>
      <c r="BC115">
        <v>0</v>
      </c>
    </row>
    <row r="116" spans="2:55">
      <c r="B116" t="s">
        <v>150</v>
      </c>
      <c r="AC116">
        <v>85</v>
      </c>
      <c r="AZ116">
        <v>7490</v>
      </c>
      <c r="BA116">
        <v>5926</v>
      </c>
      <c r="BB116">
        <v>19318</v>
      </c>
      <c r="BC116">
        <v>811</v>
      </c>
    </row>
    <row r="117" spans="2:55">
      <c r="B117" t="s">
        <v>63</v>
      </c>
      <c r="Q117">
        <v>5912</v>
      </c>
      <c r="R117">
        <v>4661</v>
      </c>
      <c r="S117">
        <v>2448</v>
      </c>
      <c r="U117">
        <v>37261</v>
      </c>
      <c r="X117">
        <v>9</v>
      </c>
      <c r="AA117">
        <v>348</v>
      </c>
      <c r="AB117">
        <v>892</v>
      </c>
      <c r="AC117">
        <v>1765</v>
      </c>
      <c r="AD117">
        <v>225</v>
      </c>
      <c r="AI117">
        <v>2450</v>
      </c>
      <c r="AL117">
        <v>45</v>
      </c>
      <c r="AU117">
        <v>14612</v>
      </c>
      <c r="AV117">
        <v>64332</v>
      </c>
      <c r="AW117">
        <v>33918</v>
      </c>
      <c r="AX117">
        <v>13806</v>
      </c>
      <c r="AY117" s="1">
        <v>522</v>
      </c>
      <c r="AZ117">
        <v>0</v>
      </c>
      <c r="BA117">
        <v>0</v>
      </c>
      <c r="BB117">
        <v>0</v>
      </c>
      <c r="BC117">
        <v>0</v>
      </c>
    </row>
    <row r="118" spans="2:55">
      <c r="B118" t="s">
        <v>128</v>
      </c>
      <c r="AZ118">
        <v>0</v>
      </c>
      <c r="BA118">
        <v>0</v>
      </c>
      <c r="BB118">
        <v>0</v>
      </c>
      <c r="BC118">
        <v>0</v>
      </c>
    </row>
    <row r="119" spans="2:55">
      <c r="B119" t="s">
        <v>64</v>
      </c>
      <c r="Q119">
        <v>514</v>
      </c>
      <c r="R119">
        <v>688</v>
      </c>
      <c r="S119">
        <v>154</v>
      </c>
      <c r="T119">
        <v>350</v>
      </c>
      <c r="Y119">
        <v>5102</v>
      </c>
      <c r="Z119">
        <v>22269</v>
      </c>
      <c r="AA119">
        <v>47509</v>
      </c>
      <c r="AB119">
        <v>1625</v>
      </c>
      <c r="AC119">
        <v>6343</v>
      </c>
      <c r="AD119">
        <v>180031</v>
      </c>
      <c r="AE119">
        <v>30376</v>
      </c>
      <c r="AF119">
        <v>37249</v>
      </c>
      <c r="AG119">
        <v>67712</v>
      </c>
      <c r="AH119">
        <v>98102</v>
      </c>
      <c r="AI119">
        <v>108037</v>
      </c>
      <c r="AJ119">
        <v>93256</v>
      </c>
      <c r="AK119">
        <v>133428</v>
      </c>
      <c r="AL119">
        <v>56318</v>
      </c>
      <c r="AM119">
        <v>84719</v>
      </c>
      <c r="AN119">
        <v>67053</v>
      </c>
      <c r="AO119">
        <v>3791</v>
      </c>
      <c r="AP119">
        <v>36</v>
      </c>
      <c r="AQ119">
        <v>45</v>
      </c>
      <c r="AR119">
        <v>4367</v>
      </c>
      <c r="AS119">
        <v>11495</v>
      </c>
      <c r="AT119">
        <v>36035</v>
      </c>
      <c r="AU119">
        <v>43545</v>
      </c>
      <c r="AV119">
        <v>1423</v>
      </c>
      <c r="AW119">
        <v>151424</v>
      </c>
      <c r="AX119">
        <v>2437494</v>
      </c>
      <c r="AY119" s="1">
        <v>140645</v>
      </c>
      <c r="AZ119">
        <v>899766</v>
      </c>
      <c r="BA119">
        <v>893632</v>
      </c>
      <c r="BB119">
        <v>627547</v>
      </c>
      <c r="BC119">
        <v>713229</v>
      </c>
    </row>
    <row r="120" spans="2:55">
      <c r="B120" t="s">
        <v>65</v>
      </c>
      <c r="Q120">
        <v>12190</v>
      </c>
      <c r="R120">
        <v>1</v>
      </c>
      <c r="S120">
        <v>2055</v>
      </c>
      <c r="Y120">
        <v>25</v>
      </c>
      <c r="Z120">
        <v>728</v>
      </c>
      <c r="AA120">
        <v>125</v>
      </c>
      <c r="AB120">
        <v>170</v>
      </c>
      <c r="AD120">
        <v>43790</v>
      </c>
      <c r="AE120">
        <v>3598</v>
      </c>
      <c r="AF120">
        <v>79</v>
      </c>
      <c r="AG120">
        <v>493</v>
      </c>
      <c r="AH120">
        <v>1979</v>
      </c>
      <c r="AI120">
        <v>45</v>
      </c>
      <c r="AJ120">
        <v>147</v>
      </c>
      <c r="AL120">
        <v>70</v>
      </c>
      <c r="AM120">
        <v>18</v>
      </c>
      <c r="AN120">
        <v>34</v>
      </c>
      <c r="AP120">
        <v>104</v>
      </c>
      <c r="AS120">
        <v>32979</v>
      </c>
      <c r="AT120">
        <v>51139</v>
      </c>
      <c r="AZ120">
        <v>17392</v>
      </c>
      <c r="BA120">
        <v>129</v>
      </c>
      <c r="BB120">
        <v>327</v>
      </c>
      <c r="BC120">
        <v>203</v>
      </c>
    </row>
    <row r="121" spans="2:55">
      <c r="B121" t="s">
        <v>66</v>
      </c>
      <c r="Q121">
        <v>182</v>
      </c>
      <c r="R121">
        <v>71</v>
      </c>
      <c r="S121">
        <v>322</v>
      </c>
      <c r="T121">
        <v>296</v>
      </c>
      <c r="U121">
        <v>123</v>
      </c>
      <c r="X121">
        <v>65</v>
      </c>
      <c r="Y121">
        <v>36729</v>
      </c>
      <c r="Z121">
        <v>5984</v>
      </c>
      <c r="AA121">
        <v>7522</v>
      </c>
      <c r="AB121">
        <v>94376</v>
      </c>
      <c r="AC121">
        <v>83976</v>
      </c>
      <c r="AD121">
        <v>101585</v>
      </c>
      <c r="AE121">
        <v>62741</v>
      </c>
      <c r="AF121">
        <v>18355</v>
      </c>
      <c r="AG121">
        <v>39974</v>
      </c>
      <c r="AH121">
        <v>39970</v>
      </c>
      <c r="AI121">
        <v>37507</v>
      </c>
      <c r="AJ121">
        <v>45590</v>
      </c>
      <c r="AK121">
        <v>58463</v>
      </c>
      <c r="AL121">
        <v>112636</v>
      </c>
      <c r="AM121">
        <v>181871</v>
      </c>
      <c r="AN121">
        <v>144067</v>
      </c>
      <c r="AO121">
        <v>210284</v>
      </c>
      <c r="AP121">
        <v>190977</v>
      </c>
      <c r="AQ121">
        <v>187575</v>
      </c>
      <c r="AR121">
        <v>304198</v>
      </c>
      <c r="AS121">
        <v>44544</v>
      </c>
      <c r="AX121">
        <v>199442</v>
      </c>
      <c r="AY121" s="1">
        <v>1121306</v>
      </c>
      <c r="AZ121">
        <v>839976</v>
      </c>
      <c r="BA121">
        <v>1496828</v>
      </c>
      <c r="BB121">
        <v>1578643</v>
      </c>
      <c r="BC121">
        <v>2669592</v>
      </c>
    </row>
    <row r="122" spans="2:55">
      <c r="B122" t="s">
        <v>67</v>
      </c>
      <c r="Q122">
        <v>6</v>
      </c>
      <c r="X122">
        <v>4</v>
      </c>
      <c r="AA122">
        <v>403</v>
      </c>
      <c r="AB122">
        <v>50</v>
      </c>
      <c r="AC122">
        <v>11</v>
      </c>
      <c r="AD122">
        <v>418</v>
      </c>
      <c r="AE122">
        <v>229</v>
      </c>
      <c r="AF122">
        <v>2202</v>
      </c>
      <c r="AG122">
        <v>264</v>
      </c>
      <c r="AH122">
        <v>379</v>
      </c>
      <c r="AI122">
        <v>275</v>
      </c>
      <c r="AJ122">
        <v>2992</v>
      </c>
      <c r="AK122">
        <v>221</v>
      </c>
      <c r="AL122">
        <v>302</v>
      </c>
      <c r="AM122">
        <v>656</v>
      </c>
      <c r="AN122">
        <v>1728</v>
      </c>
      <c r="AO122">
        <v>1630</v>
      </c>
      <c r="AP122">
        <v>38947</v>
      </c>
      <c r="AQ122">
        <v>20947</v>
      </c>
      <c r="AR122">
        <v>131484</v>
      </c>
      <c r="AS122">
        <v>11359</v>
      </c>
      <c r="AT122">
        <v>305</v>
      </c>
      <c r="AV122">
        <v>915</v>
      </c>
      <c r="AW122">
        <v>4653</v>
      </c>
      <c r="AX122">
        <v>269547</v>
      </c>
      <c r="AY122" s="1">
        <v>757396</v>
      </c>
      <c r="AZ122">
        <v>143593</v>
      </c>
      <c r="BA122">
        <v>124351</v>
      </c>
      <c r="BB122">
        <v>1208358</v>
      </c>
      <c r="BC122">
        <v>11436861</v>
      </c>
    </row>
    <row r="123" spans="2:55">
      <c r="B123" t="s">
        <v>68</v>
      </c>
      <c r="Q123">
        <v>240</v>
      </c>
      <c r="R123">
        <v>350</v>
      </c>
      <c r="X123">
        <v>28423</v>
      </c>
      <c r="Z123">
        <v>10206</v>
      </c>
      <c r="AA123">
        <v>10</v>
      </c>
      <c r="AB123">
        <v>200</v>
      </c>
      <c r="AC123">
        <v>228</v>
      </c>
      <c r="AE123">
        <v>4724</v>
      </c>
      <c r="AF123">
        <v>164</v>
      </c>
      <c r="AG123">
        <v>65</v>
      </c>
      <c r="AI123">
        <v>338</v>
      </c>
      <c r="AJ123">
        <v>570</v>
      </c>
      <c r="AK123">
        <v>744</v>
      </c>
      <c r="AL123">
        <v>626</v>
      </c>
      <c r="AM123">
        <v>10931</v>
      </c>
      <c r="AN123">
        <v>1252</v>
      </c>
      <c r="AO123">
        <v>35</v>
      </c>
      <c r="AQ123">
        <v>8618</v>
      </c>
      <c r="AR123">
        <v>8251</v>
      </c>
      <c r="AT123">
        <v>25990</v>
      </c>
      <c r="AU123">
        <v>129714</v>
      </c>
      <c r="AV123">
        <v>146028</v>
      </c>
      <c r="AW123">
        <v>185889</v>
      </c>
      <c r="AX123">
        <v>65192</v>
      </c>
      <c r="AY123" s="1">
        <v>43108</v>
      </c>
      <c r="AZ123">
        <v>96842</v>
      </c>
      <c r="BA123">
        <v>133353</v>
      </c>
      <c r="BB123">
        <v>185977</v>
      </c>
      <c r="BC123">
        <v>274077</v>
      </c>
    </row>
    <row r="124" spans="2:55">
      <c r="B124" t="s">
        <v>129</v>
      </c>
      <c r="AO124">
        <v>18230</v>
      </c>
      <c r="AP124">
        <v>9823</v>
      </c>
      <c r="AQ124">
        <v>4386</v>
      </c>
      <c r="AR124">
        <v>17889</v>
      </c>
      <c r="AS124">
        <v>550</v>
      </c>
      <c r="AY124" s="1">
        <v>158916</v>
      </c>
      <c r="AZ124">
        <v>13698</v>
      </c>
      <c r="BA124">
        <v>7893</v>
      </c>
      <c r="BB124">
        <v>13470</v>
      </c>
      <c r="BC124">
        <v>12478</v>
      </c>
    </row>
    <row r="125" spans="2:55">
      <c r="B125" t="s">
        <v>69</v>
      </c>
      <c r="AZ125">
        <v>0</v>
      </c>
      <c r="BA125">
        <v>0</v>
      </c>
      <c r="BB125">
        <v>0</v>
      </c>
      <c r="BC125">
        <v>0</v>
      </c>
    </row>
    <row r="126" spans="2:55">
      <c r="B126" t="s">
        <v>130</v>
      </c>
      <c r="AH126">
        <v>68</v>
      </c>
      <c r="AI126">
        <v>1791</v>
      </c>
      <c r="AL126">
        <v>410</v>
      </c>
      <c r="AM126">
        <v>1319</v>
      </c>
      <c r="AO126">
        <v>2</v>
      </c>
      <c r="AQ126">
        <v>191</v>
      </c>
      <c r="AT126">
        <v>55</v>
      </c>
      <c r="AU126">
        <v>47</v>
      </c>
      <c r="AW126">
        <v>300</v>
      </c>
      <c r="AX126">
        <v>3218</v>
      </c>
      <c r="AY126" s="1">
        <v>13095</v>
      </c>
      <c r="AZ126">
        <v>17930</v>
      </c>
      <c r="BA126">
        <v>81295</v>
      </c>
      <c r="BB126">
        <v>262079</v>
      </c>
      <c r="BC126">
        <v>329096</v>
      </c>
    </row>
    <row r="127" spans="2:55">
      <c r="B127" t="s">
        <v>109</v>
      </c>
      <c r="AZ127">
        <v>476</v>
      </c>
      <c r="BA127">
        <v>880</v>
      </c>
      <c r="BB127">
        <v>4516</v>
      </c>
      <c r="BC127">
        <v>8028</v>
      </c>
    </row>
    <row r="128" spans="2:55">
      <c r="B128" t="s">
        <v>70</v>
      </c>
      <c r="S128">
        <v>102</v>
      </c>
      <c r="U128">
        <v>1453</v>
      </c>
      <c r="V128">
        <v>1169</v>
      </c>
      <c r="W128">
        <v>1235</v>
      </c>
      <c r="X128">
        <v>169</v>
      </c>
      <c r="Y128">
        <v>134</v>
      </c>
      <c r="Z128">
        <v>1030</v>
      </c>
      <c r="AA128">
        <v>4099</v>
      </c>
      <c r="AB128">
        <v>4215</v>
      </c>
      <c r="AC128">
        <v>5947</v>
      </c>
      <c r="AD128">
        <v>3770</v>
      </c>
      <c r="AE128">
        <v>6564</v>
      </c>
      <c r="AF128">
        <v>8341</v>
      </c>
      <c r="AG128">
        <v>4042</v>
      </c>
      <c r="AH128">
        <v>9807</v>
      </c>
      <c r="AI128">
        <v>12523</v>
      </c>
      <c r="AJ128">
        <v>18812</v>
      </c>
      <c r="AK128">
        <v>6189</v>
      </c>
      <c r="AL128">
        <v>11206</v>
      </c>
      <c r="AM128">
        <v>11207</v>
      </c>
      <c r="AN128">
        <v>10145</v>
      </c>
      <c r="AO128">
        <v>20292</v>
      </c>
      <c r="AP128">
        <v>25651</v>
      </c>
      <c r="AQ128">
        <v>14610</v>
      </c>
      <c r="AR128">
        <v>47881</v>
      </c>
      <c r="AS128">
        <v>52296</v>
      </c>
      <c r="AT128">
        <v>56188</v>
      </c>
      <c r="AX128">
        <v>730</v>
      </c>
      <c r="AY128" s="1">
        <v>95594</v>
      </c>
      <c r="AZ128">
        <v>34703</v>
      </c>
      <c r="BA128">
        <v>117297</v>
      </c>
      <c r="BB128">
        <v>773871</v>
      </c>
      <c r="BC128">
        <v>0</v>
      </c>
    </row>
    <row r="129" spans="2:55">
      <c r="B129" t="s">
        <v>151</v>
      </c>
      <c r="AZ129">
        <v>72141</v>
      </c>
      <c r="BA129">
        <v>124307</v>
      </c>
      <c r="BB129">
        <v>186377</v>
      </c>
      <c r="BC129">
        <v>111347</v>
      </c>
    </row>
    <row r="130" spans="2:55">
      <c r="B130" t="s">
        <v>131</v>
      </c>
      <c r="AG130">
        <v>5430</v>
      </c>
      <c r="AH130">
        <v>1383</v>
      </c>
      <c r="AU130">
        <v>11719</v>
      </c>
      <c r="AV130">
        <v>764831</v>
      </c>
      <c r="AW130">
        <v>119330</v>
      </c>
      <c r="AX130">
        <v>57534</v>
      </c>
      <c r="AY130" s="1">
        <v>57126</v>
      </c>
      <c r="AZ130">
        <v>40344</v>
      </c>
      <c r="BA130">
        <v>15957</v>
      </c>
      <c r="BB130">
        <v>3831</v>
      </c>
      <c r="BC130">
        <v>9868</v>
      </c>
    </row>
    <row r="131" spans="2:55">
      <c r="B131" t="s">
        <v>152</v>
      </c>
      <c r="AZ131">
        <v>280665</v>
      </c>
      <c r="BA131">
        <v>1532436</v>
      </c>
      <c r="BB131">
        <v>1214493</v>
      </c>
      <c r="BC131">
        <v>627815</v>
      </c>
    </row>
    <row r="132" spans="2:55">
      <c r="B132" t="s">
        <v>71</v>
      </c>
      <c r="Q132">
        <v>65</v>
      </c>
      <c r="R132">
        <v>4342</v>
      </c>
      <c r="S132">
        <v>175</v>
      </c>
      <c r="T132">
        <v>800</v>
      </c>
      <c r="U132">
        <v>17303</v>
      </c>
      <c r="V132">
        <v>2844919</v>
      </c>
      <c r="W132">
        <v>2844722</v>
      </c>
      <c r="X132">
        <v>3779613</v>
      </c>
      <c r="Y132">
        <v>5983798</v>
      </c>
      <c r="Z132">
        <v>470150</v>
      </c>
      <c r="AA132">
        <v>157581</v>
      </c>
      <c r="AB132">
        <v>79691</v>
      </c>
      <c r="AC132">
        <v>89409</v>
      </c>
      <c r="AD132">
        <v>93397</v>
      </c>
      <c r="AE132">
        <v>90402</v>
      </c>
      <c r="AF132">
        <v>118933</v>
      </c>
      <c r="AG132">
        <v>118132</v>
      </c>
      <c r="AH132">
        <v>104474</v>
      </c>
      <c r="AI132">
        <v>104340</v>
      </c>
      <c r="AJ132">
        <v>101113</v>
      </c>
      <c r="AK132">
        <v>160039</v>
      </c>
      <c r="AL132">
        <v>262002</v>
      </c>
      <c r="AM132">
        <v>343887</v>
      </c>
      <c r="AN132">
        <v>430707</v>
      </c>
      <c r="AO132">
        <v>2338925</v>
      </c>
      <c r="AP132">
        <v>3310895</v>
      </c>
      <c r="AQ132">
        <v>412401</v>
      </c>
      <c r="AR132">
        <v>757732</v>
      </c>
      <c r="AS132">
        <v>268066</v>
      </c>
      <c r="AT132">
        <v>136356</v>
      </c>
      <c r="AU132">
        <v>183013</v>
      </c>
      <c r="AZ132">
        <v>0</v>
      </c>
      <c r="BA132">
        <v>1015055</v>
      </c>
      <c r="BB132">
        <v>1382735</v>
      </c>
      <c r="BC132">
        <v>696105</v>
      </c>
    </row>
    <row r="133" spans="2:55">
      <c r="B133" t="s">
        <v>195</v>
      </c>
      <c r="AQ133">
        <v>1584</v>
      </c>
      <c r="AR133">
        <v>15854</v>
      </c>
      <c r="AS133">
        <v>14873</v>
      </c>
      <c r="AT133">
        <v>2461</v>
      </c>
    </row>
    <row r="134" spans="2:55">
      <c r="B134" t="s">
        <v>185</v>
      </c>
      <c r="BC134">
        <v>6451</v>
      </c>
    </row>
    <row r="135" spans="2:55">
      <c r="B135" t="s">
        <v>183</v>
      </c>
      <c r="BB135">
        <v>2393</v>
      </c>
      <c r="BC135">
        <v>2487</v>
      </c>
    </row>
    <row r="136" spans="2:55">
      <c r="B136" t="s">
        <v>153</v>
      </c>
      <c r="AZ136">
        <v>0</v>
      </c>
      <c r="BA136">
        <v>0</v>
      </c>
      <c r="BB136">
        <v>0</v>
      </c>
      <c r="BC136">
        <v>0</v>
      </c>
    </row>
    <row r="137" spans="2:55">
      <c r="B137" t="s">
        <v>115</v>
      </c>
      <c r="AZ137">
        <v>0</v>
      </c>
      <c r="BA137">
        <v>0</v>
      </c>
      <c r="BB137">
        <v>0</v>
      </c>
      <c r="BC137">
        <v>0</v>
      </c>
    </row>
    <row r="138" spans="2:55">
      <c r="B138" t="s">
        <v>154</v>
      </c>
      <c r="AZ138">
        <v>0</v>
      </c>
      <c r="BA138">
        <v>0</v>
      </c>
      <c r="BB138">
        <v>0</v>
      </c>
      <c r="BC138">
        <v>0</v>
      </c>
    </row>
    <row r="139" spans="2:55">
      <c r="B139" t="s">
        <v>72</v>
      </c>
      <c r="AI139">
        <v>137</v>
      </c>
      <c r="AN139">
        <v>8</v>
      </c>
      <c r="AO139">
        <v>852</v>
      </c>
      <c r="AP139">
        <v>8</v>
      </c>
      <c r="AQ139">
        <v>902</v>
      </c>
      <c r="AR139">
        <v>90</v>
      </c>
      <c r="AS139">
        <v>151</v>
      </c>
      <c r="AT139">
        <v>43979</v>
      </c>
      <c r="AU139">
        <v>367891</v>
      </c>
      <c r="AV139">
        <v>84715</v>
      </c>
      <c r="AW139">
        <v>289218</v>
      </c>
      <c r="AX139">
        <v>133062</v>
      </c>
      <c r="AY139" s="1">
        <v>31816</v>
      </c>
      <c r="AZ139">
        <v>55226</v>
      </c>
      <c r="BA139">
        <v>10041</v>
      </c>
      <c r="BB139">
        <v>6795</v>
      </c>
      <c r="BC139">
        <v>72528</v>
      </c>
    </row>
    <row r="140" spans="2:55">
      <c r="B140" t="s">
        <v>73</v>
      </c>
      <c r="Q140">
        <v>1908</v>
      </c>
      <c r="X140">
        <v>27</v>
      </c>
      <c r="AA140">
        <v>50</v>
      </c>
      <c r="AB140">
        <v>9</v>
      </c>
      <c r="AC140">
        <v>588</v>
      </c>
      <c r="AD140">
        <v>3030</v>
      </c>
      <c r="AE140">
        <v>4089</v>
      </c>
      <c r="AF140">
        <v>510</v>
      </c>
      <c r="AG140">
        <v>2919</v>
      </c>
      <c r="AH140">
        <v>3368</v>
      </c>
      <c r="AI140">
        <v>120</v>
      </c>
      <c r="AJ140">
        <v>111</v>
      </c>
      <c r="AK140">
        <v>428</v>
      </c>
      <c r="AL140">
        <v>844</v>
      </c>
      <c r="AM140">
        <v>683</v>
      </c>
      <c r="AN140">
        <v>232</v>
      </c>
      <c r="AO140">
        <v>3700</v>
      </c>
      <c r="AP140">
        <v>5764</v>
      </c>
      <c r="AQ140">
        <v>5009</v>
      </c>
      <c r="AR140">
        <v>4413</v>
      </c>
      <c r="AS140">
        <v>15944</v>
      </c>
      <c r="AT140">
        <v>8281</v>
      </c>
      <c r="AZ140">
        <v>10929</v>
      </c>
      <c r="BA140">
        <v>766205</v>
      </c>
      <c r="BB140">
        <v>836855</v>
      </c>
      <c r="BC140">
        <v>467509</v>
      </c>
    </row>
    <row r="141" spans="2:55">
      <c r="B141" t="s">
        <v>155</v>
      </c>
      <c r="AZ141">
        <v>54921</v>
      </c>
      <c r="BA141">
        <v>70695</v>
      </c>
      <c r="BB141">
        <v>204588</v>
      </c>
      <c r="BC141">
        <v>520722</v>
      </c>
    </row>
    <row r="142" spans="2:55">
      <c r="B142" t="s">
        <v>132</v>
      </c>
      <c r="AE142">
        <v>1459</v>
      </c>
      <c r="AF142">
        <v>2489</v>
      </c>
      <c r="AW142">
        <v>8219</v>
      </c>
      <c r="AX142">
        <v>4734</v>
      </c>
      <c r="AY142" s="1">
        <v>7450</v>
      </c>
      <c r="AZ142">
        <v>45698</v>
      </c>
      <c r="BA142">
        <v>993</v>
      </c>
      <c r="BB142">
        <v>2409</v>
      </c>
      <c r="BC142">
        <v>20236</v>
      </c>
    </row>
    <row r="143" spans="2:55">
      <c r="B143" t="s">
        <v>74</v>
      </c>
      <c r="Q143">
        <v>11223</v>
      </c>
      <c r="R143">
        <v>1215</v>
      </c>
      <c r="S143">
        <v>5664</v>
      </c>
      <c r="T143">
        <v>16876</v>
      </c>
      <c r="U143">
        <v>157559</v>
      </c>
      <c r="V143">
        <v>1053418</v>
      </c>
      <c r="W143">
        <v>239593</v>
      </c>
      <c r="X143">
        <v>909070</v>
      </c>
      <c r="Y143">
        <v>355827</v>
      </c>
      <c r="Z143">
        <v>340309</v>
      </c>
      <c r="AA143">
        <v>77153</v>
      </c>
      <c r="AB143">
        <v>106880</v>
      </c>
      <c r="AC143">
        <v>14976</v>
      </c>
      <c r="AD143">
        <v>47215</v>
      </c>
      <c r="AE143">
        <v>54785</v>
      </c>
      <c r="AF143">
        <v>15401</v>
      </c>
      <c r="AG143">
        <v>13436</v>
      </c>
      <c r="AH143">
        <v>12301</v>
      </c>
      <c r="AI143">
        <v>19442</v>
      </c>
      <c r="AJ143">
        <v>21593</v>
      </c>
      <c r="AK143">
        <v>4328</v>
      </c>
      <c r="AL143">
        <v>3643</v>
      </c>
      <c r="AM143">
        <v>5892</v>
      </c>
      <c r="AN143">
        <v>2704</v>
      </c>
      <c r="AO143">
        <v>6407</v>
      </c>
      <c r="AP143">
        <v>10461</v>
      </c>
      <c r="AQ143">
        <v>4930</v>
      </c>
      <c r="AR143">
        <v>7119</v>
      </c>
      <c r="AS143">
        <v>97802</v>
      </c>
      <c r="AT143">
        <v>959584</v>
      </c>
      <c r="AU143">
        <v>3049350</v>
      </c>
      <c r="AV143">
        <v>5923177</v>
      </c>
      <c r="AW143">
        <v>15924195</v>
      </c>
      <c r="AX143">
        <v>5812974</v>
      </c>
      <c r="AY143" s="1">
        <v>3300657</v>
      </c>
      <c r="AZ143">
        <v>1511547</v>
      </c>
      <c r="BA143">
        <v>3412979</v>
      </c>
      <c r="BB143">
        <v>5894789</v>
      </c>
      <c r="BC143">
        <v>7031898</v>
      </c>
    </row>
    <row r="144" spans="2:55">
      <c r="B144" t="s">
        <v>156</v>
      </c>
      <c r="AW144">
        <v>1933</v>
      </c>
      <c r="AX144">
        <v>467</v>
      </c>
      <c r="AY144" s="1">
        <v>613</v>
      </c>
      <c r="AZ144">
        <v>1858</v>
      </c>
      <c r="BA144">
        <v>3594</v>
      </c>
      <c r="BB144">
        <v>301</v>
      </c>
      <c r="BC144">
        <v>418</v>
      </c>
    </row>
    <row r="145" spans="2:55">
      <c r="B145" t="s">
        <v>75</v>
      </c>
      <c r="AG145">
        <v>3890</v>
      </c>
      <c r="AI145">
        <v>14188</v>
      </c>
      <c r="AJ145">
        <v>126</v>
      </c>
      <c r="AK145">
        <v>251</v>
      </c>
      <c r="AL145">
        <v>523</v>
      </c>
      <c r="AM145">
        <v>986</v>
      </c>
      <c r="AN145">
        <v>726</v>
      </c>
      <c r="AO145">
        <v>1631</v>
      </c>
      <c r="AP145">
        <v>17785</v>
      </c>
      <c r="AQ145">
        <v>257</v>
      </c>
      <c r="AR145">
        <v>10826</v>
      </c>
      <c r="AS145">
        <v>905</v>
      </c>
      <c r="AU145">
        <v>520</v>
      </c>
      <c r="AW145">
        <v>8524</v>
      </c>
      <c r="AX145">
        <v>40284</v>
      </c>
      <c r="AY145" s="1">
        <v>36928</v>
      </c>
      <c r="AZ145">
        <v>56473</v>
      </c>
      <c r="BA145">
        <v>307561</v>
      </c>
      <c r="BB145">
        <v>368026</v>
      </c>
      <c r="BC145">
        <v>549895</v>
      </c>
    </row>
    <row r="146" spans="2:55">
      <c r="B146" t="s">
        <v>76</v>
      </c>
      <c r="Q146">
        <v>547804</v>
      </c>
      <c r="R146">
        <v>543758</v>
      </c>
      <c r="S146">
        <v>288929</v>
      </c>
      <c r="T146">
        <v>2332080</v>
      </c>
      <c r="U146">
        <v>3185295</v>
      </c>
      <c r="V146">
        <v>5650562</v>
      </c>
      <c r="W146">
        <v>6087905</v>
      </c>
      <c r="X146">
        <v>7961115</v>
      </c>
      <c r="Y146">
        <v>3989821</v>
      </c>
      <c r="Z146">
        <v>1793370</v>
      </c>
      <c r="AA146">
        <v>1931547</v>
      </c>
      <c r="AB146">
        <v>1963789</v>
      </c>
      <c r="AC146">
        <v>1233087</v>
      </c>
      <c r="AD146">
        <v>2117600</v>
      </c>
      <c r="AE146">
        <v>1982385</v>
      </c>
      <c r="AF146">
        <v>1615101</v>
      </c>
      <c r="AG146">
        <v>1595419</v>
      </c>
      <c r="AH146">
        <v>1666580</v>
      </c>
      <c r="AI146">
        <v>1248641</v>
      </c>
      <c r="AJ146">
        <v>798556</v>
      </c>
      <c r="AK146">
        <v>362336</v>
      </c>
      <c r="AL146">
        <v>759083</v>
      </c>
      <c r="AM146">
        <v>594107</v>
      </c>
      <c r="AN146">
        <v>656474</v>
      </c>
      <c r="AO146">
        <v>1092003</v>
      </c>
      <c r="AP146">
        <v>1380379</v>
      </c>
      <c r="AQ146">
        <v>787876</v>
      </c>
      <c r="AR146">
        <v>2593210</v>
      </c>
      <c r="AS146">
        <v>3012067</v>
      </c>
      <c r="AT146">
        <v>5473101</v>
      </c>
      <c r="AU146">
        <v>5424131</v>
      </c>
      <c r="AV146">
        <v>4085845</v>
      </c>
      <c r="AW146">
        <v>5611293</v>
      </c>
      <c r="AX146">
        <v>10248111</v>
      </c>
      <c r="AY146" s="1">
        <v>17424587</v>
      </c>
      <c r="AZ146">
        <v>10842161</v>
      </c>
      <c r="BA146">
        <v>9389447</v>
      </c>
      <c r="BB146">
        <v>11618155</v>
      </c>
      <c r="BC146">
        <v>21202114</v>
      </c>
    </row>
    <row r="147" spans="2:55">
      <c r="B147" t="s">
        <v>77</v>
      </c>
      <c r="S147">
        <v>1739</v>
      </c>
      <c r="V147">
        <v>2100</v>
      </c>
      <c r="W147">
        <v>4467</v>
      </c>
      <c r="Y147">
        <v>4170</v>
      </c>
      <c r="AB147">
        <v>5920</v>
      </c>
      <c r="AG147">
        <v>12001</v>
      </c>
      <c r="AH147">
        <v>19361</v>
      </c>
      <c r="AI147">
        <v>30860</v>
      </c>
      <c r="AJ147">
        <v>1350</v>
      </c>
      <c r="AK147">
        <v>1</v>
      </c>
      <c r="AL147">
        <v>1</v>
      </c>
      <c r="AM147">
        <v>14</v>
      </c>
      <c r="AN147">
        <v>27</v>
      </c>
      <c r="AO147">
        <v>66</v>
      </c>
      <c r="AP147">
        <v>17</v>
      </c>
      <c r="AQ147">
        <v>25414</v>
      </c>
      <c r="AR147">
        <v>27911</v>
      </c>
      <c r="AS147">
        <v>20996</v>
      </c>
      <c r="AT147">
        <v>1494</v>
      </c>
      <c r="AY147" s="1">
        <v>26</v>
      </c>
      <c r="AZ147">
        <v>1430</v>
      </c>
      <c r="BA147">
        <v>1577</v>
      </c>
      <c r="BB147">
        <v>5841</v>
      </c>
      <c r="BC147">
        <v>2008</v>
      </c>
    </row>
    <row r="148" spans="2:55">
      <c r="B148" t="s">
        <v>173</v>
      </c>
      <c r="W148">
        <v>2</v>
      </c>
      <c r="AZ148">
        <v>0</v>
      </c>
      <c r="BA148">
        <v>0</v>
      </c>
      <c r="BB148">
        <v>0</v>
      </c>
      <c r="BC148">
        <v>0</v>
      </c>
    </row>
    <row r="149" spans="2:55">
      <c r="B149" t="s">
        <v>157</v>
      </c>
      <c r="AZ149">
        <v>0</v>
      </c>
      <c r="BA149">
        <v>0</v>
      </c>
      <c r="BB149">
        <v>0</v>
      </c>
      <c r="BC149">
        <v>0</v>
      </c>
    </row>
    <row r="150" spans="2:55">
      <c r="B150" t="s">
        <v>158</v>
      </c>
      <c r="AZ150">
        <v>0</v>
      </c>
      <c r="BA150">
        <v>0</v>
      </c>
      <c r="BB150">
        <v>0</v>
      </c>
      <c r="BC150">
        <v>0</v>
      </c>
    </row>
    <row r="151" spans="2:55">
      <c r="B151" t="s">
        <v>78</v>
      </c>
      <c r="AZ151">
        <v>0</v>
      </c>
      <c r="BA151">
        <v>0</v>
      </c>
      <c r="BB151">
        <v>0</v>
      </c>
      <c r="BC151">
        <v>0</v>
      </c>
    </row>
    <row r="152" spans="2:55">
      <c r="B152" t="s">
        <v>79</v>
      </c>
      <c r="AI152">
        <v>30018</v>
      </c>
      <c r="AJ152">
        <v>76</v>
      </c>
      <c r="AN152">
        <v>35</v>
      </c>
      <c r="AO152">
        <v>304</v>
      </c>
      <c r="AR152">
        <v>61396</v>
      </c>
      <c r="AS152">
        <v>275</v>
      </c>
      <c r="AT152">
        <v>4761</v>
      </c>
      <c r="AU152">
        <v>19196</v>
      </c>
      <c r="AV152">
        <v>22853</v>
      </c>
      <c r="AW152">
        <v>64582</v>
      </c>
      <c r="AX152">
        <v>220651</v>
      </c>
      <c r="AY152" s="1">
        <v>223204</v>
      </c>
      <c r="AZ152">
        <v>60230</v>
      </c>
      <c r="BA152">
        <v>46844</v>
      </c>
      <c r="BB152">
        <v>29218</v>
      </c>
      <c r="BC152">
        <v>161979</v>
      </c>
    </row>
    <row r="153" spans="2:55">
      <c r="B153" t="s">
        <v>80</v>
      </c>
      <c r="AZ153">
        <v>0</v>
      </c>
      <c r="BA153">
        <v>0</v>
      </c>
      <c r="BB153">
        <v>0</v>
      </c>
      <c r="BC153">
        <v>984</v>
      </c>
    </row>
    <row r="154" spans="2:55">
      <c r="B154" t="s">
        <v>159</v>
      </c>
      <c r="AZ154">
        <v>0</v>
      </c>
      <c r="BA154">
        <v>178</v>
      </c>
      <c r="BB154">
        <v>165</v>
      </c>
      <c r="BC154">
        <v>1268</v>
      </c>
    </row>
    <row r="155" spans="2:55">
      <c r="B155" t="s">
        <v>81</v>
      </c>
      <c r="AZ155">
        <v>0</v>
      </c>
      <c r="BA155">
        <v>0</v>
      </c>
      <c r="BB155">
        <v>232</v>
      </c>
      <c r="BC155">
        <v>978</v>
      </c>
    </row>
    <row r="156" spans="2:55">
      <c r="B156" t="s">
        <v>160</v>
      </c>
      <c r="AZ156">
        <v>0</v>
      </c>
      <c r="BA156">
        <v>0</v>
      </c>
      <c r="BB156">
        <v>0</v>
      </c>
      <c r="BC156">
        <v>0</v>
      </c>
    </row>
    <row r="157" spans="2:55">
      <c r="B157" t="s">
        <v>161</v>
      </c>
      <c r="AZ157">
        <v>0</v>
      </c>
      <c r="BA157">
        <v>0</v>
      </c>
      <c r="BB157">
        <v>0</v>
      </c>
      <c r="BC157">
        <v>0</v>
      </c>
    </row>
    <row r="158" spans="2:55">
      <c r="B158" t="s">
        <v>162</v>
      </c>
      <c r="AZ158">
        <v>0</v>
      </c>
      <c r="BA158">
        <v>0</v>
      </c>
      <c r="BB158">
        <v>0</v>
      </c>
      <c r="BC158">
        <v>0</v>
      </c>
    </row>
    <row r="159" spans="2:55">
      <c r="B159" t="s">
        <v>82</v>
      </c>
      <c r="AZ159">
        <v>0</v>
      </c>
      <c r="BA159">
        <v>0</v>
      </c>
      <c r="BB159">
        <v>0</v>
      </c>
      <c r="BC159">
        <v>0</v>
      </c>
    </row>
    <row r="160" spans="2:55">
      <c r="B160" t="s">
        <v>83</v>
      </c>
      <c r="AZ160">
        <v>0</v>
      </c>
      <c r="BA160">
        <v>0</v>
      </c>
      <c r="BB160">
        <v>0</v>
      </c>
      <c r="BC160">
        <v>0</v>
      </c>
    </row>
    <row r="161" spans="2:55">
      <c r="B161" t="s">
        <v>84</v>
      </c>
      <c r="Q161">
        <v>70</v>
      </c>
      <c r="R161">
        <v>53</v>
      </c>
      <c r="T161">
        <v>30693</v>
      </c>
      <c r="U161">
        <v>28614</v>
      </c>
      <c r="V161">
        <v>25580</v>
      </c>
      <c r="W161">
        <v>284441</v>
      </c>
      <c r="X161">
        <v>218366</v>
      </c>
      <c r="Y161">
        <v>189252</v>
      </c>
      <c r="Z161">
        <v>30823</v>
      </c>
      <c r="AA161">
        <v>50783</v>
      </c>
      <c r="AB161">
        <v>4271</v>
      </c>
      <c r="AC161">
        <v>2150</v>
      </c>
      <c r="AD161">
        <v>13581</v>
      </c>
      <c r="AE161">
        <v>24926</v>
      </c>
      <c r="AF161">
        <v>3049</v>
      </c>
      <c r="AG161">
        <v>4183</v>
      </c>
      <c r="AH161">
        <v>2609</v>
      </c>
      <c r="AI161">
        <v>18474</v>
      </c>
      <c r="AJ161">
        <v>38563</v>
      </c>
      <c r="AK161">
        <v>5814</v>
      </c>
      <c r="AL161">
        <v>484</v>
      </c>
      <c r="AM161">
        <v>6913</v>
      </c>
      <c r="AN161">
        <v>6125</v>
      </c>
      <c r="AO161">
        <v>311</v>
      </c>
      <c r="AP161">
        <v>36838</v>
      </c>
      <c r="AQ161">
        <v>3428</v>
      </c>
      <c r="AR161">
        <v>4862</v>
      </c>
      <c r="AS161">
        <v>39448</v>
      </c>
      <c r="AT161">
        <v>42192</v>
      </c>
      <c r="AU161">
        <v>86819</v>
      </c>
      <c r="AV161">
        <v>206539</v>
      </c>
      <c r="AW161">
        <v>478161</v>
      </c>
      <c r="AX161">
        <v>589068</v>
      </c>
      <c r="AY161" s="1">
        <v>1124189</v>
      </c>
      <c r="AZ161">
        <v>777008</v>
      </c>
      <c r="BA161">
        <v>717159</v>
      </c>
      <c r="BB161">
        <v>716575</v>
      </c>
      <c r="BC161">
        <v>689979</v>
      </c>
    </row>
    <row r="162" spans="2:55">
      <c r="B162" t="s">
        <v>86</v>
      </c>
      <c r="AZ162">
        <v>0</v>
      </c>
      <c r="BA162">
        <v>0</v>
      </c>
      <c r="BB162">
        <v>0</v>
      </c>
      <c r="BC162">
        <v>0</v>
      </c>
    </row>
    <row r="163" spans="2:55">
      <c r="B163" t="s">
        <v>87</v>
      </c>
      <c r="R163">
        <v>115</v>
      </c>
      <c r="V163">
        <v>15</v>
      </c>
      <c r="W163">
        <v>12030</v>
      </c>
      <c r="X163">
        <v>15091</v>
      </c>
      <c r="Y163">
        <v>31747</v>
      </c>
      <c r="Z163">
        <v>13538</v>
      </c>
      <c r="AA163">
        <v>5653</v>
      </c>
      <c r="AB163">
        <v>373</v>
      </c>
      <c r="AC163">
        <v>195</v>
      </c>
      <c r="AD163">
        <v>927</v>
      </c>
      <c r="AE163">
        <v>34262</v>
      </c>
      <c r="AF163">
        <v>3681</v>
      </c>
      <c r="AG163">
        <v>2387</v>
      </c>
      <c r="AH163">
        <v>7004</v>
      </c>
      <c r="AI163">
        <v>6469</v>
      </c>
      <c r="AJ163">
        <v>5799</v>
      </c>
      <c r="AK163">
        <v>2945</v>
      </c>
      <c r="AL163">
        <v>2737</v>
      </c>
      <c r="AM163">
        <v>1109</v>
      </c>
      <c r="AN163">
        <v>1380</v>
      </c>
      <c r="AO163">
        <v>1274</v>
      </c>
      <c r="AP163">
        <v>9503</v>
      </c>
      <c r="AQ163">
        <v>16308</v>
      </c>
      <c r="AR163">
        <v>28722</v>
      </c>
      <c r="AS163">
        <v>18278</v>
      </c>
      <c r="AT163">
        <v>6939</v>
      </c>
      <c r="AU163">
        <v>57351</v>
      </c>
      <c r="AV163">
        <v>340571</v>
      </c>
      <c r="AW163">
        <v>474199</v>
      </c>
      <c r="AX163">
        <v>642999</v>
      </c>
      <c r="AY163" s="1">
        <v>770018</v>
      </c>
      <c r="AZ163">
        <v>563581</v>
      </c>
      <c r="BA163">
        <v>422110</v>
      </c>
      <c r="BB163">
        <v>517443</v>
      </c>
      <c r="BC163">
        <v>1127509</v>
      </c>
    </row>
    <row r="164" spans="2:55">
      <c r="B164" t="s">
        <v>88</v>
      </c>
      <c r="W164">
        <v>2656</v>
      </c>
      <c r="Y164">
        <v>2757</v>
      </c>
      <c r="Z164">
        <v>3314</v>
      </c>
      <c r="AA164">
        <v>993</v>
      </c>
      <c r="AB164">
        <v>20</v>
      </c>
      <c r="AC164">
        <v>3064</v>
      </c>
      <c r="AH164">
        <v>1076</v>
      </c>
      <c r="AW164">
        <v>2530</v>
      </c>
      <c r="AX164">
        <v>233</v>
      </c>
      <c r="AY164" s="1">
        <v>1913</v>
      </c>
      <c r="AZ164">
        <v>10449</v>
      </c>
      <c r="BA164">
        <v>275</v>
      </c>
      <c r="BB164">
        <v>213036</v>
      </c>
      <c r="BC164">
        <v>155842</v>
      </c>
    </row>
    <row r="165" spans="2:55">
      <c r="B165" t="s">
        <v>89</v>
      </c>
      <c r="AZ165">
        <v>546</v>
      </c>
      <c r="BA165">
        <v>1477</v>
      </c>
      <c r="BB165">
        <v>44250</v>
      </c>
      <c r="BC165">
        <v>501940</v>
      </c>
    </row>
    <row r="166" spans="2:55">
      <c r="B166" t="s">
        <v>90</v>
      </c>
      <c r="R166">
        <v>2240</v>
      </c>
      <c r="AI166">
        <v>12</v>
      </c>
      <c r="AL166">
        <v>82</v>
      </c>
      <c r="AZ166">
        <v>0</v>
      </c>
      <c r="BA166">
        <v>0</v>
      </c>
      <c r="BB166">
        <v>18529</v>
      </c>
      <c r="BC166">
        <v>48303</v>
      </c>
    </row>
    <row r="167" spans="2:55">
      <c r="B167" t="s">
        <v>91</v>
      </c>
      <c r="AZ167">
        <v>0</v>
      </c>
      <c r="BA167">
        <v>1626</v>
      </c>
      <c r="BB167">
        <v>18619</v>
      </c>
      <c r="BC167">
        <v>2973</v>
      </c>
    </row>
    <row r="168" spans="2:55">
      <c r="B168" t="s">
        <v>92</v>
      </c>
      <c r="AZ168">
        <v>2605</v>
      </c>
      <c r="BA168">
        <v>22660</v>
      </c>
      <c r="BB168">
        <v>53292</v>
      </c>
      <c r="BC168">
        <v>0</v>
      </c>
    </row>
    <row r="169" spans="2:55">
      <c r="B169" t="s">
        <v>93</v>
      </c>
      <c r="AI169">
        <v>17</v>
      </c>
      <c r="AZ169">
        <v>4400</v>
      </c>
      <c r="BA169">
        <v>3126</v>
      </c>
      <c r="BB169">
        <v>7909</v>
      </c>
      <c r="BC169">
        <v>15494</v>
      </c>
    </row>
    <row r="170" spans="2:55">
      <c r="B170" t="s">
        <v>94</v>
      </c>
      <c r="S170">
        <v>280</v>
      </c>
      <c r="V170">
        <v>1959</v>
      </c>
      <c r="W170">
        <v>78703</v>
      </c>
      <c r="X170">
        <v>1682</v>
      </c>
      <c r="Y170">
        <v>16508</v>
      </c>
      <c r="Z170">
        <v>11070</v>
      </c>
      <c r="AB170">
        <v>686</v>
      </c>
      <c r="AC170">
        <v>1200</v>
      </c>
      <c r="AE170">
        <v>12824</v>
      </c>
      <c r="AF170">
        <v>112</v>
      </c>
      <c r="AG170">
        <v>88</v>
      </c>
      <c r="AH170">
        <v>373</v>
      </c>
      <c r="AI170">
        <v>770</v>
      </c>
      <c r="AK170">
        <v>49</v>
      </c>
      <c r="AL170">
        <v>128</v>
      </c>
      <c r="AM170">
        <v>471</v>
      </c>
      <c r="AN170">
        <v>198</v>
      </c>
      <c r="AO170">
        <v>227</v>
      </c>
      <c r="AP170">
        <v>405</v>
      </c>
      <c r="AQ170">
        <v>108</v>
      </c>
      <c r="AR170">
        <v>102</v>
      </c>
      <c r="AS170">
        <v>8367</v>
      </c>
      <c r="AT170">
        <v>15469</v>
      </c>
      <c r="AU170">
        <v>16363</v>
      </c>
      <c r="AV170">
        <v>113664</v>
      </c>
      <c r="AW170">
        <v>173691</v>
      </c>
      <c r="AX170">
        <v>274146</v>
      </c>
      <c r="AY170" s="1">
        <v>210033</v>
      </c>
      <c r="AZ170">
        <v>363040</v>
      </c>
      <c r="BA170">
        <v>44938</v>
      </c>
      <c r="BB170">
        <v>128168</v>
      </c>
      <c r="BC170">
        <v>325016</v>
      </c>
    </row>
    <row r="171" spans="2:55">
      <c r="B171" t="s">
        <v>95</v>
      </c>
      <c r="AH171">
        <v>67</v>
      </c>
      <c r="AZ171">
        <v>0</v>
      </c>
      <c r="BA171">
        <v>2613</v>
      </c>
      <c r="BB171">
        <v>105046</v>
      </c>
      <c r="BC171">
        <v>754356</v>
      </c>
    </row>
    <row r="172" spans="2:55">
      <c r="B172" t="s">
        <v>163</v>
      </c>
      <c r="AZ172">
        <v>0</v>
      </c>
      <c r="BA172">
        <v>0</v>
      </c>
      <c r="BB172">
        <v>0</v>
      </c>
      <c r="BC172">
        <v>0</v>
      </c>
    </row>
    <row r="173" spans="2:55">
      <c r="B173" t="s">
        <v>164</v>
      </c>
      <c r="AJ173">
        <v>35877</v>
      </c>
      <c r="AK173">
        <v>4204</v>
      </c>
      <c r="AL173">
        <v>10</v>
      </c>
      <c r="AM173">
        <v>979</v>
      </c>
      <c r="AO173">
        <v>517</v>
      </c>
      <c r="AP173">
        <v>1</v>
      </c>
      <c r="AZ173">
        <v>0</v>
      </c>
      <c r="BA173">
        <v>0</v>
      </c>
      <c r="BB173">
        <v>0</v>
      </c>
      <c r="BC173">
        <v>0</v>
      </c>
    </row>
    <row r="174" spans="2:55">
      <c r="B174" t="s">
        <v>96</v>
      </c>
      <c r="T174">
        <v>4211</v>
      </c>
      <c r="Z174">
        <v>2429</v>
      </c>
      <c r="AA174">
        <v>179</v>
      </c>
      <c r="AF174">
        <v>25</v>
      </c>
      <c r="AG174">
        <v>946</v>
      </c>
      <c r="AJ174">
        <v>82</v>
      </c>
      <c r="AK174">
        <v>261</v>
      </c>
      <c r="AL174">
        <v>1085</v>
      </c>
      <c r="AM174">
        <v>1038</v>
      </c>
      <c r="AN174">
        <v>14262</v>
      </c>
      <c r="AO174">
        <v>6004</v>
      </c>
      <c r="AP174">
        <v>19533</v>
      </c>
      <c r="AQ174">
        <v>11940</v>
      </c>
      <c r="AR174">
        <v>8174</v>
      </c>
      <c r="AS174">
        <v>2249</v>
      </c>
      <c r="AT174">
        <v>3746</v>
      </c>
      <c r="AU174">
        <v>1796</v>
      </c>
      <c r="AV174">
        <v>3279</v>
      </c>
      <c r="AX174">
        <v>321</v>
      </c>
      <c r="AY174" s="1">
        <v>3265</v>
      </c>
      <c r="AZ174">
        <v>4064</v>
      </c>
      <c r="BA174">
        <v>5560</v>
      </c>
      <c r="BB174">
        <v>3571</v>
      </c>
      <c r="BC174">
        <v>2278</v>
      </c>
    </row>
    <row r="175" spans="2:55">
      <c r="B175" t="s">
        <v>192</v>
      </c>
      <c r="AL175">
        <v>266027</v>
      </c>
      <c r="AN175">
        <v>478788</v>
      </c>
      <c r="AP175">
        <v>1018103</v>
      </c>
      <c r="AR175">
        <v>342890</v>
      </c>
    </row>
    <row r="176" spans="2:55">
      <c r="B176" t="s">
        <v>97</v>
      </c>
      <c r="E176">
        <f t="shared" ref="E176:AJ176" si="1">SUM(E57:E174)</f>
        <v>0</v>
      </c>
      <c r="F176">
        <f t="shared" si="1"/>
        <v>0</v>
      </c>
      <c r="G176">
        <f t="shared" si="1"/>
        <v>0</v>
      </c>
      <c r="H176">
        <f t="shared" si="1"/>
        <v>0</v>
      </c>
      <c r="I176">
        <f t="shared" si="1"/>
        <v>0</v>
      </c>
      <c r="J176">
        <f t="shared" si="1"/>
        <v>0</v>
      </c>
      <c r="K176">
        <f t="shared" si="1"/>
        <v>0</v>
      </c>
      <c r="L176">
        <f t="shared" si="1"/>
        <v>0</v>
      </c>
      <c r="M176">
        <f t="shared" si="1"/>
        <v>0</v>
      </c>
      <c r="N176">
        <f t="shared" si="1"/>
        <v>0</v>
      </c>
      <c r="O176">
        <f t="shared" si="1"/>
        <v>0</v>
      </c>
      <c r="P176">
        <f t="shared" si="1"/>
        <v>0</v>
      </c>
      <c r="Q176">
        <f t="shared" si="1"/>
        <v>3721011</v>
      </c>
      <c r="R176">
        <f t="shared" si="1"/>
        <v>4294626</v>
      </c>
      <c r="S176">
        <f t="shared" si="1"/>
        <v>2768713</v>
      </c>
      <c r="T176">
        <f t="shared" si="1"/>
        <v>2905630</v>
      </c>
      <c r="U176">
        <f t="shared" si="1"/>
        <v>4249844</v>
      </c>
      <c r="V176">
        <f t="shared" si="1"/>
        <v>10813997</v>
      </c>
      <c r="W176">
        <f t="shared" si="1"/>
        <v>11722520</v>
      </c>
      <c r="X176">
        <f t="shared" si="1"/>
        <v>16838849</v>
      </c>
      <c r="Y176">
        <f t="shared" si="1"/>
        <v>15869174</v>
      </c>
      <c r="Z176">
        <f t="shared" si="1"/>
        <v>9115509</v>
      </c>
      <c r="AA176">
        <f t="shared" si="1"/>
        <v>10264907</v>
      </c>
      <c r="AB176">
        <f t="shared" si="1"/>
        <v>11781213</v>
      </c>
      <c r="AC176">
        <f t="shared" si="1"/>
        <v>11788118</v>
      </c>
      <c r="AD176">
        <f t="shared" si="1"/>
        <v>15917401</v>
      </c>
      <c r="AE176">
        <f t="shared" si="1"/>
        <v>12855694</v>
      </c>
      <c r="AF176">
        <f t="shared" si="1"/>
        <v>18248366</v>
      </c>
      <c r="AG176">
        <f t="shared" si="1"/>
        <v>19820707</v>
      </c>
      <c r="AH176">
        <f t="shared" si="1"/>
        <v>18844940</v>
      </c>
      <c r="AI176">
        <f t="shared" si="1"/>
        <v>12927883</v>
      </c>
      <c r="AJ176">
        <f t="shared" si="1"/>
        <v>8454769</v>
      </c>
      <c r="AK176">
        <f>SUM(AK57:AK175)</f>
        <v>7833244</v>
      </c>
      <c r="AL176">
        <f>SUM(AL57:AL175)</f>
        <v>11219694</v>
      </c>
      <c r="AM176">
        <f>SUM(AM57:AM175)</f>
        <v>10356844</v>
      </c>
      <c r="AN176">
        <f>SUM(AN57:AN175)</f>
        <v>12909690</v>
      </c>
      <c r="AO176">
        <f>SUM(AO57:AO174)</f>
        <v>13311031</v>
      </c>
      <c r="AP176">
        <f>SUM(AP57:AP175)</f>
        <v>19369626</v>
      </c>
      <c r="AQ176">
        <f>SUM(AQ57:AQ174)</f>
        <v>13202809</v>
      </c>
      <c r="AR176">
        <f>SUM(AR57:AR175)</f>
        <v>12780011</v>
      </c>
      <c r="AS176">
        <f t="shared" ref="AS176:BC176" si="2">SUM(AS57:AS174)</f>
        <v>5926980</v>
      </c>
      <c r="AT176">
        <f t="shared" si="2"/>
        <v>10028212</v>
      </c>
      <c r="AU176">
        <f t="shared" si="2"/>
        <v>12000032</v>
      </c>
      <c r="AV176">
        <f t="shared" si="2"/>
        <v>13917037</v>
      </c>
      <c r="AW176">
        <f t="shared" si="2"/>
        <v>27645974</v>
      </c>
      <c r="AX176">
        <f t="shared" si="2"/>
        <v>27980669</v>
      </c>
      <c r="AY176" s="1">
        <f t="shared" si="2"/>
        <v>50965108</v>
      </c>
      <c r="AZ176" s="1">
        <f t="shared" si="2"/>
        <v>39552378</v>
      </c>
      <c r="BA176" s="1">
        <f t="shared" si="2"/>
        <v>56576989</v>
      </c>
      <c r="BB176" s="1">
        <f t="shared" si="2"/>
        <v>70352723</v>
      </c>
      <c r="BC176" s="1">
        <f t="shared" si="2"/>
        <v>123400337</v>
      </c>
    </row>
    <row r="177" spans="2:55">
      <c r="B177" t="s">
        <v>98</v>
      </c>
      <c r="Q177">
        <v>1321365</v>
      </c>
      <c r="R177">
        <v>1253657</v>
      </c>
      <c r="S177">
        <v>1256657</v>
      </c>
      <c r="T177">
        <v>1158039</v>
      </c>
      <c r="U177">
        <v>1447355</v>
      </c>
      <c r="V177">
        <v>1477706</v>
      </c>
      <c r="W177">
        <v>2050142</v>
      </c>
      <c r="X177">
        <v>2025973</v>
      </c>
      <c r="Y177">
        <v>3345001</v>
      </c>
      <c r="Z177">
        <v>2737063</v>
      </c>
      <c r="AA177">
        <v>2339688</v>
      </c>
      <c r="AB177">
        <v>2162475</v>
      </c>
      <c r="AC177">
        <v>1511448</v>
      </c>
      <c r="AD177">
        <v>1504424</v>
      </c>
      <c r="AE177">
        <v>2302573</v>
      </c>
      <c r="AF177">
        <v>2704960</v>
      </c>
      <c r="AG177">
        <v>2923841</v>
      </c>
      <c r="AH177">
        <v>3470711</v>
      </c>
      <c r="AI177">
        <v>2358704</v>
      </c>
      <c r="AJ177">
        <v>2282954</v>
      </c>
      <c r="AK177">
        <v>1228401</v>
      </c>
      <c r="AL177">
        <v>1454590</v>
      </c>
      <c r="AM177">
        <v>1834732</v>
      </c>
      <c r="AN177">
        <v>1936057</v>
      </c>
      <c r="AO177">
        <v>1720352</v>
      </c>
      <c r="AP177">
        <v>2042573</v>
      </c>
      <c r="AQ177">
        <v>2209584</v>
      </c>
      <c r="AR177">
        <v>2374977</v>
      </c>
      <c r="AS177">
        <v>3131044</v>
      </c>
      <c r="AT177">
        <v>4226874</v>
      </c>
      <c r="AU177">
        <v>3359300</v>
      </c>
      <c r="AV177">
        <v>3054370</v>
      </c>
      <c r="AW177">
        <v>3679160</v>
      </c>
      <c r="AX177">
        <v>4292640</v>
      </c>
      <c r="AY177" s="1">
        <v>6714214</v>
      </c>
      <c r="AZ177">
        <v>11262820</v>
      </c>
      <c r="BA177">
        <v>13693956</v>
      </c>
      <c r="BB177">
        <v>14898761</v>
      </c>
      <c r="BC177">
        <v>19875414</v>
      </c>
    </row>
    <row r="178" spans="2:55">
      <c r="B178" t="s">
        <v>23</v>
      </c>
      <c r="Q178">
        <v>72241</v>
      </c>
      <c r="R178">
        <v>86203</v>
      </c>
      <c r="S178">
        <v>68796</v>
      </c>
      <c r="T178">
        <v>53996</v>
      </c>
      <c r="U178">
        <v>106239</v>
      </c>
      <c r="V178">
        <v>109593</v>
      </c>
      <c r="W178">
        <v>120395</v>
      </c>
      <c r="X178">
        <v>152832</v>
      </c>
      <c r="Y178">
        <v>265160</v>
      </c>
      <c r="Z178">
        <v>267645</v>
      </c>
      <c r="AA178">
        <v>213345</v>
      </c>
      <c r="AB178">
        <v>211924</v>
      </c>
      <c r="AC178">
        <v>146191</v>
      </c>
      <c r="AD178">
        <v>238856</v>
      </c>
      <c r="AE178">
        <v>380151</v>
      </c>
      <c r="AF178">
        <v>604255</v>
      </c>
      <c r="AG178">
        <v>584446</v>
      </c>
      <c r="AH178">
        <v>1009417</v>
      </c>
      <c r="AI178">
        <v>987050</v>
      </c>
      <c r="AJ178">
        <v>1505501</v>
      </c>
      <c r="AK178">
        <v>350972</v>
      </c>
      <c r="AL178">
        <v>515846</v>
      </c>
      <c r="AM178">
        <v>714585</v>
      </c>
      <c r="AN178">
        <v>566538</v>
      </c>
      <c r="AO178">
        <v>559954</v>
      </c>
      <c r="AP178">
        <v>1002859</v>
      </c>
      <c r="AQ178">
        <v>1085847</v>
      </c>
      <c r="AR178">
        <v>1207559</v>
      </c>
      <c r="AS178">
        <v>1733571</v>
      </c>
      <c r="AT178">
        <v>2028230</v>
      </c>
      <c r="AU178">
        <v>2027753</v>
      </c>
      <c r="AV178">
        <v>1897853</v>
      </c>
      <c r="AW178">
        <v>2001195</v>
      </c>
      <c r="AX178">
        <v>1747095</v>
      </c>
      <c r="AY178" s="1">
        <v>2228816</v>
      </c>
      <c r="AZ178">
        <v>3650851</v>
      </c>
      <c r="BA178">
        <v>5211964</v>
      </c>
      <c r="BB178">
        <v>6345286</v>
      </c>
      <c r="BC178">
        <v>7558558</v>
      </c>
    </row>
    <row r="179" spans="2:55">
      <c r="B179" t="s">
        <v>171</v>
      </c>
      <c r="AA179">
        <v>813899</v>
      </c>
      <c r="AB179">
        <v>873055</v>
      </c>
      <c r="AC179">
        <v>1090896</v>
      </c>
      <c r="AD179">
        <v>1235852</v>
      </c>
      <c r="AE179">
        <v>1358507</v>
      </c>
      <c r="AF179">
        <v>1518427</v>
      </c>
      <c r="AG179">
        <v>1696926</v>
      </c>
      <c r="AH179">
        <v>1726780</v>
      </c>
      <c r="AI179">
        <v>1092177</v>
      </c>
      <c r="AJ179">
        <v>1183130</v>
      </c>
      <c r="AK179">
        <v>694790</v>
      </c>
      <c r="AL179">
        <v>792435</v>
      </c>
      <c r="AM179">
        <v>959311</v>
      </c>
      <c r="AN179">
        <v>1087733</v>
      </c>
      <c r="AO179">
        <v>1317917</v>
      </c>
      <c r="AP179">
        <v>1658036</v>
      </c>
      <c r="AQ179">
        <v>1667144</v>
      </c>
      <c r="AR179">
        <v>1658600</v>
      </c>
      <c r="AS179">
        <v>1969206</v>
      </c>
      <c r="AT179">
        <v>2532445</v>
      </c>
      <c r="AU179">
        <v>2497359</v>
      </c>
      <c r="AV179">
        <v>3215464</v>
      </c>
      <c r="AW179">
        <v>4046706</v>
      </c>
      <c r="AX179">
        <v>4922256</v>
      </c>
      <c r="AY179" s="1">
        <v>6477534</v>
      </c>
    </row>
    <row r="180" spans="2:55">
      <c r="B180" t="s">
        <v>99</v>
      </c>
    </row>
    <row r="181" spans="2:55">
      <c r="B181" t="s">
        <v>167</v>
      </c>
    </row>
    <row r="182" spans="2:55">
      <c r="B182" t="s">
        <v>196</v>
      </c>
      <c r="AO182">
        <v>1123790</v>
      </c>
      <c r="AP182">
        <v>1078629</v>
      </c>
      <c r="AQ182">
        <v>1172304</v>
      </c>
      <c r="AR182">
        <v>923291</v>
      </c>
    </row>
    <row r="183" spans="2:55">
      <c r="B183" t="s">
        <v>197</v>
      </c>
      <c r="AO183">
        <v>244829</v>
      </c>
      <c r="AP183">
        <v>339915</v>
      </c>
      <c r="AQ183">
        <v>470427</v>
      </c>
      <c r="AR183">
        <v>761303</v>
      </c>
    </row>
    <row r="184" spans="2:55">
      <c r="B184" t="s">
        <v>194</v>
      </c>
      <c r="AC184">
        <v>92592</v>
      </c>
      <c r="AD184">
        <v>103659</v>
      </c>
      <c r="AE184">
        <v>100469</v>
      </c>
      <c r="AF184">
        <v>108774</v>
      </c>
      <c r="AO184">
        <v>134769</v>
      </c>
      <c r="AP184">
        <v>152242</v>
      </c>
      <c r="AQ184">
        <v>149763</v>
      </c>
      <c r="AR184">
        <v>143569</v>
      </c>
      <c r="AS184">
        <v>140117</v>
      </c>
      <c r="AT184">
        <v>424576</v>
      </c>
      <c r="AU184">
        <v>535769</v>
      </c>
      <c r="AV184">
        <v>586178</v>
      </c>
    </row>
    <row r="186" spans="2:55">
      <c r="B186" t="s">
        <v>193</v>
      </c>
      <c r="E186">
        <f t="shared" ref="E186:AB186" si="3">E178+E177+E176+E56+E180+E181+E179</f>
        <v>0</v>
      </c>
      <c r="F186">
        <f t="shared" si="3"/>
        <v>0</v>
      </c>
      <c r="G186">
        <f t="shared" si="3"/>
        <v>0</v>
      </c>
      <c r="H186">
        <f t="shared" si="3"/>
        <v>0</v>
      </c>
      <c r="I186">
        <f t="shared" si="3"/>
        <v>0</v>
      </c>
      <c r="J186">
        <f t="shared" si="3"/>
        <v>0</v>
      </c>
      <c r="K186">
        <f t="shared" si="3"/>
        <v>0</v>
      </c>
      <c r="L186">
        <f t="shared" si="3"/>
        <v>0</v>
      </c>
      <c r="M186">
        <f t="shared" si="3"/>
        <v>0</v>
      </c>
      <c r="N186">
        <f t="shared" si="3"/>
        <v>0</v>
      </c>
      <c r="O186">
        <f t="shared" si="3"/>
        <v>0</v>
      </c>
      <c r="P186">
        <f t="shared" si="3"/>
        <v>0</v>
      </c>
      <c r="Q186">
        <f t="shared" si="3"/>
        <v>61758135</v>
      </c>
      <c r="R186">
        <f t="shared" si="3"/>
        <v>65354553</v>
      </c>
      <c r="S186">
        <f t="shared" si="3"/>
        <v>38737967</v>
      </c>
      <c r="T186">
        <f t="shared" si="3"/>
        <v>15530286</v>
      </c>
      <c r="U186">
        <f t="shared" si="3"/>
        <v>23682636</v>
      </c>
      <c r="V186">
        <f t="shared" si="3"/>
        <v>28398675</v>
      </c>
      <c r="W186">
        <f t="shared" si="3"/>
        <v>32836912</v>
      </c>
      <c r="X186">
        <f t="shared" si="3"/>
        <v>51979874</v>
      </c>
      <c r="Y186">
        <f t="shared" si="3"/>
        <v>83353063</v>
      </c>
      <c r="Z186">
        <f t="shared" si="3"/>
        <v>62096385</v>
      </c>
      <c r="AA186">
        <f t="shared" si="3"/>
        <v>60150428</v>
      </c>
      <c r="AB186">
        <f t="shared" si="3"/>
        <v>75930108</v>
      </c>
      <c r="AC186">
        <f t="shared" ref="AC186:AM186" si="4">+AC176+AC56+SUM(AC177:AC184)</f>
        <v>77941588</v>
      </c>
      <c r="AD186">
        <f t="shared" si="4"/>
        <v>79768612</v>
      </c>
      <c r="AE186">
        <f t="shared" si="4"/>
        <v>72805188</v>
      </c>
      <c r="AF186">
        <f t="shared" si="4"/>
        <v>77721791</v>
      </c>
      <c r="AG186">
        <f t="shared" si="4"/>
        <v>76004720</v>
      </c>
      <c r="AH186">
        <f t="shared" si="4"/>
        <v>85128760</v>
      </c>
      <c r="AI186">
        <f t="shared" si="4"/>
        <v>71127368</v>
      </c>
      <c r="AJ186">
        <f t="shared" si="4"/>
        <v>63374952</v>
      </c>
      <c r="AK186">
        <f t="shared" si="4"/>
        <v>67173979</v>
      </c>
      <c r="AL186">
        <f t="shared" si="4"/>
        <v>70782642</v>
      </c>
      <c r="AM186">
        <f t="shared" si="4"/>
        <v>59437160</v>
      </c>
      <c r="AN186">
        <f>+AN176+AN56+SUM(AN178:AN184)</f>
        <v>70326325</v>
      </c>
      <c r="AO186">
        <f t="shared" ref="AO186:AY186" si="5">+AO176+AO56+SUM(AO178:AO184)</f>
        <v>111168762</v>
      </c>
      <c r="AP186">
        <f t="shared" si="5"/>
        <v>123286656</v>
      </c>
      <c r="AQ186">
        <f t="shared" si="5"/>
        <v>30337247</v>
      </c>
      <c r="AR186">
        <f t="shared" si="5"/>
        <v>31787767</v>
      </c>
      <c r="AS186">
        <f t="shared" si="5"/>
        <v>26790319</v>
      </c>
      <c r="AT186">
        <f t="shared" si="5"/>
        <v>30268526</v>
      </c>
      <c r="AU186">
        <f t="shared" si="5"/>
        <v>32876599</v>
      </c>
      <c r="AV186">
        <f t="shared" si="5"/>
        <v>38804177</v>
      </c>
      <c r="AW186">
        <f t="shared" si="5"/>
        <v>68895253</v>
      </c>
      <c r="AX186">
        <f t="shared" si="5"/>
        <v>68979976</v>
      </c>
      <c r="AY186">
        <f t="shared" si="5"/>
        <v>86417900</v>
      </c>
      <c r="AZ186">
        <f>AZ176+AZ56+AZ180+AZ181+AZ179</f>
        <v>99796097</v>
      </c>
      <c r="BA186">
        <f t="shared" ref="BA186:BC186" si="6">BA176+BA56+BA180+BA181+BA179</f>
        <v>129983353</v>
      </c>
      <c r="BB186">
        <f t="shared" si="6"/>
        <v>150106802</v>
      </c>
      <c r="BC186">
        <f t="shared" si="6"/>
        <v>245070466</v>
      </c>
    </row>
    <row r="188" spans="2:55">
      <c r="N188">
        <f>26220570-N186</f>
        <v>26220570</v>
      </c>
      <c r="O188">
        <f>34007178-O186</f>
        <v>34007178</v>
      </c>
      <c r="P188">
        <f>34945447-P186</f>
        <v>34945447</v>
      </c>
      <c r="Q188">
        <f>62974219-Q186-1163941-52143</f>
        <v>0</v>
      </c>
      <c r="R188">
        <f>66569364-R186-1153353-61458</f>
        <v>0</v>
      </c>
      <c r="S188">
        <f>39933612-S186-1148085-47560</f>
        <v>0</v>
      </c>
      <c r="T188">
        <f>16664991-T186-1090766-43939</f>
        <v>0</v>
      </c>
      <c r="U188">
        <f>23759191-U186-76555</f>
        <v>0</v>
      </c>
      <c r="V188">
        <f>28494299-V186-95624</f>
        <v>0</v>
      </c>
      <c r="W188">
        <f>32949237-W186-112325</f>
        <v>0</v>
      </c>
      <c r="X188">
        <f>52098752-X186-118878</f>
        <v>0</v>
      </c>
      <c r="Y188">
        <f>83531681-Y186-178618</f>
        <v>0</v>
      </c>
      <c r="Z188">
        <f>62265363-Z186-168978</f>
        <v>0</v>
      </c>
      <c r="AA188">
        <f>60261498-AA186-111070</f>
        <v>0</v>
      </c>
      <c r="AB188">
        <f>76015751-AB186-85643</f>
        <v>0</v>
      </c>
      <c r="AC188">
        <f>77941588-AC186</f>
        <v>0</v>
      </c>
      <c r="AD188">
        <f>79768612-AD186</f>
        <v>0</v>
      </c>
      <c r="AE188">
        <f>72805188-AE186</f>
        <v>0</v>
      </c>
      <c r="AF188">
        <f>77721791-AF186</f>
        <v>0</v>
      </c>
      <c r="AG188">
        <f>76107579-AG186-102859</f>
        <v>0</v>
      </c>
      <c r="AH188">
        <f>85248601-AH186-119841</f>
        <v>0</v>
      </c>
      <c r="AI188">
        <f>72981749-AI186-116378-1542214-195789</f>
        <v>0</v>
      </c>
      <c r="AJ188">
        <f>64681065-AJ186-102702-1060690-142721</f>
        <v>0</v>
      </c>
      <c r="AK188">
        <f>68022457-AK186-78521-666982-102975</f>
        <v>0</v>
      </c>
      <c r="AL188">
        <f>71781835-AL186-78037-796908-124248</f>
        <v>0</v>
      </c>
      <c r="AM188">
        <f>60450967-AM186-35913-843475-134419</f>
        <v>0</v>
      </c>
      <c r="AN188">
        <f>73545784-AN186-110687-999154-173561</f>
        <v>1936057</v>
      </c>
      <c r="AO188">
        <f>112889114-AO186</f>
        <v>1720352</v>
      </c>
      <c r="AP188">
        <f>125329229-AP186</f>
        <v>2042573</v>
      </c>
      <c r="AQ188">
        <f>32546831-AQ186</f>
        <v>2209584</v>
      </c>
      <c r="AR188">
        <f>34162744-AR186</f>
        <v>2374977</v>
      </c>
      <c r="AS188">
        <f>29921363-AS186</f>
        <v>3131044</v>
      </c>
      <c r="AT188">
        <f>34495400-AT186</f>
        <v>4226874</v>
      </c>
      <c r="AU188">
        <f>36235899-AU186</f>
        <v>3359300</v>
      </c>
      <c r="AV188">
        <f>41858547-AV186</f>
        <v>3054370</v>
      </c>
      <c r="AW188">
        <f>77093170-AW186-696803-812120-3009834</f>
        <v>3679160</v>
      </c>
      <c r="AX188">
        <f>77473500-AX186-947584-828038-2425262</f>
        <v>4292640</v>
      </c>
      <c r="AY188" s="1">
        <f>97660959-AY186-1053977-960077-2514791</f>
        <v>6714214</v>
      </c>
      <c r="AZ188">
        <f>90704244+10428383-AZ186-1336530</f>
        <v>0</v>
      </c>
      <c r="BA188">
        <f>119002355+12457593-BA186-1476595</f>
        <v>0</v>
      </c>
      <c r="BB188">
        <f>137516049+13492296-BB186-901543</f>
        <v>0</v>
      </c>
      <c r="BC188">
        <f>226796130+18847583-BC186-573247</f>
        <v>0</v>
      </c>
    </row>
    <row r="190" spans="2:55">
      <c r="Q190" t="s">
        <v>188</v>
      </c>
      <c r="R190" t="s">
        <v>188</v>
      </c>
      <c r="S190" t="s">
        <v>188</v>
      </c>
      <c r="T190" t="s">
        <v>188</v>
      </c>
      <c r="U190" t="s">
        <v>188</v>
      </c>
      <c r="V190" t="s">
        <v>188</v>
      </c>
      <c r="W190" t="s">
        <v>188</v>
      </c>
      <c r="X190" t="s">
        <v>188</v>
      </c>
      <c r="Y190" t="s">
        <v>188</v>
      </c>
      <c r="Z190" t="s">
        <v>188</v>
      </c>
      <c r="AA190" t="s">
        <v>188</v>
      </c>
      <c r="AB190" t="s">
        <v>188</v>
      </c>
      <c r="AG190" t="s">
        <v>188</v>
      </c>
      <c r="AH190" t="s">
        <v>188</v>
      </c>
      <c r="AI190" t="s">
        <v>188</v>
      </c>
      <c r="AJ190" t="s">
        <v>188</v>
      </c>
      <c r="AK190" t="s">
        <v>188</v>
      </c>
      <c r="AL190" t="s">
        <v>188</v>
      </c>
      <c r="AM190" t="s">
        <v>188</v>
      </c>
      <c r="AN190" t="s">
        <v>188</v>
      </c>
      <c r="AO190" t="s">
        <v>188</v>
      </c>
      <c r="AP190" t="s">
        <v>188</v>
      </c>
      <c r="AQ190" t="s">
        <v>188</v>
      </c>
      <c r="AR190" t="s">
        <v>188</v>
      </c>
      <c r="AS190" t="s">
        <v>188</v>
      </c>
      <c r="AT190" t="s">
        <v>125</v>
      </c>
      <c r="AU190" t="s">
        <v>125</v>
      </c>
      <c r="AV190" t="s">
        <v>125</v>
      </c>
      <c r="AW190" t="s">
        <v>125</v>
      </c>
      <c r="AX190" t="s">
        <v>125</v>
      </c>
      <c r="AY190" s="1" t="s">
        <v>125</v>
      </c>
    </row>
    <row r="191" spans="2:55">
      <c r="N191" t="s">
        <v>172</v>
      </c>
      <c r="O191" t="s">
        <v>172</v>
      </c>
      <c r="P191" t="s">
        <v>172</v>
      </c>
      <c r="Q191" t="s">
        <v>172</v>
      </c>
      <c r="R191" t="s">
        <v>172</v>
      </c>
      <c r="S191" t="s">
        <v>172</v>
      </c>
      <c r="T191" t="s">
        <v>172</v>
      </c>
      <c r="U191" t="s">
        <v>172</v>
      </c>
      <c r="V191" t="s">
        <v>172</v>
      </c>
      <c r="W191" t="s">
        <v>172</v>
      </c>
      <c r="X191" t="s">
        <v>172</v>
      </c>
      <c r="Y191" t="s">
        <v>172</v>
      </c>
      <c r="Z191" t="s">
        <v>172</v>
      </c>
      <c r="AA191" t="s">
        <v>172</v>
      </c>
      <c r="AB191" t="s">
        <v>172</v>
      </c>
      <c r="AG191" t="s">
        <v>172</v>
      </c>
      <c r="AH191" t="s">
        <v>172</v>
      </c>
      <c r="AT191" t="s">
        <v>172</v>
      </c>
      <c r="AU191" t="s">
        <v>172</v>
      </c>
      <c r="AV191" t="s">
        <v>172</v>
      </c>
      <c r="AW191" t="s">
        <v>172</v>
      </c>
      <c r="AX191" t="s">
        <v>172</v>
      </c>
      <c r="AY191" t="s">
        <v>172</v>
      </c>
      <c r="AZ191" t="s">
        <v>172</v>
      </c>
      <c r="BA191" t="s">
        <v>172</v>
      </c>
      <c r="BB191" t="s">
        <v>172</v>
      </c>
      <c r="BC191" t="s">
        <v>172</v>
      </c>
    </row>
    <row r="192" spans="2:55"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</row>
    <row r="194" spans="24:55">
      <c r="AW194" t="s">
        <v>188</v>
      </c>
      <c r="AX194" t="s">
        <v>188</v>
      </c>
      <c r="AY194" t="s">
        <v>188</v>
      </c>
      <c r="AZ194" t="s">
        <v>188</v>
      </c>
      <c r="BA194" t="s">
        <v>188</v>
      </c>
      <c r="BB194" t="s">
        <v>188</v>
      </c>
      <c r="BC194" t="s">
        <v>188</v>
      </c>
    </row>
    <row r="195" spans="24:55">
      <c r="X195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88"/>
  <sheetViews>
    <sheetView topLeftCell="A163" workbookViewId="0">
      <selection activeCell="N170" sqref="N170"/>
    </sheetView>
  </sheetViews>
  <sheetFormatPr defaultRowHeight="15"/>
  <cols>
    <col min="2" max="2" width="12.85546875" customWidth="1"/>
    <col min="6" max="6" width="10.85546875" customWidth="1"/>
    <col min="14" max="14" width="11.42578125" customWidth="1"/>
  </cols>
  <sheetData>
    <row r="2" spans="2:14">
      <c r="C2">
        <v>1947</v>
      </c>
      <c r="D2">
        <v>1948</v>
      </c>
      <c r="E2">
        <v>1949</v>
      </c>
      <c r="F2">
        <v>1950</v>
      </c>
      <c r="G2">
        <v>1947</v>
      </c>
      <c r="H2">
        <v>1948</v>
      </c>
      <c r="I2">
        <v>1949</v>
      </c>
      <c r="J2">
        <v>1950</v>
      </c>
      <c r="K2">
        <v>1947</v>
      </c>
      <c r="L2">
        <v>1948</v>
      </c>
      <c r="M2">
        <v>1949</v>
      </c>
      <c r="N2">
        <v>1950</v>
      </c>
    </row>
    <row r="3" spans="2:14">
      <c r="B3" t="s">
        <v>3</v>
      </c>
      <c r="C3">
        <v>27395393</v>
      </c>
      <c r="D3">
        <v>33218367</v>
      </c>
      <c r="E3">
        <v>35415263</v>
      </c>
      <c r="F3">
        <v>59981671</v>
      </c>
      <c r="G3">
        <v>977754</v>
      </c>
      <c r="H3">
        <v>1728582</v>
      </c>
      <c r="I3">
        <v>2533095</v>
      </c>
      <c r="J3">
        <v>8445189</v>
      </c>
      <c r="K3">
        <f>+G3+C3</f>
        <v>28373147</v>
      </c>
      <c r="L3">
        <f t="shared" ref="L3:N3" si="0">+H3+D3</f>
        <v>34946949</v>
      </c>
      <c r="M3">
        <f t="shared" si="0"/>
        <v>37948358</v>
      </c>
      <c r="N3">
        <f t="shared" si="0"/>
        <v>68426860</v>
      </c>
    </row>
    <row r="4" spans="2:14">
      <c r="B4" t="s">
        <v>4</v>
      </c>
      <c r="C4">
        <v>558674</v>
      </c>
      <c r="D4">
        <v>819570</v>
      </c>
      <c r="E4">
        <v>761260</v>
      </c>
      <c r="F4">
        <v>1268165</v>
      </c>
      <c r="G4">
        <v>14747</v>
      </c>
      <c r="H4">
        <v>19471</v>
      </c>
      <c r="I4">
        <v>29695</v>
      </c>
      <c r="J4">
        <v>100479</v>
      </c>
      <c r="K4">
        <f t="shared" ref="K4:K67" si="1">+G4+C4</f>
        <v>573421</v>
      </c>
      <c r="L4">
        <f t="shared" ref="L4:L67" si="2">+H4+D4</f>
        <v>839041</v>
      </c>
      <c r="M4">
        <f t="shared" ref="M4:M67" si="3">+I4+E4</f>
        <v>790955</v>
      </c>
      <c r="N4">
        <f t="shared" ref="N4:N67" si="4">+J4+F4</f>
        <v>1368644</v>
      </c>
    </row>
    <row r="5" spans="2:14">
      <c r="B5" t="s">
        <v>5</v>
      </c>
      <c r="C5">
        <v>26427</v>
      </c>
      <c r="D5">
        <v>69602</v>
      </c>
      <c r="E5">
        <v>63818</v>
      </c>
      <c r="F5">
        <v>132911</v>
      </c>
      <c r="G5">
        <v>2159</v>
      </c>
      <c r="H5">
        <v>2783</v>
      </c>
      <c r="I5">
        <v>1745</v>
      </c>
      <c r="J5">
        <v>1173</v>
      </c>
      <c r="K5">
        <f t="shared" si="1"/>
        <v>28586</v>
      </c>
      <c r="L5">
        <f t="shared" si="2"/>
        <v>72385</v>
      </c>
      <c r="M5">
        <f t="shared" si="3"/>
        <v>65563</v>
      </c>
      <c r="N5">
        <f t="shared" si="4"/>
        <v>134084</v>
      </c>
    </row>
    <row r="6" spans="2:14">
      <c r="B6" t="s">
        <v>139</v>
      </c>
      <c r="F6">
        <v>1249270</v>
      </c>
      <c r="J6">
        <v>14567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1263837</v>
      </c>
    </row>
    <row r="7" spans="2:14">
      <c r="B7" t="s">
        <v>109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2:14">
      <c r="B8" t="s">
        <v>6</v>
      </c>
      <c r="C8">
        <v>371212</v>
      </c>
      <c r="D8">
        <v>262203</v>
      </c>
      <c r="E8">
        <v>129604</v>
      </c>
      <c r="F8">
        <v>100477</v>
      </c>
      <c r="G8">
        <v>13761</v>
      </c>
      <c r="H8">
        <v>377</v>
      </c>
      <c r="I8">
        <v>4586</v>
      </c>
      <c r="J8">
        <v>972</v>
      </c>
      <c r="K8">
        <f t="shared" si="1"/>
        <v>384973</v>
      </c>
      <c r="L8">
        <f t="shared" si="2"/>
        <v>262580</v>
      </c>
      <c r="M8">
        <f t="shared" si="3"/>
        <v>134190</v>
      </c>
      <c r="N8">
        <f t="shared" si="4"/>
        <v>101449</v>
      </c>
    </row>
    <row r="9" spans="2:14">
      <c r="B9" t="s">
        <v>7</v>
      </c>
      <c r="C9">
        <v>1229790</v>
      </c>
      <c r="D9">
        <v>1963083</v>
      </c>
      <c r="E9">
        <v>1688405</v>
      </c>
      <c r="F9">
        <v>2934043</v>
      </c>
      <c r="G9">
        <v>73364</v>
      </c>
      <c r="H9">
        <v>233238</v>
      </c>
      <c r="I9">
        <v>259313</v>
      </c>
      <c r="J9">
        <v>162105</v>
      </c>
      <c r="K9">
        <f t="shared" si="1"/>
        <v>1303154</v>
      </c>
      <c r="L9">
        <f t="shared" si="2"/>
        <v>2196321</v>
      </c>
      <c r="M9">
        <f t="shared" si="3"/>
        <v>1947718</v>
      </c>
      <c r="N9">
        <f t="shared" si="4"/>
        <v>3096148</v>
      </c>
    </row>
    <row r="10" spans="2:14">
      <c r="B10" t="s">
        <v>8</v>
      </c>
      <c r="C10">
        <v>286036</v>
      </c>
      <c r="D10">
        <v>437045</v>
      </c>
      <c r="E10">
        <v>419250</v>
      </c>
      <c r="F10">
        <v>835908</v>
      </c>
      <c r="G10">
        <v>12727</v>
      </c>
      <c r="H10">
        <v>11975</v>
      </c>
      <c r="I10">
        <v>4771</v>
      </c>
      <c r="J10">
        <v>6332</v>
      </c>
      <c r="K10">
        <f t="shared" si="1"/>
        <v>298763</v>
      </c>
      <c r="L10">
        <f t="shared" si="2"/>
        <v>449020</v>
      </c>
      <c r="M10">
        <f t="shared" si="3"/>
        <v>424021</v>
      </c>
      <c r="N10">
        <f t="shared" si="4"/>
        <v>842240</v>
      </c>
    </row>
    <row r="11" spans="2:14">
      <c r="B11" t="s">
        <v>119</v>
      </c>
      <c r="C11">
        <v>411355</v>
      </c>
      <c r="D11">
        <v>622036</v>
      </c>
      <c r="E11">
        <v>727170</v>
      </c>
      <c r="F11">
        <v>530253</v>
      </c>
      <c r="G11">
        <v>20711</v>
      </c>
      <c r="H11">
        <v>4718</v>
      </c>
      <c r="I11">
        <v>7910</v>
      </c>
      <c r="J11">
        <v>120</v>
      </c>
      <c r="K11">
        <f t="shared" si="1"/>
        <v>432066</v>
      </c>
      <c r="L11">
        <f t="shared" si="2"/>
        <v>626754</v>
      </c>
      <c r="M11">
        <f t="shared" si="3"/>
        <v>735080</v>
      </c>
      <c r="N11">
        <f t="shared" si="4"/>
        <v>530373</v>
      </c>
    </row>
    <row r="12" spans="2:14">
      <c r="B12" t="s">
        <v>9</v>
      </c>
      <c r="C12">
        <v>23652</v>
      </c>
      <c r="D12">
        <v>7326</v>
      </c>
      <c r="E12">
        <v>4803</v>
      </c>
      <c r="F12">
        <v>1312</v>
      </c>
      <c r="K12">
        <f t="shared" si="1"/>
        <v>23652</v>
      </c>
      <c r="L12">
        <f t="shared" si="2"/>
        <v>7326</v>
      </c>
      <c r="M12">
        <f t="shared" si="3"/>
        <v>4803</v>
      </c>
      <c r="N12">
        <f t="shared" si="4"/>
        <v>1312</v>
      </c>
    </row>
    <row r="13" spans="2:14">
      <c r="B13" t="s">
        <v>10</v>
      </c>
      <c r="C13">
        <v>79023</v>
      </c>
      <c r="D13">
        <v>37821</v>
      </c>
      <c r="E13">
        <v>42182</v>
      </c>
      <c r="F13">
        <v>5338</v>
      </c>
      <c r="G13">
        <v>549</v>
      </c>
      <c r="J13">
        <v>950</v>
      </c>
      <c r="K13">
        <f t="shared" si="1"/>
        <v>79572</v>
      </c>
      <c r="L13">
        <f t="shared" si="2"/>
        <v>37821</v>
      </c>
      <c r="M13">
        <f t="shared" si="3"/>
        <v>42182</v>
      </c>
      <c r="N13">
        <f t="shared" si="4"/>
        <v>6288</v>
      </c>
    </row>
    <row r="14" spans="2:14">
      <c r="B14" t="s">
        <v>11</v>
      </c>
      <c r="C14">
        <v>409553</v>
      </c>
      <c r="D14">
        <v>308144</v>
      </c>
      <c r="E14">
        <v>427324</v>
      </c>
      <c r="F14">
        <v>271210</v>
      </c>
      <c r="G14">
        <v>12489</v>
      </c>
      <c r="H14">
        <v>101</v>
      </c>
      <c r="I14">
        <v>244</v>
      </c>
      <c r="J14">
        <v>443</v>
      </c>
      <c r="K14">
        <f t="shared" si="1"/>
        <v>422042</v>
      </c>
      <c r="L14">
        <f t="shared" si="2"/>
        <v>308245</v>
      </c>
      <c r="M14">
        <f t="shared" si="3"/>
        <v>427568</v>
      </c>
      <c r="N14">
        <f t="shared" si="4"/>
        <v>271653</v>
      </c>
    </row>
    <row r="15" spans="2:14">
      <c r="B15" t="s">
        <v>110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2:14">
      <c r="B16" t="s">
        <v>12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2:14">
      <c r="B17" t="s">
        <v>13</v>
      </c>
      <c r="C17">
        <v>39241</v>
      </c>
      <c r="D17">
        <v>77513</v>
      </c>
      <c r="E17">
        <v>24128</v>
      </c>
      <c r="F17">
        <v>52791</v>
      </c>
      <c r="G17">
        <v>1002</v>
      </c>
      <c r="H17">
        <v>3443</v>
      </c>
      <c r="I17">
        <v>40</v>
      </c>
      <c r="K17">
        <f t="shared" si="1"/>
        <v>40243</v>
      </c>
      <c r="L17">
        <f t="shared" si="2"/>
        <v>80956</v>
      </c>
      <c r="M17">
        <f t="shared" si="3"/>
        <v>24168</v>
      </c>
      <c r="N17">
        <f t="shared" si="4"/>
        <v>52791</v>
      </c>
    </row>
    <row r="18" spans="2:14">
      <c r="B18" t="s">
        <v>14</v>
      </c>
      <c r="C18">
        <v>943966</v>
      </c>
      <c r="D18">
        <v>1027647</v>
      </c>
      <c r="E18">
        <v>1641456</v>
      </c>
      <c r="F18">
        <v>978445</v>
      </c>
      <c r="G18">
        <v>1114</v>
      </c>
      <c r="H18">
        <v>3037</v>
      </c>
      <c r="I18">
        <v>8785</v>
      </c>
      <c r="J18">
        <v>5822</v>
      </c>
      <c r="K18">
        <f t="shared" si="1"/>
        <v>945080</v>
      </c>
      <c r="L18">
        <f t="shared" si="2"/>
        <v>1030684</v>
      </c>
      <c r="M18">
        <f t="shared" si="3"/>
        <v>1650241</v>
      </c>
      <c r="N18">
        <f t="shared" si="4"/>
        <v>984267</v>
      </c>
    </row>
    <row r="19" spans="2:14">
      <c r="B19" t="s">
        <v>111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2:14">
      <c r="B20" t="s">
        <v>112</v>
      </c>
      <c r="C20">
        <v>852067</v>
      </c>
      <c r="D20">
        <v>1094692</v>
      </c>
      <c r="E20">
        <v>802485</v>
      </c>
      <c r="F20">
        <v>1377913</v>
      </c>
      <c r="G20">
        <v>24088</v>
      </c>
      <c r="H20">
        <v>9860</v>
      </c>
      <c r="I20">
        <v>8857</v>
      </c>
      <c r="J20">
        <v>7657</v>
      </c>
      <c r="K20">
        <f t="shared" si="1"/>
        <v>876155</v>
      </c>
      <c r="L20">
        <f t="shared" si="2"/>
        <v>1104552</v>
      </c>
      <c r="M20">
        <f t="shared" si="3"/>
        <v>811342</v>
      </c>
      <c r="N20">
        <f t="shared" si="4"/>
        <v>1385570</v>
      </c>
    </row>
    <row r="21" spans="2:14">
      <c r="B21" t="s">
        <v>15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2:14">
      <c r="B22" t="s">
        <v>113</v>
      </c>
      <c r="C22">
        <v>212072</v>
      </c>
      <c r="D22">
        <v>143703</v>
      </c>
      <c r="E22">
        <v>233466</v>
      </c>
      <c r="F22">
        <v>174762</v>
      </c>
      <c r="G22">
        <v>1303</v>
      </c>
      <c r="H22">
        <v>4729</v>
      </c>
      <c r="I22">
        <v>1387</v>
      </c>
      <c r="J22">
        <v>265</v>
      </c>
      <c r="K22">
        <f t="shared" si="1"/>
        <v>213375</v>
      </c>
      <c r="L22">
        <f t="shared" si="2"/>
        <v>148432</v>
      </c>
      <c r="M22">
        <f t="shared" si="3"/>
        <v>234853</v>
      </c>
      <c r="N22">
        <f t="shared" si="4"/>
        <v>175027</v>
      </c>
    </row>
    <row r="23" spans="2:14">
      <c r="B23" t="s">
        <v>134</v>
      </c>
      <c r="C23">
        <v>5654</v>
      </c>
      <c r="D23">
        <v>2817</v>
      </c>
      <c r="E23">
        <v>2322</v>
      </c>
      <c r="F23">
        <v>2257</v>
      </c>
      <c r="G23">
        <v>1387</v>
      </c>
      <c r="H23">
        <v>1396</v>
      </c>
      <c r="I23">
        <v>1798</v>
      </c>
      <c r="J23">
        <v>541</v>
      </c>
      <c r="K23">
        <f t="shared" si="1"/>
        <v>7041</v>
      </c>
      <c r="L23">
        <f t="shared" si="2"/>
        <v>4213</v>
      </c>
      <c r="M23">
        <f t="shared" si="3"/>
        <v>4120</v>
      </c>
      <c r="N23">
        <f t="shared" si="4"/>
        <v>2798</v>
      </c>
    </row>
    <row r="24" spans="2:14">
      <c r="B24" t="s">
        <v>135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2:14">
      <c r="B25" t="s">
        <v>136</v>
      </c>
      <c r="C25">
        <v>1442</v>
      </c>
      <c r="D25">
        <v>1179</v>
      </c>
      <c r="E25">
        <v>480</v>
      </c>
      <c r="F25">
        <v>3526</v>
      </c>
      <c r="K25">
        <f t="shared" si="1"/>
        <v>1442</v>
      </c>
      <c r="L25">
        <f t="shared" si="2"/>
        <v>1179</v>
      </c>
      <c r="M25">
        <f t="shared" si="3"/>
        <v>480</v>
      </c>
      <c r="N25">
        <f t="shared" si="4"/>
        <v>3526</v>
      </c>
    </row>
    <row r="26" spans="2:14">
      <c r="B26" t="s">
        <v>16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>
      <c r="B27" t="s">
        <v>17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>
      <c r="B28" t="s">
        <v>18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>
      <c r="B29" t="s">
        <v>19</v>
      </c>
      <c r="C29">
        <v>4750930</v>
      </c>
      <c r="D29">
        <v>5384502</v>
      </c>
      <c r="E29">
        <v>6260118</v>
      </c>
      <c r="F29">
        <v>7516947</v>
      </c>
      <c r="G29">
        <v>3025387</v>
      </c>
      <c r="H29">
        <v>3122576</v>
      </c>
      <c r="I29">
        <v>3443095</v>
      </c>
      <c r="J29">
        <v>3057424</v>
      </c>
      <c r="K29">
        <f t="shared" si="1"/>
        <v>7776317</v>
      </c>
      <c r="L29">
        <f t="shared" si="2"/>
        <v>8507078</v>
      </c>
      <c r="M29">
        <f t="shared" si="3"/>
        <v>9703213</v>
      </c>
      <c r="N29">
        <f t="shared" si="4"/>
        <v>10574371</v>
      </c>
    </row>
    <row r="30" spans="2:14">
      <c r="B30" t="s">
        <v>118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2:14">
      <c r="B31" t="s">
        <v>20</v>
      </c>
      <c r="C31">
        <v>667707</v>
      </c>
      <c r="D31">
        <v>567896</v>
      </c>
      <c r="E31">
        <v>597092</v>
      </c>
      <c r="F31">
        <v>872978</v>
      </c>
      <c r="G31">
        <v>25168</v>
      </c>
      <c r="H31">
        <v>32143</v>
      </c>
      <c r="I31">
        <v>27642</v>
      </c>
      <c r="J31">
        <v>6924</v>
      </c>
      <c r="K31">
        <f t="shared" si="1"/>
        <v>692875</v>
      </c>
      <c r="L31">
        <f t="shared" si="2"/>
        <v>600039</v>
      </c>
      <c r="M31">
        <f t="shared" si="3"/>
        <v>624734</v>
      </c>
      <c r="N31">
        <f t="shared" si="4"/>
        <v>879902</v>
      </c>
    </row>
    <row r="32" spans="2:14">
      <c r="B32" t="s">
        <v>114</v>
      </c>
      <c r="C32">
        <v>1086305</v>
      </c>
      <c r="D32">
        <v>1347040</v>
      </c>
      <c r="E32">
        <v>1057005</v>
      </c>
      <c r="F32">
        <v>1671040</v>
      </c>
      <c r="G32">
        <v>156510</v>
      </c>
      <c r="H32">
        <v>159426</v>
      </c>
      <c r="I32">
        <v>106500</v>
      </c>
      <c r="J32">
        <v>124798</v>
      </c>
      <c r="K32">
        <f t="shared" si="1"/>
        <v>1242815</v>
      </c>
      <c r="L32">
        <f t="shared" si="2"/>
        <v>1506466</v>
      </c>
      <c r="M32">
        <f t="shared" si="3"/>
        <v>1163505</v>
      </c>
      <c r="N32">
        <f t="shared" si="4"/>
        <v>1795838</v>
      </c>
    </row>
    <row r="33" spans="2:14">
      <c r="B33" t="s">
        <v>21</v>
      </c>
      <c r="C33">
        <v>245247</v>
      </c>
      <c r="D33">
        <v>290764</v>
      </c>
      <c r="E33">
        <v>273273</v>
      </c>
      <c r="F33">
        <v>398424</v>
      </c>
      <c r="G33">
        <v>134003</v>
      </c>
      <c r="H33">
        <v>95776</v>
      </c>
      <c r="I33">
        <v>254033</v>
      </c>
      <c r="J33">
        <v>92461</v>
      </c>
      <c r="K33">
        <f t="shared" si="1"/>
        <v>379250</v>
      </c>
      <c r="L33">
        <f t="shared" si="2"/>
        <v>386540</v>
      </c>
      <c r="M33">
        <f t="shared" si="3"/>
        <v>527306</v>
      </c>
      <c r="N33">
        <f t="shared" si="4"/>
        <v>490885</v>
      </c>
    </row>
    <row r="34" spans="2:14">
      <c r="B34" t="s">
        <v>115</v>
      </c>
      <c r="C34">
        <v>8205</v>
      </c>
      <c r="D34">
        <v>15672</v>
      </c>
      <c r="E34">
        <v>12697</v>
      </c>
      <c r="F34">
        <v>25812</v>
      </c>
      <c r="G34">
        <v>2590</v>
      </c>
      <c r="H34">
        <v>9509</v>
      </c>
      <c r="I34">
        <v>37</v>
      </c>
      <c r="J34">
        <v>296</v>
      </c>
      <c r="K34">
        <f t="shared" si="1"/>
        <v>10795</v>
      </c>
      <c r="L34">
        <f t="shared" si="2"/>
        <v>25181</v>
      </c>
      <c r="M34">
        <f t="shared" si="3"/>
        <v>12734</v>
      </c>
      <c r="N34">
        <f t="shared" si="4"/>
        <v>26108</v>
      </c>
    </row>
    <row r="35" spans="2:14">
      <c r="B35" t="s">
        <v>22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2:14">
      <c r="B36" t="s">
        <v>23</v>
      </c>
      <c r="C36">
        <v>2614583</v>
      </c>
      <c r="D36">
        <v>3813470</v>
      </c>
      <c r="E36">
        <v>5035313</v>
      </c>
      <c r="F36">
        <v>6489742</v>
      </c>
      <c r="G36">
        <v>1036268</v>
      </c>
      <c r="H36">
        <v>1398494</v>
      </c>
      <c r="I36">
        <v>1309973</v>
      </c>
      <c r="J36">
        <v>1068816</v>
      </c>
      <c r="K36">
        <f t="shared" si="1"/>
        <v>3650851</v>
      </c>
      <c r="L36">
        <f t="shared" si="2"/>
        <v>5211964</v>
      </c>
      <c r="M36">
        <f t="shared" si="3"/>
        <v>6345286</v>
      </c>
      <c r="N36">
        <f t="shared" si="4"/>
        <v>7558558</v>
      </c>
    </row>
    <row r="37" spans="2:14">
      <c r="B37" t="s">
        <v>101</v>
      </c>
      <c r="C37">
        <v>13912</v>
      </c>
      <c r="D37">
        <v>20891</v>
      </c>
      <c r="E37">
        <v>8049</v>
      </c>
      <c r="F37">
        <v>18744</v>
      </c>
      <c r="G37">
        <v>4836</v>
      </c>
      <c r="H37">
        <v>2967</v>
      </c>
      <c r="I37">
        <v>4146</v>
      </c>
      <c r="J37">
        <v>9424</v>
      </c>
      <c r="K37">
        <f t="shared" si="1"/>
        <v>18748</v>
      </c>
      <c r="L37">
        <f t="shared" si="2"/>
        <v>23858</v>
      </c>
      <c r="M37">
        <f t="shared" si="3"/>
        <v>12195</v>
      </c>
      <c r="N37">
        <f t="shared" si="4"/>
        <v>28168</v>
      </c>
    </row>
    <row r="38" spans="2:14">
      <c r="B38" t="s">
        <v>98</v>
      </c>
      <c r="C38">
        <v>8263855</v>
      </c>
      <c r="D38">
        <v>10379395</v>
      </c>
      <c r="E38">
        <v>12040602</v>
      </c>
      <c r="F38">
        <v>16721084</v>
      </c>
      <c r="G38">
        <v>2998965</v>
      </c>
      <c r="H38">
        <v>3314561</v>
      </c>
      <c r="I38">
        <v>2858159</v>
      </c>
      <c r="J38">
        <v>3154330</v>
      </c>
      <c r="K38">
        <f t="shared" si="1"/>
        <v>11262820</v>
      </c>
      <c r="L38">
        <f t="shared" si="2"/>
        <v>13693956</v>
      </c>
      <c r="M38">
        <f t="shared" si="3"/>
        <v>14898761</v>
      </c>
      <c r="N38">
        <f t="shared" si="4"/>
        <v>19875414</v>
      </c>
    </row>
    <row r="39" spans="2:14">
      <c r="B39" t="s">
        <v>102</v>
      </c>
      <c r="C39">
        <v>673</v>
      </c>
      <c r="E39">
        <v>10742</v>
      </c>
      <c r="F39">
        <v>9803</v>
      </c>
      <c r="G39">
        <v>239</v>
      </c>
      <c r="I39">
        <v>8404</v>
      </c>
      <c r="J39">
        <v>7205</v>
      </c>
      <c r="K39">
        <f t="shared" si="1"/>
        <v>912</v>
      </c>
      <c r="L39">
        <f t="shared" si="2"/>
        <v>0</v>
      </c>
      <c r="M39">
        <f t="shared" si="3"/>
        <v>19146</v>
      </c>
      <c r="N39">
        <f t="shared" si="4"/>
        <v>17008</v>
      </c>
    </row>
    <row r="40" spans="2:14">
      <c r="B40" t="s">
        <v>24</v>
      </c>
      <c r="C40">
        <v>120769</v>
      </c>
      <c r="D40">
        <v>148421</v>
      </c>
      <c r="E40">
        <v>205361</v>
      </c>
      <c r="F40">
        <v>340804</v>
      </c>
      <c r="G40">
        <v>55788</v>
      </c>
      <c r="H40">
        <v>84113</v>
      </c>
      <c r="I40">
        <v>89093</v>
      </c>
      <c r="J40">
        <v>109490</v>
      </c>
      <c r="K40">
        <f t="shared" si="1"/>
        <v>176557</v>
      </c>
      <c r="L40">
        <f t="shared" si="2"/>
        <v>232534</v>
      </c>
      <c r="M40">
        <f t="shared" si="3"/>
        <v>294454</v>
      </c>
      <c r="N40">
        <f t="shared" si="4"/>
        <v>450294</v>
      </c>
    </row>
    <row r="41" spans="2:14">
      <c r="B41" t="s">
        <v>25</v>
      </c>
      <c r="C41">
        <v>8866</v>
      </c>
      <c r="D41">
        <v>19429</v>
      </c>
      <c r="E41">
        <v>14906</v>
      </c>
      <c r="F41">
        <v>7266</v>
      </c>
      <c r="G41">
        <v>1519</v>
      </c>
      <c r="H41">
        <v>3502</v>
      </c>
      <c r="I41">
        <v>1427</v>
      </c>
      <c r="J41">
        <v>464</v>
      </c>
      <c r="K41">
        <f t="shared" si="1"/>
        <v>10385</v>
      </c>
      <c r="L41">
        <f t="shared" si="2"/>
        <v>22931</v>
      </c>
      <c r="M41">
        <f t="shared" si="3"/>
        <v>16333</v>
      </c>
      <c r="N41">
        <f t="shared" si="4"/>
        <v>7730</v>
      </c>
    </row>
    <row r="42" spans="2:14">
      <c r="B42" t="s">
        <v>26</v>
      </c>
      <c r="C42">
        <v>18318</v>
      </c>
      <c r="D42">
        <v>15294</v>
      </c>
      <c r="E42">
        <v>24741</v>
      </c>
      <c r="F42">
        <v>21198</v>
      </c>
      <c r="G42">
        <v>13281</v>
      </c>
      <c r="H42">
        <v>24111</v>
      </c>
      <c r="I42">
        <v>20959</v>
      </c>
      <c r="J42">
        <v>4607</v>
      </c>
      <c r="K42">
        <f t="shared" si="1"/>
        <v>31599</v>
      </c>
      <c r="L42">
        <f t="shared" si="2"/>
        <v>39405</v>
      </c>
      <c r="M42">
        <f t="shared" si="3"/>
        <v>45700</v>
      </c>
      <c r="N42">
        <f t="shared" si="4"/>
        <v>25805</v>
      </c>
    </row>
    <row r="43" spans="2:14">
      <c r="B43" t="s">
        <v>177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2:14">
      <c r="B44" t="s">
        <v>116</v>
      </c>
      <c r="C44">
        <v>547893</v>
      </c>
      <c r="D44">
        <v>603265</v>
      </c>
      <c r="E44">
        <v>421716</v>
      </c>
      <c r="F44">
        <v>689812</v>
      </c>
      <c r="G44">
        <v>133430</v>
      </c>
      <c r="H44">
        <v>160416</v>
      </c>
      <c r="I44">
        <v>127279</v>
      </c>
      <c r="J44">
        <v>71899</v>
      </c>
      <c r="K44">
        <f t="shared" si="1"/>
        <v>681323</v>
      </c>
      <c r="L44">
        <f t="shared" si="2"/>
        <v>763681</v>
      </c>
      <c r="M44">
        <f t="shared" si="3"/>
        <v>548995</v>
      </c>
      <c r="N44">
        <f t="shared" si="4"/>
        <v>761711</v>
      </c>
    </row>
    <row r="45" spans="2:14">
      <c r="B45" t="s">
        <v>117</v>
      </c>
      <c r="C45">
        <v>87440</v>
      </c>
      <c r="D45">
        <v>104977</v>
      </c>
      <c r="E45">
        <v>59710</v>
      </c>
      <c r="F45">
        <v>88187</v>
      </c>
      <c r="G45">
        <v>3215</v>
      </c>
      <c r="H45">
        <v>9640</v>
      </c>
      <c r="I45">
        <v>7399</v>
      </c>
      <c r="J45">
        <v>19994</v>
      </c>
      <c r="K45">
        <f t="shared" si="1"/>
        <v>90655</v>
      </c>
      <c r="L45">
        <f t="shared" si="2"/>
        <v>114617</v>
      </c>
      <c r="M45">
        <f t="shared" si="3"/>
        <v>67109</v>
      </c>
      <c r="N45">
        <f t="shared" si="4"/>
        <v>108181</v>
      </c>
    </row>
    <row r="46" spans="2:14">
      <c r="B46" t="s">
        <v>27</v>
      </c>
      <c r="C46">
        <v>63808</v>
      </c>
      <c r="D46">
        <v>70222</v>
      </c>
      <c r="E46">
        <v>98120</v>
      </c>
      <c r="F46">
        <v>102673</v>
      </c>
      <c r="G46">
        <v>1296</v>
      </c>
      <c r="H46">
        <v>9159</v>
      </c>
      <c r="I46">
        <v>6720</v>
      </c>
      <c r="J46">
        <v>377</v>
      </c>
      <c r="K46">
        <f t="shared" si="1"/>
        <v>65104</v>
      </c>
      <c r="L46">
        <f t="shared" si="2"/>
        <v>79381</v>
      </c>
      <c r="M46">
        <f t="shared" si="3"/>
        <v>104840</v>
      </c>
      <c r="N46">
        <f t="shared" si="4"/>
        <v>103050</v>
      </c>
    </row>
    <row r="47" spans="2:14">
      <c r="B47" t="s">
        <v>28</v>
      </c>
      <c r="C47">
        <v>225</v>
      </c>
      <c r="D47">
        <v>3236</v>
      </c>
      <c r="E47">
        <v>10</v>
      </c>
      <c r="I47">
        <v>5701</v>
      </c>
      <c r="K47">
        <f t="shared" si="1"/>
        <v>225</v>
      </c>
      <c r="L47">
        <f t="shared" si="2"/>
        <v>3236</v>
      </c>
      <c r="M47">
        <f t="shared" si="3"/>
        <v>5711</v>
      </c>
      <c r="N47">
        <f t="shared" si="4"/>
        <v>0</v>
      </c>
    </row>
    <row r="48" spans="2:14">
      <c r="B48" t="s">
        <v>29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2:14">
      <c r="B49" t="s">
        <v>30</v>
      </c>
      <c r="C49">
        <v>127289</v>
      </c>
      <c r="D49">
        <v>62496</v>
      </c>
      <c r="E49">
        <v>82963</v>
      </c>
      <c r="F49">
        <v>260423</v>
      </c>
      <c r="G49">
        <v>16149</v>
      </c>
      <c r="H49">
        <v>3544</v>
      </c>
      <c r="I49">
        <v>150</v>
      </c>
      <c r="J49">
        <v>401</v>
      </c>
      <c r="K49">
        <f t="shared" si="1"/>
        <v>143438</v>
      </c>
      <c r="L49">
        <f t="shared" si="2"/>
        <v>66040</v>
      </c>
      <c r="M49">
        <f t="shared" si="3"/>
        <v>83113</v>
      </c>
      <c r="N49">
        <f t="shared" si="4"/>
        <v>260824</v>
      </c>
    </row>
    <row r="50" spans="2:14">
      <c r="B50" t="s">
        <v>31</v>
      </c>
      <c r="C50">
        <v>23</v>
      </c>
      <c r="D50">
        <v>1991</v>
      </c>
      <c r="E50">
        <v>1255</v>
      </c>
      <c r="F50">
        <v>2861</v>
      </c>
      <c r="K50">
        <f t="shared" si="1"/>
        <v>23</v>
      </c>
      <c r="L50">
        <f t="shared" si="2"/>
        <v>1991</v>
      </c>
      <c r="M50">
        <f t="shared" si="3"/>
        <v>1255</v>
      </c>
      <c r="N50">
        <f t="shared" si="4"/>
        <v>2861</v>
      </c>
    </row>
    <row r="51" spans="2:14">
      <c r="B51" t="s">
        <v>137</v>
      </c>
      <c r="D51">
        <v>1070</v>
      </c>
      <c r="E51">
        <v>1188</v>
      </c>
      <c r="F51">
        <v>2002</v>
      </c>
      <c r="K51">
        <f t="shared" si="1"/>
        <v>0</v>
      </c>
      <c r="L51">
        <f t="shared" si="2"/>
        <v>1070</v>
      </c>
      <c r="M51">
        <f t="shared" si="3"/>
        <v>1188</v>
      </c>
      <c r="N51">
        <f t="shared" si="4"/>
        <v>2002</v>
      </c>
    </row>
    <row r="52" spans="2:14">
      <c r="B52" t="s">
        <v>32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2:14">
      <c r="B53" t="s">
        <v>33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</row>
    <row r="54" spans="2:14">
      <c r="B54" t="s">
        <v>103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2:14">
      <c r="B55" t="s">
        <v>138</v>
      </c>
      <c r="C55">
        <v>6015</v>
      </c>
      <c r="D55">
        <v>8276</v>
      </c>
      <c r="E55">
        <v>30615</v>
      </c>
      <c r="F55">
        <v>54010</v>
      </c>
      <c r="K55">
        <f t="shared" si="1"/>
        <v>6015</v>
      </c>
      <c r="L55">
        <f t="shared" si="2"/>
        <v>8276</v>
      </c>
      <c r="M55">
        <f t="shared" si="3"/>
        <v>30615</v>
      </c>
      <c r="N55">
        <f t="shared" si="4"/>
        <v>54010</v>
      </c>
    </row>
    <row r="56" spans="2:14">
      <c r="B56" t="s">
        <v>34</v>
      </c>
      <c r="D56">
        <v>1519</v>
      </c>
      <c r="E56">
        <v>1472</v>
      </c>
      <c r="F56">
        <v>487</v>
      </c>
      <c r="G56">
        <v>300</v>
      </c>
      <c r="H56">
        <v>143</v>
      </c>
      <c r="I56">
        <v>772</v>
      </c>
      <c r="J56">
        <v>55</v>
      </c>
      <c r="K56">
        <f t="shared" si="1"/>
        <v>300</v>
      </c>
      <c r="L56">
        <f t="shared" si="2"/>
        <v>1662</v>
      </c>
      <c r="M56">
        <f t="shared" si="3"/>
        <v>2244</v>
      </c>
      <c r="N56">
        <f t="shared" si="4"/>
        <v>542</v>
      </c>
    </row>
    <row r="57" spans="2:14">
      <c r="B57" t="s">
        <v>35</v>
      </c>
      <c r="C57">
        <f>SUM(C3:C56)</f>
        <v>51477620</v>
      </c>
      <c r="D57">
        <f>SUM(D3:D56)</f>
        <v>62952574</v>
      </c>
      <c r="E57">
        <f>SUM(E3:E56)</f>
        <v>68620364</v>
      </c>
      <c r="F57">
        <f t="shared" ref="F57:J57" si="5">SUM(F3:F56)</f>
        <v>105194549</v>
      </c>
      <c r="G57">
        <f t="shared" si="5"/>
        <v>8766099</v>
      </c>
      <c r="H57">
        <f t="shared" si="5"/>
        <v>10453790</v>
      </c>
      <c r="I57">
        <f t="shared" si="5"/>
        <v>11133715</v>
      </c>
      <c r="J57">
        <f t="shared" si="5"/>
        <v>16475580</v>
      </c>
      <c r="K57">
        <f t="shared" si="1"/>
        <v>60243719</v>
      </c>
      <c r="L57">
        <f t="shared" si="2"/>
        <v>73406364</v>
      </c>
      <c r="M57">
        <f t="shared" si="3"/>
        <v>79754079</v>
      </c>
      <c r="N57">
        <f t="shared" si="4"/>
        <v>121670129</v>
      </c>
    </row>
    <row r="58" spans="2:14">
      <c r="B58" t="s">
        <v>36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2:14">
      <c r="B59" t="s">
        <v>104</v>
      </c>
      <c r="C59">
        <v>132284</v>
      </c>
      <c r="D59">
        <v>13414</v>
      </c>
      <c r="E59">
        <v>76291</v>
      </c>
      <c r="F59">
        <v>112638</v>
      </c>
      <c r="K59">
        <f t="shared" si="1"/>
        <v>132284</v>
      </c>
      <c r="L59">
        <f t="shared" si="2"/>
        <v>13414</v>
      </c>
      <c r="M59">
        <f t="shared" si="3"/>
        <v>76291</v>
      </c>
      <c r="N59">
        <f t="shared" si="4"/>
        <v>112638</v>
      </c>
    </row>
    <row r="60" spans="2:14">
      <c r="B60" t="s">
        <v>37</v>
      </c>
      <c r="C60">
        <v>5315672</v>
      </c>
      <c r="D60">
        <v>4235295</v>
      </c>
      <c r="E60">
        <v>4748832</v>
      </c>
      <c r="F60">
        <v>8881956</v>
      </c>
      <c r="G60">
        <v>27686</v>
      </c>
      <c r="H60">
        <v>14538</v>
      </c>
      <c r="I60">
        <v>7906</v>
      </c>
      <c r="J60">
        <v>9206</v>
      </c>
      <c r="K60">
        <f t="shared" si="1"/>
        <v>5343358</v>
      </c>
      <c r="L60">
        <f t="shared" si="2"/>
        <v>4249833</v>
      </c>
      <c r="M60">
        <f t="shared" si="3"/>
        <v>4756738</v>
      </c>
      <c r="N60">
        <f t="shared" si="4"/>
        <v>8891162</v>
      </c>
    </row>
    <row r="61" spans="2:14">
      <c r="B61" t="s">
        <v>38</v>
      </c>
      <c r="C61">
        <v>1035870</v>
      </c>
      <c r="D61">
        <v>1217669</v>
      </c>
      <c r="E61">
        <v>1461696</v>
      </c>
      <c r="F61">
        <v>1810304</v>
      </c>
      <c r="G61">
        <v>283323</v>
      </c>
      <c r="H61">
        <v>269916</v>
      </c>
      <c r="I61">
        <v>145333</v>
      </c>
      <c r="J61">
        <v>203360</v>
      </c>
      <c r="K61">
        <f t="shared" si="1"/>
        <v>1319193</v>
      </c>
      <c r="L61">
        <f t="shared" si="2"/>
        <v>1487585</v>
      </c>
      <c r="M61">
        <f t="shared" si="3"/>
        <v>1607029</v>
      </c>
      <c r="N61">
        <f t="shared" si="4"/>
        <v>2013664</v>
      </c>
    </row>
    <row r="62" spans="2:14">
      <c r="B62" t="s">
        <v>39</v>
      </c>
      <c r="C62">
        <v>3401</v>
      </c>
      <c r="D62">
        <v>1970</v>
      </c>
      <c r="E62">
        <v>10643</v>
      </c>
      <c r="F62">
        <v>29</v>
      </c>
      <c r="K62">
        <f t="shared" si="1"/>
        <v>3401</v>
      </c>
      <c r="L62">
        <f t="shared" si="2"/>
        <v>1970</v>
      </c>
      <c r="M62">
        <f t="shared" si="3"/>
        <v>10643</v>
      </c>
      <c r="N62">
        <f t="shared" si="4"/>
        <v>29</v>
      </c>
    </row>
    <row r="63" spans="2:14">
      <c r="B63" t="s">
        <v>106</v>
      </c>
      <c r="C63">
        <v>46301</v>
      </c>
      <c r="D63">
        <v>63050</v>
      </c>
      <c r="E63">
        <v>67871</v>
      </c>
      <c r="F63">
        <v>314423</v>
      </c>
      <c r="G63">
        <v>3488</v>
      </c>
      <c r="H63">
        <v>1708</v>
      </c>
      <c r="I63">
        <v>841</v>
      </c>
      <c r="J63">
        <v>5115</v>
      </c>
      <c r="K63">
        <f t="shared" si="1"/>
        <v>49789</v>
      </c>
      <c r="L63">
        <f t="shared" si="2"/>
        <v>64758</v>
      </c>
      <c r="M63">
        <f t="shared" si="3"/>
        <v>68712</v>
      </c>
      <c r="N63">
        <f t="shared" si="4"/>
        <v>319538</v>
      </c>
    </row>
    <row r="64" spans="2:14">
      <c r="B64" t="s">
        <v>40</v>
      </c>
      <c r="C64">
        <v>243193</v>
      </c>
      <c r="D64">
        <v>428518</v>
      </c>
      <c r="E64">
        <v>1125695</v>
      </c>
      <c r="F64">
        <v>755329</v>
      </c>
      <c r="G64">
        <v>755</v>
      </c>
      <c r="H64">
        <v>16975</v>
      </c>
      <c r="I64">
        <v>16504</v>
      </c>
      <c r="J64">
        <v>2743</v>
      </c>
      <c r="K64">
        <f t="shared" si="1"/>
        <v>243948</v>
      </c>
      <c r="L64">
        <f t="shared" si="2"/>
        <v>445493</v>
      </c>
      <c r="M64">
        <f t="shared" si="3"/>
        <v>1142199</v>
      </c>
      <c r="N64">
        <f t="shared" si="4"/>
        <v>758072</v>
      </c>
    </row>
    <row r="65" spans="2:14">
      <c r="B65" t="s">
        <v>141</v>
      </c>
      <c r="C65">
        <v>877</v>
      </c>
      <c r="D65">
        <v>3461</v>
      </c>
      <c r="E65">
        <v>1210</v>
      </c>
      <c r="F65">
        <v>55</v>
      </c>
      <c r="K65">
        <f t="shared" si="1"/>
        <v>877</v>
      </c>
      <c r="L65">
        <f t="shared" si="2"/>
        <v>3461</v>
      </c>
      <c r="M65">
        <f t="shared" si="3"/>
        <v>1210</v>
      </c>
      <c r="N65">
        <f t="shared" si="4"/>
        <v>55</v>
      </c>
    </row>
    <row r="66" spans="2:14">
      <c r="B66" t="s">
        <v>169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</row>
    <row r="67" spans="2:14">
      <c r="B67" t="s">
        <v>170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</row>
    <row r="68" spans="2:14">
      <c r="B68" t="s">
        <v>107</v>
      </c>
      <c r="C68">
        <v>53399</v>
      </c>
      <c r="D68">
        <v>152318</v>
      </c>
      <c r="E68">
        <v>315212</v>
      </c>
      <c r="F68">
        <v>258052</v>
      </c>
      <c r="G68">
        <v>235</v>
      </c>
      <c r="H68">
        <v>2754</v>
      </c>
      <c r="I68">
        <v>41863</v>
      </c>
      <c r="J68">
        <v>52536</v>
      </c>
      <c r="K68">
        <f t="shared" ref="K68:K131" si="6">+G68+C68</f>
        <v>53634</v>
      </c>
      <c r="L68">
        <f t="shared" ref="L68:L131" si="7">+H68+D68</f>
        <v>155072</v>
      </c>
      <c r="M68">
        <f t="shared" ref="M68:M131" si="8">+I68+E68</f>
        <v>357075</v>
      </c>
      <c r="N68">
        <f t="shared" ref="N68:N131" si="9">+J68+F68</f>
        <v>310588</v>
      </c>
    </row>
    <row r="69" spans="2:14">
      <c r="B69" t="s">
        <v>41</v>
      </c>
      <c r="C69">
        <v>4060990</v>
      </c>
      <c r="D69">
        <v>9985013</v>
      </c>
      <c r="E69">
        <v>13153594</v>
      </c>
      <c r="F69">
        <v>27202344</v>
      </c>
      <c r="G69">
        <v>8259</v>
      </c>
      <c r="H69">
        <v>23537</v>
      </c>
      <c r="I69">
        <v>7517</v>
      </c>
      <c r="J69">
        <v>2839</v>
      </c>
      <c r="K69">
        <f t="shared" si="6"/>
        <v>4069249</v>
      </c>
      <c r="L69">
        <f t="shared" si="7"/>
        <v>10008550</v>
      </c>
      <c r="M69">
        <f t="shared" si="8"/>
        <v>13161111</v>
      </c>
      <c r="N69">
        <f t="shared" si="9"/>
        <v>27205183</v>
      </c>
    </row>
    <row r="70" spans="2:14">
      <c r="B70" t="s">
        <v>180</v>
      </c>
      <c r="C70">
        <v>4779</v>
      </c>
      <c r="D70">
        <v>270</v>
      </c>
      <c r="E70">
        <v>1061</v>
      </c>
      <c r="F70">
        <v>2</v>
      </c>
      <c r="G70">
        <v>1800</v>
      </c>
      <c r="H70">
        <v>800</v>
      </c>
      <c r="K70">
        <f t="shared" si="6"/>
        <v>6579</v>
      </c>
      <c r="L70">
        <f t="shared" si="7"/>
        <v>1070</v>
      </c>
      <c r="M70">
        <f t="shared" si="8"/>
        <v>1061</v>
      </c>
      <c r="N70">
        <f t="shared" si="9"/>
        <v>2</v>
      </c>
    </row>
    <row r="71" spans="2:14">
      <c r="B71" t="s">
        <v>42</v>
      </c>
      <c r="C71">
        <v>143</v>
      </c>
      <c r="D71">
        <v>5498</v>
      </c>
      <c r="F71">
        <v>18511</v>
      </c>
      <c r="K71">
        <f t="shared" si="6"/>
        <v>143</v>
      </c>
      <c r="L71">
        <f t="shared" si="7"/>
        <v>5498</v>
      </c>
      <c r="M71">
        <f t="shared" si="8"/>
        <v>0</v>
      </c>
      <c r="N71">
        <f t="shared" si="9"/>
        <v>18511</v>
      </c>
    </row>
    <row r="72" spans="2:14">
      <c r="B72" t="s">
        <v>43</v>
      </c>
      <c r="C72">
        <v>24435</v>
      </c>
      <c r="D72">
        <v>12659</v>
      </c>
      <c r="E72">
        <v>18232</v>
      </c>
      <c r="F72">
        <v>15752</v>
      </c>
      <c r="G72">
        <v>34293</v>
      </c>
      <c r="H72">
        <v>44854</v>
      </c>
      <c r="I72">
        <v>93639</v>
      </c>
      <c r="J72">
        <v>39716</v>
      </c>
      <c r="K72">
        <f t="shared" si="6"/>
        <v>58728</v>
      </c>
      <c r="L72">
        <f t="shared" si="7"/>
        <v>57513</v>
      </c>
      <c r="M72">
        <f t="shared" si="8"/>
        <v>111871</v>
      </c>
      <c r="N72">
        <f t="shared" si="9"/>
        <v>55468</v>
      </c>
    </row>
    <row r="73" spans="2:14">
      <c r="B73" t="s">
        <v>120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2:14">
      <c r="B74" t="s">
        <v>44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2:14">
      <c r="B75" t="s">
        <v>45</v>
      </c>
      <c r="C75">
        <v>105772</v>
      </c>
      <c r="D75">
        <v>108359</v>
      </c>
      <c r="E75">
        <v>47829</v>
      </c>
      <c r="F75">
        <v>33545</v>
      </c>
      <c r="G75">
        <v>11466</v>
      </c>
      <c r="H75">
        <v>140880</v>
      </c>
      <c r="I75">
        <v>263685</v>
      </c>
      <c r="J75">
        <v>55749</v>
      </c>
      <c r="K75">
        <f t="shared" si="6"/>
        <v>117238</v>
      </c>
      <c r="L75">
        <f t="shared" si="7"/>
        <v>249239</v>
      </c>
      <c r="M75">
        <f t="shared" si="8"/>
        <v>311514</v>
      </c>
      <c r="N75">
        <f t="shared" si="9"/>
        <v>89294</v>
      </c>
    </row>
    <row r="76" spans="2:14">
      <c r="B76" t="s">
        <v>142</v>
      </c>
      <c r="C76">
        <v>85296</v>
      </c>
      <c r="D76">
        <v>66521</v>
      </c>
      <c r="E76">
        <v>37594</v>
      </c>
      <c r="F76">
        <v>35793</v>
      </c>
      <c r="G76">
        <v>3204</v>
      </c>
      <c r="H76">
        <v>1518</v>
      </c>
      <c r="I76">
        <v>1535</v>
      </c>
      <c r="J76">
        <v>2284</v>
      </c>
      <c r="K76">
        <f t="shared" si="6"/>
        <v>88500</v>
      </c>
      <c r="L76">
        <f t="shared" si="7"/>
        <v>68039</v>
      </c>
      <c r="M76">
        <f t="shared" si="8"/>
        <v>39129</v>
      </c>
      <c r="N76">
        <f t="shared" si="9"/>
        <v>38077</v>
      </c>
    </row>
    <row r="77" spans="2:14">
      <c r="B77" t="s">
        <v>175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</row>
    <row r="78" spans="2:14">
      <c r="B78" t="s">
        <v>143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2:14">
      <c r="B79" t="s">
        <v>100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</row>
    <row r="80" spans="2:14">
      <c r="B80" t="s">
        <v>178</v>
      </c>
      <c r="C80">
        <v>12898</v>
      </c>
      <c r="D80">
        <v>42128</v>
      </c>
      <c r="E80">
        <v>31758</v>
      </c>
      <c r="F80">
        <v>34256</v>
      </c>
      <c r="K80">
        <f t="shared" si="6"/>
        <v>12898</v>
      </c>
      <c r="L80">
        <f t="shared" si="7"/>
        <v>42128</v>
      </c>
      <c r="M80">
        <f t="shared" si="8"/>
        <v>31758</v>
      </c>
      <c r="N80">
        <f t="shared" si="9"/>
        <v>34256</v>
      </c>
    </row>
    <row r="81" spans="2:14">
      <c r="B81" t="s">
        <v>179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</row>
    <row r="82" spans="2:14">
      <c r="B82" t="s">
        <v>46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</row>
    <row r="83" spans="2:14">
      <c r="B83" t="s">
        <v>47</v>
      </c>
      <c r="C83">
        <v>613453</v>
      </c>
      <c r="D83">
        <v>4631316</v>
      </c>
      <c r="E83">
        <v>5626067</v>
      </c>
      <c r="F83">
        <v>9617775</v>
      </c>
      <c r="G83">
        <v>10780</v>
      </c>
      <c r="H83">
        <v>1479</v>
      </c>
      <c r="I83">
        <v>4859</v>
      </c>
      <c r="J83">
        <v>6288</v>
      </c>
      <c r="K83">
        <f t="shared" si="6"/>
        <v>624233</v>
      </c>
      <c r="L83">
        <f t="shared" si="7"/>
        <v>4632795</v>
      </c>
      <c r="M83">
        <f t="shared" si="8"/>
        <v>5630926</v>
      </c>
      <c r="N83">
        <f t="shared" si="9"/>
        <v>9624063</v>
      </c>
    </row>
    <row r="84" spans="2:14">
      <c r="B84" t="s">
        <v>48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2:14">
      <c r="B85" t="s">
        <v>49</v>
      </c>
      <c r="K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</row>
    <row r="86" spans="2:14">
      <c r="B86" t="s">
        <v>50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2:14">
      <c r="B87" t="s">
        <v>51</v>
      </c>
      <c r="C87">
        <v>105716</v>
      </c>
      <c r="D87">
        <v>118788</v>
      </c>
      <c r="E87">
        <v>625770</v>
      </c>
      <c r="F87">
        <v>315385</v>
      </c>
      <c r="G87">
        <v>76</v>
      </c>
      <c r="H87">
        <v>954</v>
      </c>
      <c r="I87">
        <v>1539</v>
      </c>
      <c r="J87">
        <v>6667</v>
      </c>
      <c r="K87">
        <f t="shared" si="6"/>
        <v>105792</v>
      </c>
      <c r="L87">
        <f t="shared" si="7"/>
        <v>119742</v>
      </c>
      <c r="M87">
        <f t="shared" si="8"/>
        <v>627309</v>
      </c>
      <c r="N87">
        <f t="shared" si="9"/>
        <v>322052</v>
      </c>
    </row>
    <row r="88" spans="2:14">
      <c r="B88" t="s">
        <v>52</v>
      </c>
      <c r="C88">
        <v>1374104</v>
      </c>
      <c r="D88">
        <v>3272041</v>
      </c>
      <c r="E88">
        <v>4773458</v>
      </c>
      <c r="F88">
        <v>9174601</v>
      </c>
      <c r="G88">
        <v>53556</v>
      </c>
      <c r="H88">
        <v>65306</v>
      </c>
      <c r="I88">
        <v>47778</v>
      </c>
      <c r="J88">
        <v>55064</v>
      </c>
      <c r="K88">
        <f t="shared" si="6"/>
        <v>1427660</v>
      </c>
      <c r="L88">
        <f t="shared" si="7"/>
        <v>3337347</v>
      </c>
      <c r="M88">
        <f t="shared" si="8"/>
        <v>4821236</v>
      </c>
      <c r="N88">
        <f t="shared" si="9"/>
        <v>9229665</v>
      </c>
    </row>
    <row r="89" spans="2:14">
      <c r="B89" t="s">
        <v>144</v>
      </c>
      <c r="E89">
        <v>2625</v>
      </c>
      <c r="F89">
        <v>5259</v>
      </c>
      <c r="K89">
        <f t="shared" si="6"/>
        <v>0</v>
      </c>
      <c r="L89">
        <f t="shared" si="7"/>
        <v>0</v>
      </c>
      <c r="M89">
        <f t="shared" si="8"/>
        <v>2625</v>
      </c>
      <c r="N89">
        <f t="shared" si="9"/>
        <v>5259</v>
      </c>
    </row>
    <row r="90" spans="2:14">
      <c r="B90" t="s">
        <v>145</v>
      </c>
      <c r="F90">
        <v>1092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1092</v>
      </c>
    </row>
    <row r="91" spans="2:14">
      <c r="B91" t="s">
        <v>146</v>
      </c>
      <c r="C91">
        <v>2963</v>
      </c>
      <c r="D91">
        <v>3487</v>
      </c>
      <c r="E91">
        <v>2</v>
      </c>
      <c r="F91">
        <v>32</v>
      </c>
      <c r="K91">
        <f t="shared" si="6"/>
        <v>2963</v>
      </c>
      <c r="L91">
        <f t="shared" si="7"/>
        <v>3487</v>
      </c>
      <c r="M91">
        <f t="shared" si="8"/>
        <v>2</v>
      </c>
      <c r="N91">
        <f t="shared" si="9"/>
        <v>32</v>
      </c>
    </row>
    <row r="92" spans="2:14">
      <c r="B92" t="s">
        <v>53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2:14">
      <c r="B93" t="s">
        <v>54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</row>
    <row r="94" spans="2:14">
      <c r="B94" t="s">
        <v>121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2:14">
      <c r="B95" t="s">
        <v>105</v>
      </c>
      <c r="C95">
        <v>79805</v>
      </c>
      <c r="D95">
        <v>28460</v>
      </c>
      <c r="E95">
        <v>56790</v>
      </c>
      <c r="F95">
        <v>14172</v>
      </c>
      <c r="K95">
        <f t="shared" si="6"/>
        <v>79805</v>
      </c>
      <c r="L95">
        <f t="shared" si="7"/>
        <v>28460</v>
      </c>
      <c r="M95">
        <f t="shared" si="8"/>
        <v>56790</v>
      </c>
      <c r="N95">
        <f t="shared" si="9"/>
        <v>14172</v>
      </c>
    </row>
    <row r="96" spans="2:14">
      <c r="B96" t="s">
        <v>55</v>
      </c>
      <c r="C96">
        <v>5729669</v>
      </c>
      <c r="D96">
        <v>5013535</v>
      </c>
      <c r="E96">
        <v>5601220</v>
      </c>
      <c r="F96">
        <v>9939116</v>
      </c>
      <c r="G96">
        <v>26421</v>
      </c>
      <c r="H96">
        <v>16853</v>
      </c>
      <c r="I96">
        <v>28940</v>
      </c>
      <c r="J96">
        <v>2115</v>
      </c>
      <c r="K96">
        <f t="shared" si="6"/>
        <v>5756090</v>
      </c>
      <c r="L96">
        <f t="shared" si="7"/>
        <v>5030388</v>
      </c>
      <c r="M96">
        <f t="shared" si="8"/>
        <v>5630160</v>
      </c>
      <c r="N96">
        <f t="shared" si="9"/>
        <v>9941231</v>
      </c>
    </row>
    <row r="97" spans="2:14">
      <c r="B97" t="s">
        <v>56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</row>
    <row r="98" spans="2:14">
      <c r="B98" t="s">
        <v>147</v>
      </c>
      <c r="C98">
        <v>16588</v>
      </c>
      <c r="D98">
        <v>1771</v>
      </c>
      <c r="E98">
        <v>564</v>
      </c>
      <c r="F98">
        <v>1367</v>
      </c>
      <c r="G98">
        <v>1173</v>
      </c>
      <c r="H98">
        <v>573</v>
      </c>
      <c r="I98">
        <v>163</v>
      </c>
      <c r="K98">
        <f t="shared" si="6"/>
        <v>17761</v>
      </c>
      <c r="L98">
        <f t="shared" si="7"/>
        <v>2344</v>
      </c>
      <c r="M98">
        <f t="shared" si="8"/>
        <v>727</v>
      </c>
      <c r="N98">
        <f t="shared" si="9"/>
        <v>1367</v>
      </c>
    </row>
    <row r="99" spans="2:14">
      <c r="B99" t="s">
        <v>148</v>
      </c>
      <c r="C99">
        <v>39365</v>
      </c>
      <c r="D99">
        <v>63740</v>
      </c>
      <c r="E99">
        <v>103286</v>
      </c>
      <c r="F99">
        <v>47703</v>
      </c>
      <c r="G99">
        <v>2841</v>
      </c>
      <c r="H99">
        <v>335</v>
      </c>
      <c r="I99">
        <v>893</v>
      </c>
      <c r="J99">
        <v>5621</v>
      </c>
      <c r="K99">
        <f t="shared" si="6"/>
        <v>42206</v>
      </c>
      <c r="L99">
        <f t="shared" si="7"/>
        <v>64075</v>
      </c>
      <c r="M99">
        <f t="shared" si="8"/>
        <v>104179</v>
      </c>
      <c r="N99">
        <f t="shared" si="9"/>
        <v>53324</v>
      </c>
    </row>
    <row r="100" spans="2:14">
      <c r="B100" t="s">
        <v>122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2:14">
      <c r="B101" t="s">
        <v>123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</row>
    <row r="102" spans="2:14">
      <c r="B102" t="s">
        <v>124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</row>
    <row r="103" spans="2:14">
      <c r="B103" t="s">
        <v>57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</row>
    <row r="104" spans="2:14">
      <c r="B104" t="s">
        <v>58</v>
      </c>
      <c r="C104">
        <v>226935</v>
      </c>
      <c r="D104">
        <v>862684</v>
      </c>
      <c r="E104">
        <v>241110</v>
      </c>
      <c r="F104">
        <v>436958</v>
      </c>
      <c r="G104">
        <v>4045</v>
      </c>
      <c r="H104">
        <v>2072</v>
      </c>
      <c r="I104">
        <v>2210</v>
      </c>
      <c r="J104">
        <v>2874</v>
      </c>
      <c r="K104">
        <f t="shared" si="6"/>
        <v>230980</v>
      </c>
      <c r="L104">
        <f t="shared" si="7"/>
        <v>864756</v>
      </c>
      <c r="M104">
        <f t="shared" si="8"/>
        <v>243320</v>
      </c>
      <c r="N104">
        <f t="shared" si="9"/>
        <v>439832</v>
      </c>
    </row>
    <row r="105" spans="2:14">
      <c r="B105" t="s">
        <v>108</v>
      </c>
      <c r="C105">
        <v>189473</v>
      </c>
      <c r="D105">
        <v>1110342</v>
      </c>
      <c r="E105">
        <v>894483</v>
      </c>
      <c r="F105">
        <v>639423</v>
      </c>
      <c r="K105">
        <f t="shared" si="6"/>
        <v>189473</v>
      </c>
      <c r="L105">
        <f t="shared" si="7"/>
        <v>1110342</v>
      </c>
      <c r="M105">
        <f t="shared" si="8"/>
        <v>894483</v>
      </c>
      <c r="N105">
        <f t="shared" si="9"/>
        <v>639423</v>
      </c>
    </row>
    <row r="106" spans="2:14">
      <c r="B106" t="s">
        <v>59</v>
      </c>
      <c r="C106">
        <v>543676</v>
      </c>
      <c r="D106">
        <v>1331225</v>
      </c>
      <c r="E106">
        <v>355901</v>
      </c>
      <c r="F106">
        <v>245356</v>
      </c>
      <c r="G106">
        <v>1956</v>
      </c>
      <c r="H106">
        <v>1181</v>
      </c>
      <c r="I106">
        <v>700</v>
      </c>
      <c r="J106">
        <v>2110</v>
      </c>
      <c r="K106">
        <f t="shared" si="6"/>
        <v>545632</v>
      </c>
      <c r="L106">
        <f t="shared" si="7"/>
        <v>1332406</v>
      </c>
      <c r="M106">
        <f t="shared" si="8"/>
        <v>356601</v>
      </c>
      <c r="N106">
        <f t="shared" si="9"/>
        <v>247466</v>
      </c>
    </row>
    <row r="107" spans="2:14">
      <c r="B107" t="s">
        <v>60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</row>
    <row r="108" spans="2:14">
      <c r="B108" t="s">
        <v>61</v>
      </c>
      <c r="C108">
        <v>1422900</v>
      </c>
      <c r="D108">
        <v>1725609</v>
      </c>
      <c r="E108">
        <v>1551545</v>
      </c>
      <c r="F108">
        <v>1925161</v>
      </c>
      <c r="G108">
        <v>592024</v>
      </c>
      <c r="H108">
        <v>512221</v>
      </c>
      <c r="I108">
        <v>392964</v>
      </c>
      <c r="K108">
        <f t="shared" si="6"/>
        <v>2014924</v>
      </c>
      <c r="L108">
        <f t="shared" si="7"/>
        <v>2237830</v>
      </c>
      <c r="M108">
        <f t="shared" si="8"/>
        <v>1944509</v>
      </c>
      <c r="N108">
        <f t="shared" si="9"/>
        <v>1925161</v>
      </c>
    </row>
    <row r="109" spans="2:14">
      <c r="B109" t="s">
        <v>62</v>
      </c>
      <c r="C109">
        <v>9736</v>
      </c>
      <c r="D109">
        <v>295</v>
      </c>
      <c r="F109">
        <v>19</v>
      </c>
      <c r="J109">
        <v>445869</v>
      </c>
      <c r="K109">
        <f t="shared" si="6"/>
        <v>9736</v>
      </c>
      <c r="L109">
        <f t="shared" si="7"/>
        <v>295</v>
      </c>
      <c r="M109">
        <f t="shared" si="8"/>
        <v>0</v>
      </c>
      <c r="N109">
        <f t="shared" si="9"/>
        <v>445888</v>
      </c>
    </row>
    <row r="110" spans="2:14">
      <c r="B110" t="s">
        <v>126</v>
      </c>
      <c r="C110">
        <v>94477</v>
      </c>
      <c r="D110">
        <v>78575</v>
      </c>
      <c r="E110">
        <v>99362</v>
      </c>
      <c r="F110">
        <v>81097</v>
      </c>
      <c r="G110">
        <v>3790</v>
      </c>
      <c r="H110">
        <v>3618</v>
      </c>
      <c r="I110">
        <v>2143</v>
      </c>
      <c r="J110">
        <v>3008</v>
      </c>
      <c r="K110">
        <f t="shared" si="6"/>
        <v>98267</v>
      </c>
      <c r="L110">
        <f t="shared" si="7"/>
        <v>82193</v>
      </c>
      <c r="M110">
        <f t="shared" si="8"/>
        <v>101505</v>
      </c>
      <c r="N110">
        <f t="shared" si="9"/>
        <v>84105</v>
      </c>
    </row>
    <row r="111" spans="2:14">
      <c r="B111" t="s">
        <v>174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</row>
    <row r="112" spans="2:14">
      <c r="B112" t="s">
        <v>149</v>
      </c>
      <c r="C112">
        <v>940</v>
      </c>
      <c r="D112">
        <v>59692</v>
      </c>
      <c r="F112">
        <v>101</v>
      </c>
      <c r="K112">
        <f t="shared" si="6"/>
        <v>940</v>
      </c>
      <c r="L112">
        <f t="shared" si="7"/>
        <v>59692</v>
      </c>
      <c r="M112">
        <f t="shared" si="8"/>
        <v>0</v>
      </c>
      <c r="N112">
        <f t="shared" si="9"/>
        <v>101</v>
      </c>
    </row>
    <row r="113" spans="2:14">
      <c r="B113" t="s">
        <v>127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</row>
    <row r="114" spans="2:14">
      <c r="B114" t="s">
        <v>150</v>
      </c>
      <c r="C114">
        <v>7490</v>
      </c>
      <c r="D114">
        <v>5926</v>
      </c>
      <c r="E114">
        <v>19318</v>
      </c>
      <c r="F114">
        <v>811</v>
      </c>
      <c r="K114">
        <f t="shared" si="6"/>
        <v>7490</v>
      </c>
      <c r="L114">
        <f t="shared" si="7"/>
        <v>5926</v>
      </c>
      <c r="M114">
        <f t="shared" si="8"/>
        <v>19318</v>
      </c>
      <c r="N114">
        <f t="shared" si="9"/>
        <v>811</v>
      </c>
    </row>
    <row r="115" spans="2:14">
      <c r="B115" t="s">
        <v>63</v>
      </c>
      <c r="K115">
        <f t="shared" si="6"/>
        <v>0</v>
      </c>
      <c r="L115">
        <f t="shared" si="7"/>
        <v>0</v>
      </c>
      <c r="M115">
        <f t="shared" si="8"/>
        <v>0</v>
      </c>
      <c r="N115">
        <f t="shared" si="9"/>
        <v>0</v>
      </c>
    </row>
    <row r="116" spans="2:14">
      <c r="B116" t="s">
        <v>128</v>
      </c>
      <c r="K116">
        <f t="shared" si="6"/>
        <v>0</v>
      </c>
      <c r="L116">
        <f t="shared" si="7"/>
        <v>0</v>
      </c>
      <c r="M116">
        <f t="shared" si="8"/>
        <v>0</v>
      </c>
      <c r="N116">
        <f t="shared" si="9"/>
        <v>0</v>
      </c>
    </row>
    <row r="117" spans="2:14">
      <c r="B117" t="s">
        <v>64</v>
      </c>
      <c r="C117">
        <v>899766</v>
      </c>
      <c r="D117">
        <v>893632</v>
      </c>
      <c r="E117">
        <v>627547</v>
      </c>
      <c r="F117">
        <v>713229</v>
      </c>
      <c r="K117">
        <f t="shared" si="6"/>
        <v>899766</v>
      </c>
      <c r="L117">
        <f t="shared" si="7"/>
        <v>893632</v>
      </c>
      <c r="M117">
        <f t="shared" si="8"/>
        <v>627547</v>
      </c>
      <c r="N117">
        <f t="shared" si="9"/>
        <v>713229</v>
      </c>
    </row>
    <row r="118" spans="2:14">
      <c r="B118" t="s">
        <v>65</v>
      </c>
      <c r="C118">
        <v>17392</v>
      </c>
      <c r="D118">
        <v>129</v>
      </c>
      <c r="E118">
        <v>327</v>
      </c>
      <c r="F118">
        <v>203</v>
      </c>
      <c r="K118">
        <f t="shared" si="6"/>
        <v>17392</v>
      </c>
      <c r="L118">
        <f t="shared" si="7"/>
        <v>129</v>
      </c>
      <c r="M118">
        <f t="shared" si="8"/>
        <v>327</v>
      </c>
      <c r="N118">
        <f t="shared" si="9"/>
        <v>203</v>
      </c>
    </row>
    <row r="119" spans="2:14">
      <c r="B119" t="s">
        <v>66</v>
      </c>
      <c r="C119">
        <v>832520</v>
      </c>
      <c r="D119">
        <v>1484482</v>
      </c>
      <c r="E119">
        <v>1556760</v>
      </c>
      <c r="F119">
        <v>2630893</v>
      </c>
      <c r="G119">
        <v>7456</v>
      </c>
      <c r="H119">
        <v>12346</v>
      </c>
      <c r="I119">
        <v>21883</v>
      </c>
      <c r="J119">
        <v>38699</v>
      </c>
      <c r="K119">
        <f t="shared" si="6"/>
        <v>839976</v>
      </c>
      <c r="L119">
        <f t="shared" si="7"/>
        <v>1496828</v>
      </c>
      <c r="M119">
        <f t="shared" si="8"/>
        <v>1578643</v>
      </c>
      <c r="N119">
        <f t="shared" si="9"/>
        <v>2669592</v>
      </c>
    </row>
    <row r="120" spans="2:14">
      <c r="B120" t="s">
        <v>67</v>
      </c>
      <c r="C120">
        <v>139857</v>
      </c>
      <c r="D120">
        <v>117873</v>
      </c>
      <c r="E120">
        <v>1204454</v>
      </c>
      <c r="F120">
        <v>11429777</v>
      </c>
      <c r="G120">
        <v>3736</v>
      </c>
      <c r="H120">
        <v>6478</v>
      </c>
      <c r="I120">
        <v>3904</v>
      </c>
      <c r="J120">
        <v>7084</v>
      </c>
      <c r="K120">
        <f t="shared" si="6"/>
        <v>143593</v>
      </c>
      <c r="L120">
        <f t="shared" si="7"/>
        <v>124351</v>
      </c>
      <c r="M120">
        <f t="shared" si="8"/>
        <v>1208358</v>
      </c>
      <c r="N120">
        <f t="shared" si="9"/>
        <v>11436861</v>
      </c>
    </row>
    <row r="121" spans="2:14">
      <c r="B121" t="s">
        <v>68</v>
      </c>
      <c r="C121">
        <v>96842</v>
      </c>
      <c r="D121">
        <v>133353</v>
      </c>
      <c r="E121">
        <v>185977</v>
      </c>
      <c r="F121">
        <v>274077</v>
      </c>
      <c r="K121">
        <f t="shared" si="6"/>
        <v>96842</v>
      </c>
      <c r="L121">
        <f t="shared" si="7"/>
        <v>133353</v>
      </c>
      <c r="M121">
        <f t="shared" si="8"/>
        <v>185977</v>
      </c>
      <c r="N121">
        <f t="shared" si="9"/>
        <v>274077</v>
      </c>
    </row>
    <row r="122" spans="2:14">
      <c r="B122" t="s">
        <v>129</v>
      </c>
      <c r="C122">
        <v>13698</v>
      </c>
      <c r="D122">
        <v>7893</v>
      </c>
      <c r="E122">
        <v>13470</v>
      </c>
      <c r="F122">
        <v>12478</v>
      </c>
      <c r="K122">
        <f t="shared" si="6"/>
        <v>13698</v>
      </c>
      <c r="L122">
        <f t="shared" si="7"/>
        <v>7893</v>
      </c>
      <c r="M122">
        <f t="shared" si="8"/>
        <v>13470</v>
      </c>
      <c r="N122">
        <f t="shared" si="9"/>
        <v>12478</v>
      </c>
    </row>
    <row r="123" spans="2:14">
      <c r="B123" t="s">
        <v>69</v>
      </c>
      <c r="K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0</v>
      </c>
    </row>
    <row r="124" spans="2:14">
      <c r="B124" t="s">
        <v>130</v>
      </c>
      <c r="C124">
        <v>16275</v>
      </c>
      <c r="D124">
        <v>80845</v>
      </c>
      <c r="E124">
        <v>262079</v>
      </c>
      <c r="F124">
        <v>328441</v>
      </c>
      <c r="G124">
        <v>1655</v>
      </c>
      <c r="H124">
        <v>450</v>
      </c>
      <c r="J124">
        <v>655</v>
      </c>
      <c r="K124">
        <f t="shared" si="6"/>
        <v>17930</v>
      </c>
      <c r="L124">
        <f t="shared" si="7"/>
        <v>81295</v>
      </c>
      <c r="M124">
        <f t="shared" si="8"/>
        <v>262079</v>
      </c>
      <c r="N124">
        <f t="shared" si="9"/>
        <v>329096</v>
      </c>
    </row>
    <row r="125" spans="2:14">
      <c r="B125" t="s">
        <v>109</v>
      </c>
      <c r="C125">
        <v>17</v>
      </c>
      <c r="D125">
        <v>880</v>
      </c>
      <c r="E125">
        <v>4516</v>
      </c>
      <c r="F125">
        <v>4892</v>
      </c>
      <c r="G125">
        <v>459</v>
      </c>
      <c r="J125">
        <v>3136</v>
      </c>
      <c r="K125">
        <f t="shared" si="6"/>
        <v>476</v>
      </c>
      <c r="L125">
        <f t="shared" si="7"/>
        <v>880</v>
      </c>
      <c r="M125">
        <f t="shared" si="8"/>
        <v>4516</v>
      </c>
      <c r="N125">
        <f t="shared" si="9"/>
        <v>8028</v>
      </c>
    </row>
    <row r="126" spans="2:14">
      <c r="B126" t="s">
        <v>70</v>
      </c>
      <c r="C126">
        <v>34703</v>
      </c>
      <c r="D126">
        <v>117297</v>
      </c>
      <c r="E126">
        <v>773871</v>
      </c>
      <c r="K126">
        <f t="shared" si="6"/>
        <v>34703</v>
      </c>
      <c r="L126">
        <f t="shared" si="7"/>
        <v>117297</v>
      </c>
      <c r="M126">
        <f t="shared" si="8"/>
        <v>773871</v>
      </c>
      <c r="N126">
        <f t="shared" si="9"/>
        <v>0</v>
      </c>
    </row>
    <row r="127" spans="2:14">
      <c r="B127" t="s">
        <v>151</v>
      </c>
      <c r="C127">
        <v>43967</v>
      </c>
      <c r="D127">
        <v>122662</v>
      </c>
      <c r="E127">
        <v>178237</v>
      </c>
      <c r="F127">
        <v>110941</v>
      </c>
      <c r="G127">
        <v>28174</v>
      </c>
      <c r="H127">
        <v>1645</v>
      </c>
      <c r="I127">
        <v>8140</v>
      </c>
      <c r="J127">
        <v>406</v>
      </c>
      <c r="K127">
        <f t="shared" si="6"/>
        <v>72141</v>
      </c>
      <c r="L127">
        <f t="shared" si="7"/>
        <v>124307</v>
      </c>
      <c r="M127">
        <f t="shared" si="8"/>
        <v>186377</v>
      </c>
      <c r="N127">
        <f t="shared" si="9"/>
        <v>111347</v>
      </c>
    </row>
    <row r="128" spans="2:14">
      <c r="B128" t="s">
        <v>131</v>
      </c>
      <c r="C128">
        <v>39838</v>
      </c>
      <c r="D128">
        <v>15830</v>
      </c>
      <c r="E128">
        <v>3681</v>
      </c>
      <c r="F128">
        <v>8696</v>
      </c>
      <c r="G128">
        <v>506</v>
      </c>
      <c r="H128">
        <v>127</v>
      </c>
      <c r="I128">
        <v>150</v>
      </c>
      <c r="J128">
        <v>1172</v>
      </c>
      <c r="K128">
        <f t="shared" si="6"/>
        <v>40344</v>
      </c>
      <c r="L128">
        <f t="shared" si="7"/>
        <v>15957</v>
      </c>
      <c r="M128">
        <f t="shared" si="8"/>
        <v>3831</v>
      </c>
      <c r="N128">
        <f t="shared" si="9"/>
        <v>9868</v>
      </c>
    </row>
    <row r="129" spans="2:14">
      <c r="B129" t="s">
        <v>152</v>
      </c>
      <c r="C129">
        <v>268092</v>
      </c>
      <c r="D129">
        <v>1364435</v>
      </c>
      <c r="E129">
        <v>1119222</v>
      </c>
      <c r="F129">
        <v>558641</v>
      </c>
      <c r="G129">
        <v>12573</v>
      </c>
      <c r="H129">
        <v>168001</v>
      </c>
      <c r="I129">
        <v>95271</v>
      </c>
      <c r="J129">
        <v>69174</v>
      </c>
      <c r="K129">
        <f t="shared" si="6"/>
        <v>280665</v>
      </c>
      <c r="L129">
        <f t="shared" si="7"/>
        <v>1532436</v>
      </c>
      <c r="M129">
        <f t="shared" si="8"/>
        <v>1214493</v>
      </c>
      <c r="N129">
        <f t="shared" si="9"/>
        <v>627815</v>
      </c>
    </row>
    <row r="130" spans="2:14">
      <c r="B130" t="s">
        <v>71</v>
      </c>
      <c r="D130">
        <v>1015055</v>
      </c>
      <c r="E130">
        <v>1382735</v>
      </c>
      <c r="F130">
        <v>696105</v>
      </c>
      <c r="K130">
        <f t="shared" si="6"/>
        <v>0</v>
      </c>
      <c r="L130">
        <f t="shared" si="7"/>
        <v>1015055</v>
      </c>
      <c r="M130">
        <f t="shared" si="8"/>
        <v>1382735</v>
      </c>
      <c r="N130">
        <f t="shared" si="9"/>
        <v>696105</v>
      </c>
    </row>
    <row r="131" spans="2:14">
      <c r="B131" t="s">
        <v>153</v>
      </c>
      <c r="K131">
        <f t="shared" si="6"/>
        <v>0</v>
      </c>
      <c r="L131">
        <f t="shared" si="7"/>
        <v>0</v>
      </c>
      <c r="M131">
        <f t="shared" si="8"/>
        <v>0</v>
      </c>
      <c r="N131">
        <f t="shared" si="9"/>
        <v>0</v>
      </c>
    </row>
    <row r="132" spans="2:14">
      <c r="B132" t="s">
        <v>115</v>
      </c>
      <c r="K132">
        <f t="shared" ref="K132:K170" si="10">+G132+C132</f>
        <v>0</v>
      </c>
      <c r="L132">
        <f t="shared" ref="L132:L170" si="11">+H132+D132</f>
        <v>0</v>
      </c>
      <c r="M132">
        <f t="shared" ref="M132:M170" si="12">+I132+E132</f>
        <v>0</v>
      </c>
      <c r="N132">
        <f t="shared" ref="N132:N170" si="13">+J132+F132</f>
        <v>0</v>
      </c>
    </row>
    <row r="133" spans="2:14">
      <c r="B133" t="s">
        <v>154</v>
      </c>
      <c r="K133">
        <f t="shared" si="10"/>
        <v>0</v>
      </c>
      <c r="L133">
        <f t="shared" si="11"/>
        <v>0</v>
      </c>
      <c r="M133">
        <f t="shared" si="12"/>
        <v>0</v>
      </c>
      <c r="N133">
        <f t="shared" si="13"/>
        <v>0</v>
      </c>
    </row>
    <row r="134" spans="2:14">
      <c r="B134" t="s">
        <v>72</v>
      </c>
      <c r="C134">
        <v>37613</v>
      </c>
      <c r="D134">
        <v>9611</v>
      </c>
      <c r="E134">
        <v>5457</v>
      </c>
      <c r="F134">
        <v>72528</v>
      </c>
      <c r="G134">
        <v>17613</v>
      </c>
      <c r="H134">
        <v>430</v>
      </c>
      <c r="I134">
        <v>1338</v>
      </c>
      <c r="K134">
        <f t="shared" si="10"/>
        <v>55226</v>
      </c>
      <c r="L134">
        <f t="shared" si="11"/>
        <v>10041</v>
      </c>
      <c r="M134">
        <f t="shared" si="12"/>
        <v>6795</v>
      </c>
      <c r="N134">
        <f t="shared" si="13"/>
        <v>72528</v>
      </c>
    </row>
    <row r="135" spans="2:14">
      <c r="B135" t="s">
        <v>73</v>
      </c>
      <c r="C135">
        <v>10929</v>
      </c>
      <c r="D135">
        <v>766205</v>
      </c>
      <c r="E135">
        <v>836855</v>
      </c>
      <c r="F135">
        <v>467509</v>
      </c>
      <c r="K135">
        <f t="shared" si="10"/>
        <v>10929</v>
      </c>
      <c r="L135">
        <f t="shared" si="11"/>
        <v>766205</v>
      </c>
      <c r="M135">
        <f t="shared" si="12"/>
        <v>836855</v>
      </c>
      <c r="N135">
        <f t="shared" si="13"/>
        <v>467509</v>
      </c>
    </row>
    <row r="136" spans="2:14">
      <c r="B136" t="s">
        <v>155</v>
      </c>
      <c r="C136">
        <v>54692</v>
      </c>
      <c r="D136">
        <v>69507</v>
      </c>
      <c r="E136">
        <v>204584</v>
      </c>
      <c r="F136">
        <v>520722</v>
      </c>
      <c r="G136">
        <v>229</v>
      </c>
      <c r="H136">
        <v>1188</v>
      </c>
      <c r="I136">
        <v>4</v>
      </c>
      <c r="K136">
        <f t="shared" si="10"/>
        <v>54921</v>
      </c>
      <c r="L136">
        <f t="shared" si="11"/>
        <v>70695</v>
      </c>
      <c r="M136">
        <f t="shared" si="12"/>
        <v>204588</v>
      </c>
      <c r="N136">
        <f t="shared" si="13"/>
        <v>520722</v>
      </c>
    </row>
    <row r="137" spans="2:14">
      <c r="B137" t="s">
        <v>132</v>
      </c>
      <c r="C137">
        <v>45698</v>
      </c>
      <c r="D137">
        <v>993</v>
      </c>
      <c r="E137">
        <v>2409</v>
      </c>
      <c r="F137">
        <v>20236</v>
      </c>
      <c r="K137">
        <f t="shared" si="10"/>
        <v>45698</v>
      </c>
      <c r="L137">
        <f t="shared" si="11"/>
        <v>993</v>
      </c>
      <c r="M137">
        <f t="shared" si="12"/>
        <v>2409</v>
      </c>
      <c r="N137">
        <f t="shared" si="13"/>
        <v>20236</v>
      </c>
    </row>
    <row r="138" spans="2:14">
      <c r="B138" t="s">
        <v>74</v>
      </c>
      <c r="C138">
        <v>1303517</v>
      </c>
      <c r="D138">
        <v>3402922</v>
      </c>
      <c r="E138">
        <v>5889726</v>
      </c>
      <c r="F138">
        <v>7031047</v>
      </c>
      <c r="G138">
        <v>208030</v>
      </c>
      <c r="H138">
        <v>10057</v>
      </c>
      <c r="I138">
        <v>5063</v>
      </c>
      <c r="J138">
        <v>851</v>
      </c>
      <c r="K138">
        <f t="shared" si="10"/>
        <v>1511547</v>
      </c>
      <c r="L138">
        <f t="shared" si="11"/>
        <v>3412979</v>
      </c>
      <c r="M138">
        <f t="shared" si="12"/>
        <v>5894789</v>
      </c>
      <c r="N138">
        <f t="shared" si="13"/>
        <v>7031898</v>
      </c>
    </row>
    <row r="139" spans="2:14">
      <c r="B139" t="s">
        <v>156</v>
      </c>
      <c r="C139">
        <v>1858</v>
      </c>
      <c r="D139">
        <v>3594</v>
      </c>
      <c r="E139">
        <v>301</v>
      </c>
      <c r="F139">
        <v>418</v>
      </c>
      <c r="K139">
        <f t="shared" si="10"/>
        <v>1858</v>
      </c>
      <c r="L139">
        <f t="shared" si="11"/>
        <v>3594</v>
      </c>
      <c r="M139">
        <f t="shared" si="12"/>
        <v>301</v>
      </c>
      <c r="N139">
        <f t="shared" si="13"/>
        <v>418</v>
      </c>
    </row>
    <row r="140" spans="2:14">
      <c r="B140" t="s">
        <v>75</v>
      </c>
      <c r="C140">
        <v>56222</v>
      </c>
      <c r="D140">
        <v>307561</v>
      </c>
      <c r="E140">
        <v>368026</v>
      </c>
      <c r="F140">
        <v>546503</v>
      </c>
      <c r="G140">
        <v>251</v>
      </c>
      <c r="J140">
        <v>3392</v>
      </c>
      <c r="K140">
        <f t="shared" si="10"/>
        <v>56473</v>
      </c>
      <c r="L140">
        <f t="shared" si="11"/>
        <v>307561</v>
      </c>
      <c r="M140">
        <f t="shared" si="12"/>
        <v>368026</v>
      </c>
      <c r="N140">
        <f t="shared" si="13"/>
        <v>549895</v>
      </c>
    </row>
    <row r="141" spans="2:14">
      <c r="B141" t="s">
        <v>76</v>
      </c>
      <c r="C141">
        <v>10552982</v>
      </c>
      <c r="D141">
        <v>8717377</v>
      </c>
      <c r="E141">
        <v>10466714</v>
      </c>
      <c r="F141">
        <v>19863052</v>
      </c>
      <c r="G141">
        <v>289179</v>
      </c>
      <c r="H141">
        <v>672070</v>
      </c>
      <c r="I141">
        <v>1151441</v>
      </c>
      <c r="J141">
        <v>1339062</v>
      </c>
      <c r="K141">
        <f t="shared" si="10"/>
        <v>10842161</v>
      </c>
      <c r="L141">
        <f t="shared" si="11"/>
        <v>9389447</v>
      </c>
      <c r="M141">
        <f t="shared" si="12"/>
        <v>11618155</v>
      </c>
      <c r="N141">
        <f t="shared" si="13"/>
        <v>21202114</v>
      </c>
    </row>
    <row r="142" spans="2:14">
      <c r="B142" t="s">
        <v>77</v>
      </c>
      <c r="C142">
        <v>1430</v>
      </c>
      <c r="D142">
        <v>1577</v>
      </c>
      <c r="E142">
        <v>5841</v>
      </c>
      <c r="F142">
        <v>2008</v>
      </c>
      <c r="K142">
        <f t="shared" si="10"/>
        <v>1430</v>
      </c>
      <c r="L142">
        <f t="shared" si="11"/>
        <v>1577</v>
      </c>
      <c r="M142">
        <f t="shared" si="12"/>
        <v>5841</v>
      </c>
      <c r="N142">
        <f t="shared" si="13"/>
        <v>2008</v>
      </c>
    </row>
    <row r="143" spans="2:14">
      <c r="B143" t="s">
        <v>173</v>
      </c>
      <c r="K143">
        <f t="shared" si="10"/>
        <v>0</v>
      </c>
      <c r="L143">
        <f t="shared" si="11"/>
        <v>0</v>
      </c>
      <c r="M143">
        <f t="shared" si="12"/>
        <v>0</v>
      </c>
      <c r="N143">
        <f t="shared" si="13"/>
        <v>0</v>
      </c>
    </row>
    <row r="144" spans="2:14">
      <c r="B144" t="s">
        <v>157</v>
      </c>
      <c r="K144">
        <f t="shared" si="10"/>
        <v>0</v>
      </c>
      <c r="L144">
        <f t="shared" si="11"/>
        <v>0</v>
      </c>
      <c r="M144">
        <f t="shared" si="12"/>
        <v>0</v>
      </c>
      <c r="N144">
        <f t="shared" si="13"/>
        <v>0</v>
      </c>
    </row>
    <row r="145" spans="2:14">
      <c r="B145" t="s">
        <v>158</v>
      </c>
      <c r="K145">
        <f t="shared" si="10"/>
        <v>0</v>
      </c>
      <c r="L145">
        <f t="shared" si="11"/>
        <v>0</v>
      </c>
      <c r="M145">
        <f t="shared" si="12"/>
        <v>0</v>
      </c>
      <c r="N145">
        <f t="shared" si="13"/>
        <v>0</v>
      </c>
    </row>
    <row r="146" spans="2:14">
      <c r="B146" t="s">
        <v>78</v>
      </c>
      <c r="K146">
        <f t="shared" si="10"/>
        <v>0</v>
      </c>
      <c r="L146">
        <f t="shared" si="11"/>
        <v>0</v>
      </c>
      <c r="M146">
        <f t="shared" si="12"/>
        <v>0</v>
      </c>
      <c r="N146">
        <f t="shared" si="13"/>
        <v>0</v>
      </c>
    </row>
    <row r="147" spans="2:14">
      <c r="B147" t="s">
        <v>79</v>
      </c>
      <c r="C147">
        <v>60230</v>
      </c>
      <c r="D147">
        <v>46844</v>
      </c>
      <c r="E147">
        <v>29218</v>
      </c>
      <c r="F147">
        <v>161979</v>
      </c>
      <c r="K147">
        <f t="shared" si="10"/>
        <v>60230</v>
      </c>
      <c r="L147">
        <f t="shared" si="11"/>
        <v>46844</v>
      </c>
      <c r="M147">
        <f t="shared" si="12"/>
        <v>29218</v>
      </c>
      <c r="N147">
        <f t="shared" si="13"/>
        <v>161979</v>
      </c>
    </row>
    <row r="148" spans="2:14">
      <c r="B148" t="s">
        <v>80</v>
      </c>
      <c r="F148">
        <v>984</v>
      </c>
      <c r="K148">
        <f t="shared" si="10"/>
        <v>0</v>
      </c>
      <c r="L148">
        <f t="shared" si="11"/>
        <v>0</v>
      </c>
      <c r="M148">
        <f t="shared" si="12"/>
        <v>0</v>
      </c>
      <c r="N148">
        <f t="shared" si="13"/>
        <v>984</v>
      </c>
    </row>
    <row r="149" spans="2:14">
      <c r="B149" t="s">
        <v>159</v>
      </c>
      <c r="D149">
        <v>178</v>
      </c>
      <c r="E149">
        <v>165</v>
      </c>
      <c r="F149">
        <v>1268</v>
      </c>
      <c r="K149">
        <f t="shared" si="10"/>
        <v>0</v>
      </c>
      <c r="L149">
        <f t="shared" si="11"/>
        <v>178</v>
      </c>
      <c r="M149">
        <f t="shared" si="12"/>
        <v>165</v>
      </c>
      <c r="N149">
        <f t="shared" si="13"/>
        <v>1268</v>
      </c>
    </row>
    <row r="150" spans="2:14">
      <c r="B150" t="s">
        <v>81</v>
      </c>
      <c r="E150">
        <v>232</v>
      </c>
      <c r="F150">
        <v>978</v>
      </c>
      <c r="K150">
        <f t="shared" si="10"/>
        <v>0</v>
      </c>
      <c r="L150">
        <f t="shared" si="11"/>
        <v>0</v>
      </c>
      <c r="M150">
        <f t="shared" si="12"/>
        <v>232</v>
      </c>
      <c r="N150">
        <f t="shared" si="13"/>
        <v>978</v>
      </c>
    </row>
    <row r="151" spans="2:14">
      <c r="B151" t="s">
        <v>160</v>
      </c>
      <c r="K151">
        <f t="shared" si="10"/>
        <v>0</v>
      </c>
      <c r="L151">
        <f t="shared" si="11"/>
        <v>0</v>
      </c>
      <c r="M151">
        <f t="shared" si="12"/>
        <v>0</v>
      </c>
      <c r="N151">
        <f t="shared" si="13"/>
        <v>0</v>
      </c>
    </row>
    <row r="152" spans="2:14">
      <c r="B152" t="s">
        <v>161</v>
      </c>
      <c r="K152">
        <f t="shared" si="10"/>
        <v>0</v>
      </c>
      <c r="L152">
        <f t="shared" si="11"/>
        <v>0</v>
      </c>
      <c r="M152">
        <f t="shared" si="12"/>
        <v>0</v>
      </c>
      <c r="N152">
        <f t="shared" si="13"/>
        <v>0</v>
      </c>
    </row>
    <row r="153" spans="2:14">
      <c r="B153" t="s">
        <v>162</v>
      </c>
      <c r="K153">
        <f t="shared" si="10"/>
        <v>0</v>
      </c>
      <c r="L153">
        <f t="shared" si="11"/>
        <v>0</v>
      </c>
      <c r="M153">
        <f t="shared" si="12"/>
        <v>0</v>
      </c>
      <c r="N153">
        <f t="shared" si="13"/>
        <v>0</v>
      </c>
    </row>
    <row r="154" spans="2:14">
      <c r="B154" t="s">
        <v>82</v>
      </c>
      <c r="K154">
        <f t="shared" si="10"/>
        <v>0</v>
      </c>
      <c r="L154">
        <f t="shared" si="11"/>
        <v>0</v>
      </c>
      <c r="M154">
        <f t="shared" si="12"/>
        <v>0</v>
      </c>
      <c r="N154">
        <f t="shared" si="13"/>
        <v>0</v>
      </c>
    </row>
    <row r="155" spans="2:14">
      <c r="B155" t="s">
        <v>83</v>
      </c>
      <c r="K155">
        <f t="shared" si="10"/>
        <v>0</v>
      </c>
      <c r="L155">
        <f t="shared" si="11"/>
        <v>0</v>
      </c>
      <c r="M155">
        <f t="shared" si="12"/>
        <v>0</v>
      </c>
      <c r="N155">
        <f t="shared" si="13"/>
        <v>0</v>
      </c>
    </row>
    <row r="156" spans="2:14">
      <c r="B156" t="s">
        <v>84</v>
      </c>
      <c r="C156">
        <v>758980</v>
      </c>
      <c r="D156">
        <v>713985</v>
      </c>
      <c r="E156">
        <v>710350</v>
      </c>
      <c r="F156">
        <v>687702</v>
      </c>
      <c r="G156">
        <v>18028</v>
      </c>
      <c r="H156">
        <v>3174</v>
      </c>
      <c r="I156">
        <v>6225</v>
      </c>
      <c r="J156">
        <v>2277</v>
      </c>
      <c r="K156">
        <f t="shared" si="10"/>
        <v>777008</v>
      </c>
      <c r="L156">
        <f t="shared" si="11"/>
        <v>717159</v>
      </c>
      <c r="M156">
        <f t="shared" si="12"/>
        <v>716575</v>
      </c>
      <c r="N156">
        <f t="shared" si="13"/>
        <v>689979</v>
      </c>
    </row>
    <row r="157" spans="2:14">
      <c r="B157" t="s">
        <v>86</v>
      </c>
      <c r="K157">
        <f t="shared" si="10"/>
        <v>0</v>
      </c>
      <c r="L157">
        <f t="shared" si="11"/>
        <v>0</v>
      </c>
      <c r="M157">
        <f t="shared" si="12"/>
        <v>0</v>
      </c>
      <c r="N157">
        <f t="shared" si="13"/>
        <v>0</v>
      </c>
    </row>
    <row r="158" spans="2:14">
      <c r="B158" t="s">
        <v>87</v>
      </c>
      <c r="C158">
        <v>563540</v>
      </c>
      <c r="D158">
        <v>420607</v>
      </c>
      <c r="E158">
        <v>516551</v>
      </c>
      <c r="F158">
        <v>1126692</v>
      </c>
      <c r="G158">
        <v>41</v>
      </c>
      <c r="H158">
        <v>1503</v>
      </c>
      <c r="I158">
        <v>892</v>
      </c>
      <c r="J158">
        <v>817</v>
      </c>
      <c r="K158">
        <f t="shared" si="10"/>
        <v>563581</v>
      </c>
      <c r="L158">
        <f t="shared" si="11"/>
        <v>422110</v>
      </c>
      <c r="M158">
        <f t="shared" si="12"/>
        <v>517443</v>
      </c>
      <c r="N158">
        <f t="shared" si="13"/>
        <v>1127509</v>
      </c>
    </row>
    <row r="159" spans="2:14">
      <c r="B159" t="s">
        <v>88</v>
      </c>
      <c r="C159">
        <v>10449</v>
      </c>
      <c r="D159">
        <v>275</v>
      </c>
      <c r="E159">
        <v>213036</v>
      </c>
      <c r="F159">
        <v>155842</v>
      </c>
      <c r="K159">
        <f t="shared" si="10"/>
        <v>10449</v>
      </c>
      <c r="L159">
        <f t="shared" si="11"/>
        <v>275</v>
      </c>
      <c r="M159">
        <f t="shared" si="12"/>
        <v>213036</v>
      </c>
      <c r="N159">
        <f t="shared" si="13"/>
        <v>155842</v>
      </c>
    </row>
    <row r="160" spans="2:14">
      <c r="B160" t="s">
        <v>89</v>
      </c>
      <c r="C160">
        <v>546</v>
      </c>
      <c r="D160">
        <v>1477</v>
      </c>
      <c r="E160">
        <v>44250</v>
      </c>
      <c r="F160">
        <v>501940</v>
      </c>
      <c r="K160">
        <f t="shared" si="10"/>
        <v>546</v>
      </c>
      <c r="L160">
        <f t="shared" si="11"/>
        <v>1477</v>
      </c>
      <c r="M160">
        <f t="shared" si="12"/>
        <v>44250</v>
      </c>
      <c r="N160">
        <f t="shared" si="13"/>
        <v>501940</v>
      </c>
    </row>
    <row r="161" spans="2:14">
      <c r="B161" t="s">
        <v>90</v>
      </c>
      <c r="E161">
        <v>18529</v>
      </c>
      <c r="F161">
        <v>48303</v>
      </c>
      <c r="K161">
        <f t="shared" si="10"/>
        <v>0</v>
      </c>
      <c r="L161">
        <f t="shared" si="11"/>
        <v>0</v>
      </c>
      <c r="M161">
        <f t="shared" si="12"/>
        <v>18529</v>
      </c>
      <c r="N161">
        <f t="shared" si="13"/>
        <v>48303</v>
      </c>
    </row>
    <row r="162" spans="2:14">
      <c r="B162" t="s">
        <v>91</v>
      </c>
      <c r="D162">
        <v>1626</v>
      </c>
      <c r="E162">
        <v>18619</v>
      </c>
      <c r="F162">
        <v>2973</v>
      </c>
      <c r="K162">
        <f t="shared" si="10"/>
        <v>0</v>
      </c>
      <c r="L162">
        <f t="shared" si="11"/>
        <v>1626</v>
      </c>
      <c r="M162">
        <f t="shared" si="12"/>
        <v>18619</v>
      </c>
      <c r="N162">
        <f t="shared" si="13"/>
        <v>2973</v>
      </c>
    </row>
    <row r="163" spans="2:14">
      <c r="B163" t="s">
        <v>92</v>
      </c>
      <c r="C163">
        <v>2605</v>
      </c>
      <c r="D163">
        <v>22660</v>
      </c>
      <c r="E163">
        <v>53292</v>
      </c>
      <c r="K163">
        <f t="shared" si="10"/>
        <v>2605</v>
      </c>
      <c r="L163">
        <f t="shared" si="11"/>
        <v>22660</v>
      </c>
      <c r="M163">
        <f t="shared" si="12"/>
        <v>53292</v>
      </c>
      <c r="N163">
        <f t="shared" si="13"/>
        <v>0</v>
      </c>
    </row>
    <row r="164" spans="2:14">
      <c r="B164" t="s">
        <v>93</v>
      </c>
      <c r="C164">
        <v>4400</v>
      </c>
      <c r="D164">
        <v>3126</v>
      </c>
      <c r="E164">
        <v>7909</v>
      </c>
      <c r="F164">
        <v>15494</v>
      </c>
      <c r="K164">
        <f t="shared" si="10"/>
        <v>4400</v>
      </c>
      <c r="L164">
        <f t="shared" si="11"/>
        <v>3126</v>
      </c>
      <c r="M164">
        <f t="shared" si="12"/>
        <v>7909</v>
      </c>
      <c r="N164">
        <f t="shared" si="13"/>
        <v>15494</v>
      </c>
    </row>
    <row r="165" spans="2:14">
      <c r="B165" t="s">
        <v>94</v>
      </c>
      <c r="C165">
        <v>363040</v>
      </c>
      <c r="D165">
        <v>44938</v>
      </c>
      <c r="E165">
        <v>128168</v>
      </c>
      <c r="F165">
        <v>325016</v>
      </c>
      <c r="K165">
        <f t="shared" si="10"/>
        <v>363040</v>
      </c>
      <c r="L165">
        <f t="shared" si="11"/>
        <v>44938</v>
      </c>
      <c r="M165">
        <f t="shared" si="12"/>
        <v>128168</v>
      </c>
      <c r="N165">
        <f t="shared" si="13"/>
        <v>325016</v>
      </c>
    </row>
    <row r="166" spans="2:14">
      <c r="B166" t="s">
        <v>95</v>
      </c>
      <c r="D166">
        <v>2613</v>
      </c>
      <c r="E166">
        <v>105046</v>
      </c>
      <c r="F166">
        <v>754356</v>
      </c>
      <c r="K166">
        <f t="shared" si="10"/>
        <v>0</v>
      </c>
      <c r="L166">
        <f t="shared" si="11"/>
        <v>2613</v>
      </c>
      <c r="M166">
        <f t="shared" si="12"/>
        <v>105046</v>
      </c>
      <c r="N166">
        <f t="shared" si="13"/>
        <v>754356</v>
      </c>
    </row>
    <row r="167" spans="2:14">
      <c r="B167" t="s">
        <v>163</v>
      </c>
      <c r="K167">
        <f t="shared" si="10"/>
        <v>0</v>
      </c>
      <c r="L167">
        <f t="shared" si="11"/>
        <v>0</v>
      </c>
      <c r="M167">
        <f t="shared" si="12"/>
        <v>0</v>
      </c>
      <c r="N167">
        <f t="shared" si="13"/>
        <v>0</v>
      </c>
    </row>
    <row r="168" spans="2:14">
      <c r="B168" t="s">
        <v>164</v>
      </c>
      <c r="K168">
        <f t="shared" si="10"/>
        <v>0</v>
      </c>
      <c r="L168">
        <f t="shared" si="11"/>
        <v>0</v>
      </c>
      <c r="M168">
        <f t="shared" si="12"/>
        <v>0</v>
      </c>
      <c r="N168">
        <f t="shared" si="13"/>
        <v>0</v>
      </c>
    </row>
    <row r="169" spans="2:14">
      <c r="B169" t="s">
        <v>96</v>
      </c>
      <c r="C169">
        <v>881</v>
      </c>
      <c r="D169">
        <v>1298</v>
      </c>
      <c r="E169">
        <v>313</v>
      </c>
      <c r="F169">
        <v>164</v>
      </c>
      <c r="G169">
        <v>3183</v>
      </c>
      <c r="H169">
        <v>4262</v>
      </c>
      <c r="I169">
        <v>3258</v>
      </c>
      <c r="J169">
        <v>2114</v>
      </c>
      <c r="K169">
        <f t="shared" si="10"/>
        <v>4064</v>
      </c>
      <c r="L169">
        <f t="shared" si="11"/>
        <v>5560</v>
      </c>
      <c r="M169">
        <f t="shared" si="12"/>
        <v>3571</v>
      </c>
      <c r="N169">
        <f t="shared" si="13"/>
        <v>2278</v>
      </c>
    </row>
    <row r="170" spans="2:14">
      <c r="B170" t="s">
        <v>97</v>
      </c>
      <c r="C170">
        <f>SUM(C59:C169)</f>
        <v>37815179</v>
      </c>
      <c r="D170">
        <f t="shared" ref="D170:E170" si="14">SUM(D59:D169)</f>
        <v>54536969</v>
      </c>
      <c r="E170">
        <f t="shared" si="14"/>
        <v>67987486</v>
      </c>
      <c r="F170">
        <f t="shared" ref="F170" si="15">SUM(F59:F169)</f>
        <v>120994504</v>
      </c>
      <c r="G170">
        <f t="shared" ref="G170" si="16">SUM(G59:G169)</f>
        <v>1662284</v>
      </c>
      <c r="H170">
        <f t="shared" ref="H170" si="17">SUM(H59:H169)</f>
        <v>2003803</v>
      </c>
      <c r="I170">
        <f t="shared" ref="I170" si="18">SUM(I59:I169)</f>
        <v>2358581</v>
      </c>
      <c r="J170">
        <f t="shared" ref="J170" si="19">SUM(J59:J169)</f>
        <v>2372003</v>
      </c>
      <c r="K170">
        <f t="shared" si="10"/>
        <v>39477463</v>
      </c>
      <c r="L170">
        <f t="shared" si="11"/>
        <v>56540772</v>
      </c>
      <c r="M170">
        <f t="shared" si="12"/>
        <v>70346067</v>
      </c>
      <c r="N170">
        <f t="shared" si="13"/>
        <v>123366507</v>
      </c>
    </row>
    <row r="171" spans="2:14">
      <c r="B171" t="s">
        <v>98</v>
      </c>
    </row>
    <row r="172" spans="2:14">
      <c r="B172" t="s">
        <v>23</v>
      </c>
    </row>
    <row r="173" spans="2:14">
      <c r="B173" t="s">
        <v>171</v>
      </c>
    </row>
    <row r="174" spans="2:14">
      <c r="B174" t="s">
        <v>99</v>
      </c>
    </row>
    <row r="175" spans="2:14">
      <c r="B175" t="s">
        <v>167</v>
      </c>
    </row>
    <row r="178" spans="2:7">
      <c r="C178">
        <f>37890094-C170</f>
        <v>74915</v>
      </c>
      <c r="D178">
        <f>54573186-D170</f>
        <v>36217</v>
      </c>
      <c r="E178">
        <f>67994142-E170</f>
        <v>6656</v>
      </c>
    </row>
    <row r="181" spans="2:7">
      <c r="B181" t="s">
        <v>181</v>
      </c>
      <c r="C181">
        <v>74915</v>
      </c>
      <c r="D181">
        <v>31588</v>
      </c>
      <c r="E181">
        <v>4137</v>
      </c>
      <c r="F181">
        <v>6145</v>
      </c>
    </row>
    <row r="182" spans="2:7">
      <c r="B182" t="s">
        <v>182</v>
      </c>
      <c r="D182">
        <v>4629</v>
      </c>
      <c r="E182">
        <v>126</v>
      </c>
      <c r="F182">
        <v>18747</v>
      </c>
    </row>
    <row r="183" spans="2:7">
      <c r="B183" t="s">
        <v>183</v>
      </c>
      <c r="E183">
        <v>2393</v>
      </c>
      <c r="F183">
        <v>6451</v>
      </c>
    </row>
    <row r="184" spans="2:7">
      <c r="B184" t="s">
        <v>184</v>
      </c>
      <c r="E184">
        <f>SUM(E181:E183)</f>
        <v>6656</v>
      </c>
      <c r="F184">
        <v>2487</v>
      </c>
    </row>
    <row r="185" spans="2:7">
      <c r="B185" t="s">
        <v>185</v>
      </c>
      <c r="F185">
        <f>SUM(F181:F184)</f>
        <v>33830</v>
      </c>
      <c r="G185">
        <f>SUM(F181:F185)</f>
        <v>67660</v>
      </c>
    </row>
    <row r="186" spans="2:7">
      <c r="F186">
        <f>+F170+F185</f>
        <v>121028334</v>
      </c>
    </row>
    <row r="188" spans="2:7">
      <c r="F188">
        <f>121028334-F186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2009-03-04T17:52:26Z</dcterms:created>
  <dcterms:modified xsi:type="dcterms:W3CDTF">2012-05-11T12:52:28Z</dcterms:modified>
</cp:coreProperties>
</file>