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0" yWindow="660" windowWidth="15480" windowHeight="9120"/>
  </bookViews>
  <sheets>
    <sheet name="imports" sheetId="2" r:id="rId1"/>
    <sheet name="exports" sheetId="3" r:id="rId2"/>
    <sheet name="Sheet1" sheetId="1" r:id="rId3"/>
  </sheets>
  <definedNames>
    <definedName name="_xlnm._FilterDatabase" localSheetId="2" hidden="1">Sheet1!#REF!</definedName>
  </definedNames>
  <calcPr calcId="145621"/>
</workbook>
</file>

<file path=xl/calcChain.xml><?xml version="1.0" encoding="utf-8"?>
<calcChain xmlns="http://schemas.openxmlformats.org/spreadsheetml/2006/main">
  <c r="W141" i="2" l="1"/>
  <c r="W143" i="2" s="1"/>
  <c r="V141" i="2"/>
  <c r="V143" i="2" s="1"/>
  <c r="U141" i="2"/>
  <c r="T141" i="2"/>
  <c r="T143" i="2" s="1"/>
  <c r="S141" i="2"/>
  <c r="S143" i="2" s="1"/>
  <c r="AS136" i="3"/>
  <c r="AS138" i="3" s="1"/>
  <c r="AS140" i="2"/>
  <c r="AS141" i="2" s="1"/>
  <c r="AS143" i="2" s="1"/>
  <c r="AY136" i="3"/>
  <c r="AY138" i="3" s="1"/>
  <c r="AZ136" i="3"/>
  <c r="AZ138" i="3" s="1"/>
  <c r="BB136" i="3"/>
  <c r="BB138" i="3" s="1"/>
  <c r="BA136" i="3"/>
  <c r="BA138" i="3" s="1"/>
  <c r="AX136" i="3"/>
  <c r="AX138" i="3" s="1"/>
  <c r="AW136" i="3"/>
  <c r="AW138" i="3" s="1"/>
  <c r="AW135" i="3"/>
  <c r="AV136" i="3"/>
  <c r="AV138" i="3" s="1"/>
  <c r="AV135" i="3"/>
  <c r="AU135" i="3"/>
  <c r="AU136" i="3" s="1"/>
  <c r="AU138" i="3" s="1"/>
  <c r="AT135" i="3"/>
  <c r="AT136" i="3" s="1"/>
  <c r="AT138" i="3" s="1"/>
  <c r="BB141" i="2"/>
  <c r="BB143" i="2" s="1"/>
  <c r="BA141" i="2"/>
  <c r="BA143" i="2" s="1"/>
  <c r="Z141" i="2"/>
  <c r="Z143" i="2"/>
  <c r="AZ141" i="2"/>
  <c r="AZ143" i="2"/>
  <c r="AY141" i="2"/>
  <c r="AY143" i="2" s="1"/>
  <c r="AX141" i="2"/>
  <c r="AX143" i="2" s="1"/>
  <c r="AW141" i="2"/>
  <c r="AW143" i="2"/>
  <c r="AW139" i="2"/>
  <c r="AV141" i="2"/>
  <c r="AV143" i="2"/>
  <c r="AV139" i="2"/>
  <c r="AU139" i="2"/>
  <c r="AT139" i="2"/>
  <c r="AU141" i="2"/>
  <c r="AU143" i="2"/>
  <c r="AT141" i="2"/>
  <c r="AT143" i="2"/>
  <c r="Y141" i="2"/>
  <c r="Y143" i="2" s="1"/>
  <c r="X141" i="2"/>
  <c r="X143" i="2" s="1"/>
  <c r="AL31" i="2"/>
  <c r="AL141" i="2" s="1"/>
  <c r="AL143" i="2" s="1"/>
  <c r="AN141" i="2"/>
  <c r="AN143" i="2" s="1"/>
  <c r="AJ153" i="2"/>
  <c r="AH141" i="2"/>
  <c r="AH143" i="2" s="1"/>
  <c r="AG141" i="2"/>
  <c r="AG143" i="2" s="1"/>
  <c r="AF141" i="2"/>
  <c r="AF143" i="2"/>
  <c r="AD141" i="2"/>
  <c r="AD143" i="2"/>
  <c r="AE141" i="2"/>
  <c r="AE143" i="2" s="1"/>
  <c r="P136" i="3"/>
  <c r="Q136" i="3"/>
  <c r="R136" i="3"/>
  <c r="S136" i="3"/>
  <c r="S138" i="3" s="1"/>
  <c r="T136" i="3"/>
  <c r="T138" i="3" s="1"/>
  <c r="U136" i="3"/>
  <c r="U138" i="3" s="1"/>
  <c r="V136" i="3"/>
  <c r="V138" i="3" s="1"/>
  <c r="W136" i="3"/>
  <c r="W138" i="3" s="1"/>
  <c r="X136" i="3"/>
  <c r="X138" i="3" s="1"/>
  <c r="Y136" i="3"/>
  <c r="Y138" i="3" s="1"/>
  <c r="Z136" i="3"/>
  <c r="Z138" i="3" s="1"/>
  <c r="AA136" i="3"/>
  <c r="AA138" i="3" s="1"/>
  <c r="AB136" i="3"/>
  <c r="AC136" i="3"/>
  <c r="AC138" i="3" s="1"/>
  <c r="AD136" i="3"/>
  <c r="AD138" i="3" s="1"/>
  <c r="AE136" i="3"/>
  <c r="AE138" i="3" s="1"/>
  <c r="AF136" i="3"/>
  <c r="AF138" i="3" s="1"/>
  <c r="AG136" i="3"/>
  <c r="AG138" i="3" s="1"/>
  <c r="AH136" i="3"/>
  <c r="AH138" i="3" s="1"/>
  <c r="AJ136" i="3"/>
  <c r="AJ138" i="3" s="1"/>
  <c r="AK136" i="3"/>
  <c r="AK138" i="3" s="1"/>
  <c r="AL136" i="3"/>
  <c r="AL138" i="3" s="1"/>
  <c r="AM136" i="3"/>
  <c r="AM138" i="3" s="1"/>
  <c r="AN136" i="3"/>
  <c r="AN138" i="3" s="1"/>
  <c r="AO136" i="3"/>
  <c r="AP136" i="3"/>
  <c r="AQ136" i="3"/>
  <c r="AR136" i="3"/>
  <c r="AI136" i="3"/>
  <c r="AI138" i="3" s="1"/>
  <c r="P141" i="2"/>
  <c r="Q141" i="2"/>
  <c r="R141" i="2"/>
  <c r="U143" i="2"/>
  <c r="AA141" i="2"/>
  <c r="AA143" i="2" s="1"/>
  <c r="AB141" i="2"/>
  <c r="AC141" i="2"/>
  <c r="AC143" i="2" s="1"/>
  <c r="AJ141" i="2"/>
  <c r="AJ143" i="2" s="1"/>
  <c r="AK141" i="2"/>
  <c r="AK143" i="2"/>
  <c r="AM141" i="2"/>
  <c r="AM143" i="2" s="1"/>
  <c r="AO141" i="2"/>
  <c r="AP141" i="2"/>
  <c r="AQ141" i="2"/>
  <c r="AR141" i="2"/>
  <c r="AI141" i="2"/>
  <c r="AI143" i="2"/>
</calcChain>
</file>

<file path=xl/sharedStrings.xml><?xml version="1.0" encoding="utf-8"?>
<sst xmlns="http://schemas.openxmlformats.org/spreadsheetml/2006/main" count="587" uniqueCount="174">
  <si>
    <t>Spain</t>
  </si>
  <si>
    <t>Alemania</t>
  </si>
  <si>
    <t>Austria</t>
  </si>
  <si>
    <t>Belgica</t>
  </si>
  <si>
    <t>Dinamarca</t>
  </si>
  <si>
    <t>Finlandia</t>
  </si>
  <si>
    <t>Francia</t>
  </si>
  <si>
    <t>Grecia</t>
  </si>
  <si>
    <t>Holanda</t>
  </si>
  <si>
    <t>Inglaterra</t>
  </si>
  <si>
    <t>Italia</t>
  </si>
  <si>
    <t>Portugal</t>
  </si>
  <si>
    <t>Rumania</t>
  </si>
  <si>
    <t>Rusia</t>
  </si>
  <si>
    <t>Sueica</t>
  </si>
  <si>
    <t>Suiza</t>
  </si>
  <si>
    <t>Turquia</t>
  </si>
  <si>
    <t>Gibraltar</t>
  </si>
  <si>
    <t>Argentina</t>
  </si>
  <si>
    <t>Brasil</t>
  </si>
  <si>
    <t>Colombia</t>
  </si>
  <si>
    <t>Cuba</t>
  </si>
  <si>
    <t>Chile</t>
  </si>
  <si>
    <t>Ecuador</t>
  </si>
  <si>
    <t>Estados Unidos</t>
  </si>
  <si>
    <t>Haiti</t>
  </si>
  <si>
    <t>Honduras</t>
  </si>
  <si>
    <t>Mexico</t>
  </si>
  <si>
    <t>Nicaragua</t>
  </si>
  <si>
    <t>Paraguay</t>
  </si>
  <si>
    <t>Peru</t>
  </si>
  <si>
    <t>Puerto Rico</t>
  </si>
  <si>
    <t>Salvador</t>
  </si>
  <si>
    <t>Santo Domingo</t>
  </si>
  <si>
    <t>Venezuela</t>
  </si>
  <si>
    <t>Uruguay</t>
  </si>
  <si>
    <t>Argelia</t>
  </si>
  <si>
    <t>Egipto</t>
  </si>
  <si>
    <t>Japon</t>
  </si>
  <si>
    <t>peseta</t>
  </si>
  <si>
    <t>Noruega</t>
  </si>
  <si>
    <t>Checoslovaquia</t>
  </si>
  <si>
    <t>Hungria</t>
  </si>
  <si>
    <t>Islandia</t>
  </si>
  <si>
    <t>Yugoslavia</t>
  </si>
  <si>
    <t>China</t>
  </si>
  <si>
    <t>India inglesa</t>
  </si>
  <si>
    <t>Union Sudafricana</t>
  </si>
  <si>
    <t>Marruecos (Zona francesa)</t>
  </si>
  <si>
    <t>Marruecos (Zona internacional</t>
  </si>
  <si>
    <t>Tunez</t>
  </si>
  <si>
    <t>Canada</t>
  </si>
  <si>
    <t>Terranova</t>
  </si>
  <si>
    <t>Panama</t>
  </si>
  <si>
    <t>Australia</t>
  </si>
  <si>
    <t>Filipinas</t>
  </si>
  <si>
    <t>Andorra</t>
  </si>
  <si>
    <t>Canarias</t>
  </si>
  <si>
    <t>Fernando Poo</t>
  </si>
  <si>
    <t>P. hol. Oceania</t>
  </si>
  <si>
    <t>P. ing. Africa</t>
  </si>
  <si>
    <t>Marruecos, Z. E.</t>
  </si>
  <si>
    <t>P. ing. Asia</t>
  </si>
  <si>
    <t>P. fran. Africa</t>
  </si>
  <si>
    <t>Lituania</t>
  </si>
  <si>
    <t>P. ing. Oceania</t>
  </si>
  <si>
    <t>Melilla</t>
  </si>
  <si>
    <t>Luxemburgo</t>
  </si>
  <si>
    <t>Arabia</t>
  </si>
  <si>
    <t>Guatemala</t>
  </si>
  <si>
    <t>P. fran. Asia</t>
  </si>
  <si>
    <t>Polonia</t>
  </si>
  <si>
    <t>Irlanda</t>
  </si>
  <si>
    <t>P. ing. America</t>
  </si>
  <si>
    <t>Bolivia</t>
  </si>
  <si>
    <t>Mercancias espanolas desnacionalizadas</t>
  </si>
  <si>
    <t>Origen indeterminado</t>
  </si>
  <si>
    <t>P. hol. America</t>
  </si>
  <si>
    <t>P. bel. Africa</t>
  </si>
  <si>
    <t>Persia</t>
  </si>
  <si>
    <t>P. fran. America</t>
  </si>
  <si>
    <t>Ceuta</t>
  </si>
  <si>
    <t>P. port. Africa</t>
  </si>
  <si>
    <t>Siam</t>
  </si>
  <si>
    <t>Nueva Zelanda</t>
  </si>
  <si>
    <t>Estonia</t>
  </si>
  <si>
    <t>Costa Rica</t>
  </si>
  <si>
    <t>Bulgaria</t>
  </si>
  <si>
    <t>TOTAL</t>
  </si>
  <si>
    <t>P. ing. Europa</t>
  </si>
  <si>
    <t>Monaco</t>
  </si>
  <si>
    <t>Liberia</t>
  </si>
  <si>
    <t>Letonia</t>
  </si>
  <si>
    <t>Alhucemas</t>
  </si>
  <si>
    <t>Rio de Oro</t>
  </si>
  <si>
    <t>Destino indeterminado</t>
  </si>
  <si>
    <t>notes</t>
  </si>
  <si>
    <t>units</t>
  </si>
  <si>
    <t>pais de origen</t>
  </si>
  <si>
    <t>Includes gold and silver: 28490 gold &amp; 868 silver Germany; 201890 silver UK, 1640 gold France, &amp; 616 silver Switz</t>
  </si>
  <si>
    <t>Estadistica del Comercio Exterior de Espana (HF219.a3q)</t>
  </si>
  <si>
    <t>Includes gold and silver: 260 silver Germany; 151320000 gold UK, 5160493 silver France, 606060 silver Gibraltar; 650 silver Venezuela</t>
  </si>
  <si>
    <t>pais de destino real</t>
  </si>
  <si>
    <t>P. danesas en Europa</t>
  </si>
  <si>
    <t>P. fran. Oceania</t>
  </si>
  <si>
    <t>Servia</t>
  </si>
  <si>
    <t>Does not include tobaco imports</t>
  </si>
  <si>
    <t>Comercio general + comercio especial</t>
  </si>
  <si>
    <t>pesetas</t>
  </si>
  <si>
    <t>Penon de la Gomera</t>
  </si>
  <si>
    <t>Abisinia</t>
  </si>
  <si>
    <t>P. port. Asia</t>
  </si>
  <si>
    <t>Zanzibar</t>
  </si>
  <si>
    <t>Includes gold and silver: 96700 gold &amp; 313917 silver UK; 11599 gold &amp; 84 silver France, 2880 silver Holland</t>
  </si>
  <si>
    <t>Danzig</t>
  </si>
  <si>
    <t>Includes gold and silver: 48000 gold &amp; 175233 silver UK; 44 silver Germany; 21000 gold &amp; 15071 silver France, 1800 gold Suiza; 8565 silver Venezuela</t>
  </si>
  <si>
    <t>Dantzig</t>
  </si>
  <si>
    <t>Includes gold and silver: 159975 silver UK; 17 silver Germany; 15715 silver France, 85 silver Suiza; 9916 silver Marruecos ZF; 22500 silver Marruecos ZI; 15540 silver Peru</t>
  </si>
  <si>
    <t>Tripoli</t>
  </si>
  <si>
    <t>Includes gold and silver: 595428 gold UK, 59106 gold and 819956 silver France, 41956 silver Gibraltar; 24562 silver Andorra</t>
  </si>
  <si>
    <t>Includes gold and silver: 211698 gold UK, 16176 gold and 3281453 silver France, 2499 silver Cuba; 11184 silver Ceuta; 395209 silver Gibraltar; 14136 silver Andorra</t>
  </si>
  <si>
    <t>Includes gold and silver: 158181 silver UK; 15 silver Germany; 9277 silver France; 11669 silver Holanda; 1038000 silver Marruecos ZI; 7933 silver Peru</t>
  </si>
  <si>
    <t>Includes gold and silver: 995214 gold UK, 280173 gold and 2907515 silver France; 270078 silver Gibraltar; 23116 silver Andorra</t>
  </si>
  <si>
    <t>miles pesetas oro</t>
  </si>
  <si>
    <t>Espana</t>
  </si>
  <si>
    <t>Chafarinas</t>
  </si>
  <si>
    <t>P. alemanas Africa</t>
  </si>
  <si>
    <t>P. hol. Asia</t>
  </si>
  <si>
    <t>Indeterminado</t>
  </si>
  <si>
    <t>Prot de Bohemia y Moravia</t>
  </si>
  <si>
    <t>Congo Belga</t>
  </si>
  <si>
    <t>Eslovaquia</t>
  </si>
  <si>
    <t>Pos franc del Oc. De Africa</t>
  </si>
  <si>
    <t>Aden</t>
  </si>
  <si>
    <t>Malasia brit</t>
  </si>
  <si>
    <t>Africa Oc brit</t>
  </si>
  <si>
    <t>Africa Or brit</t>
  </si>
  <si>
    <t>Africa Austral brit</t>
  </si>
  <si>
    <t>Indias Oc Hol</t>
  </si>
  <si>
    <t>Indias Or Hol</t>
  </si>
  <si>
    <t>Manchukuo</t>
  </si>
  <si>
    <t>Pos Port Af Oc</t>
  </si>
  <si>
    <t>Mozambique</t>
  </si>
  <si>
    <t>Sudan Anglo-egipcio</t>
  </si>
  <si>
    <t>Petrechos y provisiones</t>
  </si>
  <si>
    <t>Articulos de comercio oficial y monopolizados</t>
  </si>
  <si>
    <t>Melilla, Alhucemas, Chafarinas, y Penon de Velez de la Gomera</t>
  </si>
  <si>
    <t>Sahara Espanol</t>
  </si>
  <si>
    <t>Guinea espanol</t>
  </si>
  <si>
    <t>Ifni</t>
  </si>
  <si>
    <t>Irak</t>
  </si>
  <si>
    <t>Belgica-Luxemburgo</t>
  </si>
  <si>
    <t>Malta</t>
  </si>
  <si>
    <t>Chipre</t>
  </si>
  <si>
    <t>Palestina y Transjordania</t>
  </si>
  <si>
    <t>Corea</t>
  </si>
  <si>
    <t>Libia</t>
  </si>
  <si>
    <t>Siria y Libano</t>
  </si>
  <si>
    <t>Trieste</t>
  </si>
  <si>
    <t>Includes gold and silver: 4380740 France, 60000000 UK, 750000 Gibraltar, 9768 Fernando Poo</t>
  </si>
  <si>
    <t>Includes gold and silver: 4912180 France</t>
  </si>
  <si>
    <t>Includes gold and silver: 5744180 France, 56420 Belgium, 2281800 Gibraltar</t>
  </si>
  <si>
    <t>P. Dan Europa</t>
  </si>
  <si>
    <t>P. port. Africa Oc</t>
  </si>
  <si>
    <t>Pertrechos y provisiones</t>
  </si>
  <si>
    <t>Hong Kong</t>
  </si>
  <si>
    <t>Malasia Brit</t>
  </si>
  <si>
    <t>P. ital africa</t>
  </si>
  <si>
    <t>Estadistica del Comercio Exterior de Espana 1940 ILL</t>
  </si>
  <si>
    <t>Exportacion general</t>
  </si>
  <si>
    <t>Resumen Mensual de Estadistica del Comercio Exterior de Espana (HF219.A4)</t>
  </si>
  <si>
    <t>Marruecos</t>
  </si>
  <si>
    <t>P. Dan America</t>
  </si>
  <si>
    <t>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</si>
</sst>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#\ ##0"/>
    <numFmt numFmtId="165" formatCode="###\ ###\ ###\ 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  <xf numFmtId="164" fontId="0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5" fontId="0" fillId="0" borderId="0" xfId="0" applyNumberFormat="1" applyFont="1" applyFill="1"/>
    <xf numFmtId="165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3"/>
  <sheetViews>
    <sheetView tabSelected="1" zoomScale="70" zoomScaleNormal="70" workbookViewId="0">
      <pane xSplit="4" ySplit="1" topLeftCell="K103" activePane="bottomRight" state="frozen"/>
      <selection pane="topRight" activeCell="E1" sqref="E1"/>
      <selection pane="bottomLeft" activeCell="A2" sqref="A2"/>
      <selection pane="bottomRight" activeCell="T123" sqref="T123"/>
    </sheetView>
  </sheetViews>
  <sheetFormatPr defaultRowHeight="15" x14ac:dyDescent="0.25"/>
  <cols>
    <col min="19" max="19" width="11.5703125" bestFit="1" customWidth="1"/>
    <col min="20" max="20" width="10.5703125" bestFit="1" customWidth="1"/>
    <col min="21" max="21" width="11.5703125" bestFit="1" customWidth="1"/>
    <col min="22" max="22" width="15.140625" customWidth="1"/>
    <col min="23" max="23" width="15.28515625" customWidth="1"/>
    <col min="24" max="24" width="14.42578125" style="3" customWidth="1"/>
    <col min="25" max="25" width="15.42578125" style="3" customWidth="1"/>
    <col min="26" max="26" width="13.85546875" style="2" customWidth="1"/>
    <col min="27" max="27" width="17.85546875" style="3" customWidth="1"/>
    <col min="29" max="29" width="13.42578125" customWidth="1"/>
    <col min="30" max="30" width="12" style="2" customWidth="1"/>
    <col min="31" max="31" width="16.28515625" style="2" customWidth="1"/>
    <col min="32" max="34" width="11.5703125" style="2" bestFit="1" customWidth="1"/>
    <col min="35" max="35" width="12.85546875" customWidth="1"/>
    <col min="36" max="36" width="14" style="3" customWidth="1"/>
    <col min="37" max="37" width="11.42578125" style="2" bestFit="1" customWidth="1"/>
    <col min="38" max="39" width="10.5703125" bestFit="1" customWidth="1"/>
    <col min="40" max="40" width="14" style="10" customWidth="1"/>
    <col min="41" max="41" width="9.5703125" bestFit="1" customWidth="1"/>
    <col min="45" max="45" width="10.5703125" bestFit="1" customWidth="1"/>
  </cols>
  <sheetData>
    <row r="1" spans="1:54" x14ac:dyDescent="0.25">
      <c r="C1" t="s">
        <v>96</v>
      </c>
      <c r="D1" t="s">
        <v>97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 s="3">
        <v>1919</v>
      </c>
      <c r="Y1" s="3">
        <v>1920</v>
      </c>
      <c r="Z1" s="2">
        <v>1921</v>
      </c>
      <c r="AA1" s="3">
        <v>1922</v>
      </c>
      <c r="AB1">
        <v>1923</v>
      </c>
      <c r="AC1">
        <v>1924</v>
      </c>
      <c r="AD1" s="2">
        <v>1925</v>
      </c>
      <c r="AE1" s="2">
        <v>1926</v>
      </c>
      <c r="AF1" s="2">
        <v>1927</v>
      </c>
      <c r="AG1" s="2">
        <v>1928</v>
      </c>
      <c r="AH1" s="2">
        <v>1929</v>
      </c>
      <c r="AI1">
        <v>1930</v>
      </c>
      <c r="AJ1" s="3">
        <v>1931</v>
      </c>
      <c r="AK1" s="2">
        <v>1932</v>
      </c>
      <c r="AL1">
        <v>1933</v>
      </c>
      <c r="AM1">
        <v>1934</v>
      </c>
      <c r="AN1" s="10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 x14ac:dyDescent="0.25">
      <c r="S2">
        <v>1</v>
      </c>
      <c r="T2">
        <v>1</v>
      </c>
      <c r="U2">
        <v>1</v>
      </c>
      <c r="V2">
        <v>1</v>
      </c>
      <c r="W2">
        <v>1</v>
      </c>
      <c r="X2" s="3">
        <v>1</v>
      </c>
      <c r="Y2" s="3">
        <v>1</v>
      </c>
      <c r="Z2" s="2">
        <v>1</v>
      </c>
      <c r="AA2" s="3">
        <v>1</v>
      </c>
      <c r="AC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>
        <v>1</v>
      </c>
      <c r="AJ2" s="3">
        <v>1</v>
      </c>
      <c r="AK2" s="2">
        <v>1</v>
      </c>
      <c r="AL2">
        <v>1</v>
      </c>
      <c r="AM2">
        <v>1</v>
      </c>
      <c r="AN2" s="10">
        <v>1</v>
      </c>
      <c r="AS2">
        <v>1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</row>
    <row r="3" spans="1:54" x14ac:dyDescent="0.25">
      <c r="S3" t="s">
        <v>108</v>
      </c>
      <c r="T3" t="s">
        <v>108</v>
      </c>
      <c r="U3" t="s">
        <v>108</v>
      </c>
      <c r="V3" t="s">
        <v>108</v>
      </c>
      <c r="W3" t="s">
        <v>108</v>
      </c>
      <c r="AA3" s="2" t="s">
        <v>108</v>
      </c>
      <c r="AC3" s="2" t="s">
        <v>108</v>
      </c>
      <c r="AD3" s="2" t="s">
        <v>108</v>
      </c>
      <c r="AE3" s="2" t="s">
        <v>108</v>
      </c>
      <c r="AF3" s="2" t="s">
        <v>108</v>
      </c>
      <c r="AG3" s="2" t="s">
        <v>108</v>
      </c>
      <c r="AH3" s="2" t="s">
        <v>108</v>
      </c>
      <c r="AI3" s="2" t="s">
        <v>108</v>
      </c>
      <c r="AJ3" s="3" t="s">
        <v>108</v>
      </c>
      <c r="AK3" s="3" t="s">
        <v>108</v>
      </c>
      <c r="AL3" s="3" t="s">
        <v>108</v>
      </c>
      <c r="AM3" s="3" t="s">
        <v>108</v>
      </c>
      <c r="AN3" s="3" t="s">
        <v>108</v>
      </c>
      <c r="AS3" s="3" t="s">
        <v>108</v>
      </c>
      <c r="AT3" t="s">
        <v>123</v>
      </c>
      <c r="AU3" t="s">
        <v>123</v>
      </c>
      <c r="AV3" t="s">
        <v>123</v>
      </c>
      <c r="AW3" t="s">
        <v>123</v>
      </c>
      <c r="AX3" t="s">
        <v>123</v>
      </c>
      <c r="AY3" t="s">
        <v>123</v>
      </c>
      <c r="AZ3" t="s">
        <v>123</v>
      </c>
      <c r="BA3" t="s">
        <v>123</v>
      </c>
      <c r="BB3" t="s">
        <v>123</v>
      </c>
    </row>
    <row r="4" spans="1:54" x14ac:dyDescent="0.25">
      <c r="A4" t="s">
        <v>0</v>
      </c>
      <c r="B4" t="s">
        <v>110</v>
      </c>
      <c r="P4" s="1"/>
      <c r="Q4" s="1"/>
      <c r="R4" s="1"/>
      <c r="S4" s="2">
        <v>124187</v>
      </c>
      <c r="T4" s="2"/>
      <c r="U4" s="2">
        <v>84078</v>
      </c>
      <c r="V4" s="2">
        <v>27203</v>
      </c>
      <c r="W4" s="2"/>
      <c r="X4" s="4">
        <v>25059</v>
      </c>
      <c r="Y4" s="4">
        <v>110248</v>
      </c>
      <c r="Z4" s="6">
        <v>25055</v>
      </c>
      <c r="AA4" s="4">
        <v>11120</v>
      </c>
      <c r="AB4" s="1"/>
      <c r="AC4" s="3"/>
      <c r="AD4" s="2">
        <v>387835</v>
      </c>
      <c r="AG4" s="2">
        <v>41332</v>
      </c>
      <c r="AI4" s="2"/>
      <c r="AK4" s="5"/>
      <c r="AL4" s="2">
        <v>3560</v>
      </c>
      <c r="AN4" s="10">
        <v>7</v>
      </c>
      <c r="AZ4">
        <v>40</v>
      </c>
      <c r="BA4">
        <v>64</v>
      </c>
      <c r="BB4">
        <v>130</v>
      </c>
    </row>
    <row r="5" spans="1:54" x14ac:dyDescent="0.25">
      <c r="B5" t="s">
        <v>133</v>
      </c>
      <c r="P5" s="1"/>
      <c r="Q5" s="1"/>
      <c r="R5" s="1"/>
      <c r="S5" s="2"/>
      <c r="T5" s="2"/>
      <c r="U5" s="2"/>
      <c r="V5" s="2"/>
      <c r="W5" s="2"/>
      <c r="X5" s="4"/>
      <c r="Y5" s="4"/>
      <c r="Z5" s="6"/>
      <c r="AA5" s="4"/>
      <c r="AB5" s="1"/>
      <c r="AC5" s="3"/>
      <c r="AI5" s="2"/>
      <c r="AK5" s="5"/>
      <c r="AL5" s="2"/>
      <c r="AT5" s="7"/>
      <c r="AU5" s="7">
        <v>7</v>
      </c>
    </row>
    <row r="6" spans="1:54" x14ac:dyDescent="0.25">
      <c r="A6" t="s">
        <v>0</v>
      </c>
      <c r="B6" t="s">
        <v>1</v>
      </c>
      <c r="D6" t="s">
        <v>39</v>
      </c>
      <c r="P6" s="1">
        <v>128521</v>
      </c>
      <c r="Q6" s="1">
        <v>138240</v>
      </c>
      <c r="R6" s="1">
        <v>185370</v>
      </c>
      <c r="S6" s="2">
        <v>108123736</v>
      </c>
      <c r="T6" s="2">
        <v>21011379</v>
      </c>
      <c r="U6" s="2">
        <v>2995517</v>
      </c>
      <c r="V6" s="2">
        <v>590661</v>
      </c>
      <c r="W6" s="2">
        <v>73619</v>
      </c>
      <c r="X6" s="4">
        <v>3774893</v>
      </c>
      <c r="Y6" s="4">
        <v>85555547</v>
      </c>
      <c r="Z6" s="6">
        <v>275278630</v>
      </c>
      <c r="AA6" s="4">
        <v>278702431</v>
      </c>
      <c r="AB6" s="1"/>
      <c r="AC6" s="3">
        <v>149676540</v>
      </c>
      <c r="AD6" s="2">
        <v>180383763</v>
      </c>
      <c r="AE6" s="2">
        <v>180988450</v>
      </c>
      <c r="AF6" s="2">
        <v>229910363</v>
      </c>
      <c r="AG6" s="2">
        <v>285765479</v>
      </c>
      <c r="AH6" s="2">
        <v>287856533</v>
      </c>
      <c r="AI6" s="2">
        <v>283879035</v>
      </c>
      <c r="AJ6" s="3">
        <v>146688926</v>
      </c>
      <c r="AK6" s="5">
        <v>100908078</v>
      </c>
      <c r="AL6" s="2">
        <v>96098270</v>
      </c>
      <c r="AM6" s="3">
        <v>100686348</v>
      </c>
      <c r="AN6" s="3">
        <v>120336220</v>
      </c>
      <c r="AS6">
        <v>24023732</v>
      </c>
      <c r="AT6" s="7">
        <v>51328</v>
      </c>
      <c r="AU6" s="7">
        <v>116811</v>
      </c>
      <c r="AV6">
        <v>171117</v>
      </c>
      <c r="AW6">
        <v>81464</v>
      </c>
      <c r="AX6">
        <v>17236</v>
      </c>
      <c r="AY6">
        <v>1618</v>
      </c>
      <c r="AZ6">
        <v>2064</v>
      </c>
      <c r="BA6">
        <v>308</v>
      </c>
      <c r="BB6">
        <v>12281</v>
      </c>
    </row>
    <row r="7" spans="1:54" x14ac:dyDescent="0.25">
      <c r="B7" t="s">
        <v>129</v>
      </c>
      <c r="P7" s="1"/>
      <c r="Q7" s="1"/>
      <c r="R7" s="1"/>
      <c r="S7" s="2"/>
      <c r="T7" s="2"/>
      <c r="U7" s="2"/>
      <c r="V7" s="2"/>
      <c r="W7" s="2"/>
      <c r="X7" s="4"/>
      <c r="Y7" s="4"/>
      <c r="Z7" s="6"/>
      <c r="AA7" s="4"/>
      <c r="AB7" s="1"/>
      <c r="AC7" s="3"/>
      <c r="AI7" s="2"/>
      <c r="AK7" s="5"/>
      <c r="AL7" s="2"/>
      <c r="AM7" s="3"/>
      <c r="AS7">
        <v>717124</v>
      </c>
      <c r="AT7" s="7">
        <v>75</v>
      </c>
      <c r="AU7" s="7">
        <v>6</v>
      </c>
      <c r="AV7">
        <v>28</v>
      </c>
    </row>
    <row r="8" spans="1:54" x14ac:dyDescent="0.25">
      <c r="B8" t="s">
        <v>93</v>
      </c>
      <c r="P8" s="1"/>
      <c r="Q8" s="1"/>
      <c r="R8" s="1"/>
      <c r="S8" s="2">
        <v>5363</v>
      </c>
      <c r="T8" s="2">
        <v>14571</v>
      </c>
      <c r="U8" s="2">
        <v>8644</v>
      </c>
      <c r="V8" s="2">
        <v>94979</v>
      </c>
      <c r="W8" s="2">
        <v>16213</v>
      </c>
      <c r="X8" s="4">
        <v>5078</v>
      </c>
      <c r="Y8" s="4">
        <v>53130</v>
      </c>
      <c r="Z8" s="6">
        <v>25588</v>
      </c>
      <c r="AA8" s="4"/>
      <c r="AB8" s="1"/>
      <c r="AC8" s="3"/>
      <c r="AI8" s="2"/>
      <c r="AK8" s="5"/>
      <c r="AL8" s="2"/>
      <c r="AM8" s="3"/>
      <c r="AT8" s="7"/>
      <c r="AU8" s="7"/>
    </row>
    <row r="9" spans="1:54" x14ac:dyDescent="0.25">
      <c r="A9" t="s">
        <v>0</v>
      </c>
      <c r="B9" t="s">
        <v>56</v>
      </c>
      <c r="P9" s="1"/>
      <c r="Q9" s="1"/>
      <c r="R9" s="1"/>
      <c r="S9" s="2">
        <v>311879</v>
      </c>
      <c r="T9" s="2">
        <v>400202</v>
      </c>
      <c r="U9" s="2">
        <v>541466</v>
      </c>
      <c r="V9" s="2">
        <v>908122</v>
      </c>
      <c r="W9" s="2">
        <v>796939</v>
      </c>
      <c r="X9" s="4">
        <v>493095</v>
      </c>
      <c r="Y9" s="4">
        <v>389131</v>
      </c>
      <c r="Z9" s="6">
        <v>923644</v>
      </c>
      <c r="AA9" s="4">
        <v>555678</v>
      </c>
      <c r="AB9" s="1"/>
      <c r="AC9" s="3">
        <v>846056</v>
      </c>
      <c r="AD9" s="2">
        <v>609212</v>
      </c>
      <c r="AE9" s="2">
        <v>1430512</v>
      </c>
      <c r="AF9" s="2">
        <v>1189966</v>
      </c>
      <c r="AG9" s="2">
        <v>1026819</v>
      </c>
      <c r="AH9" s="2">
        <v>1111138</v>
      </c>
      <c r="AI9" s="2">
        <v>1499065</v>
      </c>
      <c r="AJ9" s="3">
        <v>285442</v>
      </c>
      <c r="AK9" s="5">
        <v>292644</v>
      </c>
      <c r="AL9" s="2">
        <v>264844</v>
      </c>
      <c r="AM9" s="3">
        <v>297156</v>
      </c>
      <c r="AN9" s="3">
        <v>359714</v>
      </c>
      <c r="AS9">
        <v>406605</v>
      </c>
      <c r="AT9" s="7">
        <v>809</v>
      </c>
      <c r="AU9" s="7">
        <v>722</v>
      </c>
      <c r="AV9">
        <v>1160</v>
      </c>
      <c r="AW9">
        <v>908</v>
      </c>
      <c r="AX9">
        <v>1269</v>
      </c>
      <c r="AY9">
        <v>1478</v>
      </c>
      <c r="AZ9">
        <v>1686</v>
      </c>
      <c r="BA9">
        <v>1281</v>
      </c>
      <c r="BB9">
        <v>1803</v>
      </c>
    </row>
    <row r="10" spans="1:54" x14ac:dyDescent="0.25">
      <c r="A10" t="s">
        <v>0</v>
      </c>
      <c r="B10" t="s">
        <v>68</v>
      </c>
      <c r="P10" s="1"/>
      <c r="Q10" s="1"/>
      <c r="R10" s="1"/>
      <c r="S10" s="2">
        <v>410890</v>
      </c>
      <c r="T10" s="2">
        <v>452983</v>
      </c>
      <c r="U10" s="2">
        <v>528183</v>
      </c>
      <c r="V10" s="2">
        <v>309485</v>
      </c>
      <c r="W10" s="2">
        <v>11274</v>
      </c>
      <c r="X10" s="4">
        <v>69070</v>
      </c>
      <c r="Y10" s="4">
        <v>379339</v>
      </c>
      <c r="Z10" s="6">
        <v>340863</v>
      </c>
      <c r="AA10" s="4">
        <v>600576</v>
      </c>
      <c r="AB10" s="1"/>
      <c r="AC10" s="3">
        <v>192058</v>
      </c>
      <c r="AD10" s="2">
        <v>41837</v>
      </c>
      <c r="AE10" s="2">
        <v>216931</v>
      </c>
      <c r="AF10" s="2">
        <v>546322</v>
      </c>
      <c r="AG10" s="2">
        <v>247570</v>
      </c>
      <c r="AH10" s="2">
        <v>735444</v>
      </c>
      <c r="AI10" s="2">
        <v>724946</v>
      </c>
      <c r="AJ10" s="3">
        <v>153999</v>
      </c>
      <c r="AK10" s="5">
        <v>281914</v>
      </c>
      <c r="AL10" s="2">
        <v>324906</v>
      </c>
      <c r="AM10" s="3">
        <v>136281</v>
      </c>
      <c r="AN10" s="3">
        <v>84944</v>
      </c>
      <c r="AS10">
        <v>240</v>
      </c>
      <c r="AT10" s="7">
        <v>1</v>
      </c>
      <c r="AU10" s="7"/>
      <c r="AW10">
        <v>9</v>
      </c>
      <c r="AX10">
        <v>10</v>
      </c>
      <c r="AZ10">
        <v>4692</v>
      </c>
      <c r="BA10">
        <v>26332</v>
      </c>
      <c r="BB10">
        <v>24985</v>
      </c>
    </row>
    <row r="11" spans="1:54" x14ac:dyDescent="0.25">
      <c r="A11" t="s">
        <v>0</v>
      </c>
      <c r="B11" t="s">
        <v>36</v>
      </c>
      <c r="P11" s="1">
        <v>3302</v>
      </c>
      <c r="Q11" s="1">
        <v>5358</v>
      </c>
      <c r="R11" s="1">
        <v>6280</v>
      </c>
      <c r="S11" s="2">
        <v>4980642</v>
      </c>
      <c r="T11" s="2">
        <v>3596260</v>
      </c>
      <c r="U11" s="2">
        <v>7152949</v>
      </c>
      <c r="V11" s="2">
        <v>2827908</v>
      </c>
      <c r="W11" s="2">
        <v>2819006</v>
      </c>
      <c r="X11" s="4">
        <v>2063288</v>
      </c>
      <c r="Y11" s="4">
        <v>3625212</v>
      </c>
      <c r="Z11" s="6">
        <v>24090463</v>
      </c>
      <c r="AA11" s="4">
        <v>10444350</v>
      </c>
      <c r="AB11" s="1"/>
      <c r="AC11" s="3">
        <v>9017098</v>
      </c>
      <c r="AD11" s="2">
        <v>28573423</v>
      </c>
      <c r="AE11" s="2">
        <v>10728139</v>
      </c>
      <c r="AF11" s="2">
        <v>5554329</v>
      </c>
      <c r="AG11" s="2">
        <v>12276579</v>
      </c>
      <c r="AH11" s="2">
        <v>11306938</v>
      </c>
      <c r="AI11" s="2">
        <v>11211201</v>
      </c>
      <c r="AJ11" s="3">
        <v>4143699</v>
      </c>
      <c r="AK11" s="5">
        <v>3764081</v>
      </c>
      <c r="AL11" s="2">
        <v>2605668</v>
      </c>
      <c r="AM11" s="3">
        <v>2820027</v>
      </c>
      <c r="AN11" s="3">
        <v>3107577</v>
      </c>
      <c r="AS11">
        <v>1176118</v>
      </c>
      <c r="AT11" s="7">
        <v>68</v>
      </c>
      <c r="AU11" s="7"/>
      <c r="AX11">
        <v>461</v>
      </c>
      <c r="BA11">
        <v>15</v>
      </c>
      <c r="BB11">
        <v>4500</v>
      </c>
    </row>
    <row r="12" spans="1:54" x14ac:dyDescent="0.25">
      <c r="A12" t="s">
        <v>0</v>
      </c>
      <c r="B12" t="s">
        <v>18</v>
      </c>
      <c r="P12" s="1">
        <v>27112</v>
      </c>
      <c r="Q12" s="1">
        <v>39576</v>
      </c>
      <c r="R12" s="1">
        <v>110971</v>
      </c>
      <c r="S12" s="2">
        <v>38242623</v>
      </c>
      <c r="T12" s="2">
        <v>86381331</v>
      </c>
      <c r="U12" s="2">
        <v>60034499</v>
      </c>
      <c r="V12" s="2">
        <v>47675678</v>
      </c>
      <c r="W12" s="2">
        <v>85020206</v>
      </c>
      <c r="X12" s="4">
        <v>121499932</v>
      </c>
      <c r="Y12" s="4">
        <v>134330007</v>
      </c>
      <c r="Z12" s="6">
        <v>211918084</v>
      </c>
      <c r="AA12" s="4">
        <v>122843742</v>
      </c>
      <c r="AB12" s="1"/>
      <c r="AC12" s="3">
        <v>119142181</v>
      </c>
      <c r="AD12" s="2">
        <v>173336035</v>
      </c>
      <c r="AE12" s="2">
        <v>136826523</v>
      </c>
      <c r="AF12" s="2">
        <v>106788913</v>
      </c>
      <c r="AG12" s="2">
        <v>166142116</v>
      </c>
      <c r="AH12" s="2">
        <v>152399396</v>
      </c>
      <c r="AI12" s="2">
        <v>52661068</v>
      </c>
      <c r="AJ12" s="3">
        <v>35305949</v>
      </c>
      <c r="AK12" s="5">
        <v>59304327</v>
      </c>
      <c r="AL12" s="2">
        <v>20362469</v>
      </c>
      <c r="AM12" s="3">
        <v>18392844</v>
      </c>
      <c r="AN12" s="3">
        <v>21960790</v>
      </c>
      <c r="AS12">
        <v>87627266</v>
      </c>
      <c r="AT12" s="7">
        <v>106483</v>
      </c>
      <c r="AU12" s="7">
        <v>58495</v>
      </c>
      <c r="AV12">
        <v>74514</v>
      </c>
      <c r="AW12">
        <v>85452</v>
      </c>
      <c r="AX12">
        <v>88700</v>
      </c>
      <c r="AY12">
        <v>92473</v>
      </c>
      <c r="AZ12">
        <v>258807</v>
      </c>
      <c r="BA12">
        <v>351540</v>
      </c>
      <c r="BB12">
        <v>187882</v>
      </c>
    </row>
    <row r="13" spans="1:54" x14ac:dyDescent="0.25">
      <c r="A13" t="s">
        <v>0</v>
      </c>
      <c r="B13" t="s">
        <v>54</v>
      </c>
      <c r="P13" s="1"/>
      <c r="Q13" s="1"/>
      <c r="R13" s="1"/>
      <c r="S13" s="2"/>
      <c r="T13" s="2"/>
      <c r="U13" s="2"/>
      <c r="V13" s="2"/>
      <c r="W13" s="2"/>
      <c r="X13" s="4"/>
      <c r="Y13" s="4"/>
      <c r="Z13" s="6"/>
      <c r="AA13" s="4"/>
      <c r="AB13" s="1"/>
      <c r="AC13" s="3"/>
      <c r="AE13" s="2">
        <v>45973</v>
      </c>
      <c r="AF13" s="2">
        <v>160920</v>
      </c>
      <c r="AG13" s="2">
        <v>214288</v>
      </c>
      <c r="AH13" s="2">
        <v>61363</v>
      </c>
      <c r="AI13" s="2">
        <v>2956474</v>
      </c>
      <c r="AJ13" s="3">
        <v>3787380</v>
      </c>
      <c r="AK13" s="5">
        <v>9460424</v>
      </c>
      <c r="AL13" s="2">
        <v>3143157</v>
      </c>
      <c r="AM13" s="3">
        <v>3835534</v>
      </c>
      <c r="AN13" s="3">
        <v>7885967</v>
      </c>
      <c r="AS13">
        <v>3919</v>
      </c>
      <c r="AT13" s="7"/>
      <c r="AU13" s="7"/>
      <c r="AY13">
        <v>4919</v>
      </c>
      <c r="AZ13">
        <v>4517</v>
      </c>
      <c r="BA13">
        <v>4760</v>
      </c>
      <c r="BB13">
        <v>7333</v>
      </c>
    </row>
    <row r="14" spans="1:54" x14ac:dyDescent="0.25">
      <c r="A14" t="s">
        <v>0</v>
      </c>
      <c r="B14" t="s">
        <v>2</v>
      </c>
      <c r="P14" s="1">
        <v>9953</v>
      </c>
      <c r="Q14" s="1">
        <v>9066</v>
      </c>
      <c r="R14" s="1">
        <v>10335</v>
      </c>
      <c r="S14" s="2">
        <v>7175587</v>
      </c>
      <c r="T14" s="2">
        <v>683090</v>
      </c>
      <c r="U14" s="2">
        <v>199958</v>
      </c>
      <c r="V14" s="2">
        <v>16479</v>
      </c>
      <c r="W14" s="2">
        <v>38858</v>
      </c>
      <c r="X14" s="4">
        <v>49066</v>
      </c>
      <c r="Y14" s="4">
        <v>2439076</v>
      </c>
      <c r="Z14" s="6">
        <v>3087133</v>
      </c>
      <c r="AA14" s="4">
        <v>5747793</v>
      </c>
      <c r="AB14" s="1"/>
      <c r="AC14" s="3">
        <v>2353402</v>
      </c>
      <c r="AD14" s="2">
        <v>1507936</v>
      </c>
      <c r="AE14" s="2">
        <v>2760318</v>
      </c>
      <c r="AF14" s="2">
        <v>4491860</v>
      </c>
      <c r="AG14" s="2">
        <v>3786877</v>
      </c>
      <c r="AH14" s="2">
        <v>4158019</v>
      </c>
      <c r="AI14" s="2">
        <v>4226211</v>
      </c>
      <c r="AJ14" s="3">
        <v>2600976</v>
      </c>
      <c r="AK14" s="5">
        <v>1801319</v>
      </c>
      <c r="AL14" s="2">
        <v>1336038</v>
      </c>
      <c r="AM14" s="3">
        <v>1471199</v>
      </c>
      <c r="AN14" s="3">
        <v>2151139</v>
      </c>
      <c r="AT14" s="7"/>
      <c r="AU14" s="7"/>
      <c r="AY14">
        <v>6</v>
      </c>
      <c r="AZ14">
        <v>485</v>
      </c>
      <c r="BA14">
        <v>3249</v>
      </c>
      <c r="BB14">
        <v>2881</v>
      </c>
    </row>
    <row r="15" spans="1:54" x14ac:dyDescent="0.25">
      <c r="A15" t="s">
        <v>0</v>
      </c>
      <c r="B15" t="s">
        <v>3</v>
      </c>
      <c r="P15" s="1">
        <v>33934</v>
      </c>
      <c r="Q15" s="1">
        <v>33122</v>
      </c>
      <c r="R15" s="1">
        <v>45034</v>
      </c>
      <c r="S15" s="2">
        <v>27688038</v>
      </c>
      <c r="T15" s="2">
        <v>641972</v>
      </c>
      <c r="U15" s="2">
        <v>277352</v>
      </c>
      <c r="V15" s="2">
        <v>174012</v>
      </c>
      <c r="W15" s="2">
        <v>6774</v>
      </c>
      <c r="X15" s="4">
        <v>3024663</v>
      </c>
      <c r="Y15" s="4">
        <v>44385932</v>
      </c>
      <c r="Z15" s="6">
        <v>140602514</v>
      </c>
      <c r="AA15" s="4">
        <v>287502273</v>
      </c>
      <c r="AB15" s="1"/>
      <c r="AC15" s="3">
        <v>100645315</v>
      </c>
      <c r="AD15" s="2">
        <v>62326901</v>
      </c>
      <c r="AE15" s="2">
        <v>52949484</v>
      </c>
      <c r="AF15" s="2">
        <v>69173887</v>
      </c>
      <c r="AG15" s="2">
        <v>77946056</v>
      </c>
      <c r="AH15" s="2">
        <v>82587108</v>
      </c>
      <c r="AI15" s="2">
        <v>54265619</v>
      </c>
      <c r="AJ15" s="3">
        <v>25646449</v>
      </c>
      <c r="AK15" s="5">
        <v>21625912</v>
      </c>
      <c r="AL15" s="2">
        <v>30568825</v>
      </c>
      <c r="AM15" s="3">
        <v>32144525</v>
      </c>
      <c r="AN15" s="3">
        <v>30333382</v>
      </c>
      <c r="AS15">
        <v>9894250</v>
      </c>
      <c r="AT15" s="7">
        <v>1655</v>
      </c>
      <c r="AU15" s="7">
        <v>1607</v>
      </c>
      <c r="AV15">
        <v>1984</v>
      </c>
      <c r="AW15">
        <v>1622</v>
      </c>
      <c r="AX15">
        <v>1439</v>
      </c>
    </row>
    <row r="16" spans="1:54" x14ac:dyDescent="0.25">
      <c r="B16" t="s">
        <v>151</v>
      </c>
      <c r="P16" s="1"/>
      <c r="Q16" s="1"/>
      <c r="R16" s="1"/>
      <c r="S16" s="2"/>
      <c r="T16" s="2"/>
      <c r="U16" s="2"/>
      <c r="V16" s="2"/>
      <c r="W16" s="2"/>
      <c r="X16" s="4"/>
      <c r="Y16" s="4"/>
      <c r="Z16" s="6"/>
      <c r="AA16" s="4"/>
      <c r="AB16" s="1"/>
      <c r="AC16" s="3"/>
      <c r="AI16" s="2"/>
      <c r="AK16" s="5"/>
      <c r="AL16" s="2"/>
      <c r="AM16" s="3"/>
      <c r="AT16" s="7"/>
      <c r="AU16" s="7"/>
      <c r="AY16">
        <v>2837</v>
      </c>
      <c r="AZ16">
        <v>32058</v>
      </c>
      <c r="BA16">
        <v>30907</v>
      </c>
      <c r="BB16">
        <v>38246</v>
      </c>
    </row>
    <row r="17" spans="1:54" x14ac:dyDescent="0.25">
      <c r="B17" t="s">
        <v>130</v>
      </c>
      <c r="P17" s="1"/>
      <c r="Q17" s="1"/>
      <c r="R17" s="1"/>
      <c r="S17" s="2"/>
      <c r="T17" s="2"/>
      <c r="U17" s="2"/>
      <c r="V17" s="2"/>
      <c r="W17" s="2"/>
      <c r="X17" s="4"/>
      <c r="Y17" s="4"/>
      <c r="Z17" s="6"/>
      <c r="AA17" s="4"/>
      <c r="AB17" s="1"/>
      <c r="AC17" s="3"/>
      <c r="AI17" s="2"/>
      <c r="AK17" s="5"/>
      <c r="AL17" s="2"/>
      <c r="AM17" s="3"/>
      <c r="AS17">
        <v>1478936</v>
      </c>
      <c r="AT17" s="7">
        <v>974</v>
      </c>
      <c r="AU17" s="7">
        <v>23568</v>
      </c>
      <c r="AV17">
        <v>18584</v>
      </c>
      <c r="AW17">
        <v>18205</v>
      </c>
      <c r="AX17">
        <v>6173</v>
      </c>
      <c r="AY17">
        <v>3236</v>
      </c>
      <c r="AZ17">
        <v>35</v>
      </c>
      <c r="BA17">
        <v>836</v>
      </c>
      <c r="BB17">
        <v>3</v>
      </c>
    </row>
    <row r="18" spans="1:54" x14ac:dyDescent="0.25">
      <c r="A18" t="s">
        <v>0</v>
      </c>
      <c r="B18" t="s">
        <v>74</v>
      </c>
      <c r="P18" s="1"/>
      <c r="Q18" s="1"/>
      <c r="R18" s="1"/>
      <c r="S18" s="2">
        <v>3722</v>
      </c>
      <c r="T18" s="2">
        <v>69235</v>
      </c>
      <c r="U18" s="2">
        <v>129684</v>
      </c>
      <c r="V18" s="2">
        <v>5441</v>
      </c>
      <c r="W18" s="2">
        <v>70495</v>
      </c>
      <c r="X18" s="4">
        <v>23184</v>
      </c>
      <c r="Y18" s="4">
        <v>221229</v>
      </c>
      <c r="Z18" s="6"/>
      <c r="AA18" s="4"/>
      <c r="AB18" s="1"/>
      <c r="AC18" s="3">
        <v>3098</v>
      </c>
      <c r="AF18" s="2">
        <v>20168</v>
      </c>
      <c r="AG18" s="2">
        <v>8114</v>
      </c>
      <c r="AH18" s="2">
        <v>18265</v>
      </c>
      <c r="AI18" s="2">
        <v>287449</v>
      </c>
      <c r="AK18" s="5">
        <v>296843</v>
      </c>
      <c r="AL18" s="2">
        <v>877705</v>
      </c>
      <c r="AM18" s="3">
        <v>3487</v>
      </c>
      <c r="AN18" s="3">
        <v>14031</v>
      </c>
      <c r="AS18">
        <v>2067</v>
      </c>
      <c r="AT18" s="7">
        <v>8</v>
      </c>
      <c r="AU18" s="7">
        <v>10</v>
      </c>
      <c r="AV18">
        <v>14</v>
      </c>
      <c r="AY18">
        <v>282</v>
      </c>
      <c r="AZ18">
        <v>25</v>
      </c>
      <c r="BB18">
        <v>5</v>
      </c>
    </row>
    <row r="19" spans="1:54" x14ac:dyDescent="0.25">
      <c r="A19" t="s">
        <v>0</v>
      </c>
      <c r="B19" t="s">
        <v>19</v>
      </c>
      <c r="P19" s="1">
        <v>13049</v>
      </c>
      <c r="Q19" s="1">
        <v>10295</v>
      </c>
      <c r="R19" s="1">
        <v>14437</v>
      </c>
      <c r="S19" s="2">
        <v>12896759</v>
      </c>
      <c r="T19" s="2">
        <v>12717280</v>
      </c>
      <c r="U19" s="2">
        <v>16047719</v>
      </c>
      <c r="V19" s="2">
        <v>15650393</v>
      </c>
      <c r="W19" s="2">
        <v>9000308</v>
      </c>
      <c r="X19" s="4">
        <v>14080578</v>
      </c>
      <c r="Y19" s="4">
        <v>28684108</v>
      </c>
      <c r="Z19" s="6">
        <v>26987884</v>
      </c>
      <c r="AA19" s="4">
        <v>20070680</v>
      </c>
      <c r="AB19" s="1"/>
      <c r="AC19" s="3">
        <v>1254437</v>
      </c>
      <c r="AD19" s="2">
        <v>9486711</v>
      </c>
      <c r="AE19" s="2">
        <v>6166214</v>
      </c>
      <c r="AF19" s="2">
        <v>33300886</v>
      </c>
      <c r="AG19" s="2">
        <v>20568704</v>
      </c>
      <c r="AH19" s="2">
        <v>24970892</v>
      </c>
      <c r="AI19" s="2">
        <v>41895014</v>
      </c>
      <c r="AJ19" s="3">
        <v>11357511</v>
      </c>
      <c r="AK19" s="5">
        <v>11264695</v>
      </c>
      <c r="AL19" s="2">
        <v>4208058</v>
      </c>
      <c r="AM19" s="3">
        <v>3184524</v>
      </c>
      <c r="AN19" s="3">
        <v>4657579</v>
      </c>
      <c r="AS19">
        <v>3134409</v>
      </c>
      <c r="AT19" s="7">
        <v>20610</v>
      </c>
      <c r="AU19" s="7">
        <v>44988</v>
      </c>
      <c r="AV19">
        <v>43474</v>
      </c>
      <c r="AW19">
        <v>20555</v>
      </c>
      <c r="AX19">
        <v>48372</v>
      </c>
      <c r="AY19">
        <v>75941</v>
      </c>
      <c r="AZ19">
        <v>101035</v>
      </c>
      <c r="BA19">
        <v>113727</v>
      </c>
      <c r="BB19">
        <v>120618</v>
      </c>
    </row>
    <row r="20" spans="1:54" x14ac:dyDescent="0.25">
      <c r="A20" t="s">
        <v>0</v>
      </c>
      <c r="B20" t="s">
        <v>87</v>
      </c>
      <c r="P20" s="1"/>
      <c r="Q20" s="1"/>
      <c r="R20" s="1"/>
      <c r="S20" s="2">
        <v>1756194</v>
      </c>
      <c r="T20" s="2">
        <v>96725</v>
      </c>
      <c r="U20" s="2">
        <v>13906</v>
      </c>
      <c r="V20" s="2"/>
      <c r="W20" s="2"/>
      <c r="X20" s="4"/>
      <c r="Y20" s="4"/>
      <c r="Z20" s="6">
        <v>61736</v>
      </c>
      <c r="AA20" s="4">
        <v>479700</v>
      </c>
      <c r="AB20" s="1"/>
      <c r="AC20" s="3">
        <v>1137916</v>
      </c>
      <c r="AD20" s="2">
        <v>1112303</v>
      </c>
      <c r="AE20" s="2">
        <v>537528</v>
      </c>
      <c r="AF20" s="2">
        <v>1739426</v>
      </c>
      <c r="AG20" s="2">
        <v>215506</v>
      </c>
      <c r="AH20" s="2">
        <v>29443</v>
      </c>
      <c r="AI20" s="2">
        <v>8571</v>
      </c>
      <c r="AJ20" s="3">
        <v>116</v>
      </c>
      <c r="AK20" s="5">
        <v>40026</v>
      </c>
      <c r="AL20" s="2">
        <v>4957323</v>
      </c>
      <c r="AM20" s="3">
        <v>3810326</v>
      </c>
      <c r="AN20" s="3">
        <v>1917759</v>
      </c>
      <c r="AS20">
        <v>830537</v>
      </c>
      <c r="AT20" s="7">
        <v>65</v>
      </c>
      <c r="AU20" s="7">
        <v>44</v>
      </c>
      <c r="AW20">
        <v>4</v>
      </c>
      <c r="AZ20">
        <v>2</v>
      </c>
      <c r="BB20">
        <v>14</v>
      </c>
    </row>
    <row r="21" spans="1:54" x14ac:dyDescent="0.25">
      <c r="A21" t="s">
        <v>0</v>
      </c>
      <c r="B21" t="s">
        <v>51</v>
      </c>
      <c r="P21" s="1"/>
      <c r="Q21" s="1"/>
      <c r="R21" s="1"/>
      <c r="S21" s="2"/>
      <c r="T21" s="2"/>
      <c r="U21" s="2"/>
      <c r="V21" s="2"/>
      <c r="W21" s="2"/>
      <c r="X21" s="4"/>
      <c r="Y21" s="4"/>
      <c r="Z21" s="6"/>
      <c r="AA21" s="4"/>
      <c r="AB21" s="1"/>
      <c r="AC21" s="3"/>
      <c r="AE21" s="2">
        <v>4451753</v>
      </c>
      <c r="AF21" s="2">
        <v>1671332</v>
      </c>
      <c r="AG21" s="2">
        <v>46318635</v>
      </c>
      <c r="AH21" s="2">
        <v>29520413</v>
      </c>
      <c r="AI21" s="2">
        <v>15255832</v>
      </c>
      <c r="AJ21" s="3">
        <v>1762797</v>
      </c>
      <c r="AK21" s="5">
        <v>12352375</v>
      </c>
      <c r="AL21" s="2">
        <v>9206869</v>
      </c>
      <c r="AM21" s="3">
        <v>10530877</v>
      </c>
      <c r="AN21" s="3">
        <v>9008707</v>
      </c>
      <c r="AS21">
        <v>2284606</v>
      </c>
      <c r="AT21" s="7">
        <v>555</v>
      </c>
      <c r="AU21" s="7">
        <v>90</v>
      </c>
      <c r="AV21">
        <v>584</v>
      </c>
      <c r="AW21">
        <v>361</v>
      </c>
      <c r="AX21">
        <v>1706</v>
      </c>
      <c r="AY21">
        <v>2170</v>
      </c>
      <c r="AZ21">
        <v>3643</v>
      </c>
      <c r="BA21">
        <v>1498</v>
      </c>
      <c r="BB21">
        <v>734</v>
      </c>
    </row>
    <row r="22" spans="1:54" x14ac:dyDescent="0.25">
      <c r="A22" t="s">
        <v>0</v>
      </c>
      <c r="B22" t="s">
        <v>57</v>
      </c>
      <c r="P22" s="1"/>
      <c r="Q22" s="1"/>
      <c r="R22" s="1"/>
      <c r="S22" s="2">
        <v>2146354</v>
      </c>
      <c r="T22" s="2">
        <v>4847278</v>
      </c>
      <c r="U22" s="2">
        <v>4634435</v>
      </c>
      <c r="V22" s="2">
        <v>9755461</v>
      </c>
      <c r="W22" s="2">
        <v>17165331</v>
      </c>
      <c r="X22" s="4">
        <v>6579286</v>
      </c>
      <c r="Y22" s="4">
        <v>5329838</v>
      </c>
      <c r="Z22" s="6">
        <v>8754617</v>
      </c>
      <c r="AA22" s="4">
        <v>15752412</v>
      </c>
      <c r="AB22" s="1"/>
      <c r="AC22" s="3">
        <v>14138183</v>
      </c>
      <c r="AD22" s="2">
        <v>8611855</v>
      </c>
      <c r="AE22" s="2">
        <v>8449980</v>
      </c>
      <c r="AF22" s="2">
        <v>36944190</v>
      </c>
      <c r="AG22" s="2">
        <v>51024796</v>
      </c>
      <c r="AH22" s="2">
        <v>30121635</v>
      </c>
      <c r="AI22" s="2">
        <v>34967874</v>
      </c>
      <c r="AJ22" s="3">
        <v>19973093</v>
      </c>
      <c r="AK22" s="5">
        <v>15333582</v>
      </c>
      <c r="AL22" s="2">
        <v>14244608</v>
      </c>
      <c r="AM22" s="3">
        <v>15502246</v>
      </c>
      <c r="AN22" s="3">
        <v>17633103</v>
      </c>
      <c r="AS22">
        <v>53748761</v>
      </c>
      <c r="AT22" s="7">
        <v>72894</v>
      </c>
      <c r="AU22" s="7">
        <v>78059</v>
      </c>
      <c r="AV22">
        <v>68713</v>
      </c>
      <c r="AW22">
        <v>54088</v>
      </c>
      <c r="AX22">
        <v>65230</v>
      </c>
      <c r="AY22">
        <v>83728</v>
      </c>
      <c r="AZ22">
        <v>154344</v>
      </c>
      <c r="BA22">
        <v>161552</v>
      </c>
      <c r="BB22">
        <v>169549</v>
      </c>
    </row>
    <row r="23" spans="1:54" x14ac:dyDescent="0.25">
      <c r="A23" t="s">
        <v>0</v>
      </c>
      <c r="B23" t="s">
        <v>81</v>
      </c>
      <c r="P23" s="1"/>
      <c r="Q23" s="1"/>
      <c r="R23" s="1"/>
      <c r="S23" s="2">
        <v>145754</v>
      </c>
      <c r="T23" s="2">
        <v>166954</v>
      </c>
      <c r="U23" s="2">
        <v>224100</v>
      </c>
      <c r="V23" s="2">
        <v>270779</v>
      </c>
      <c r="W23" s="2">
        <v>389145</v>
      </c>
      <c r="X23" s="4">
        <v>84830</v>
      </c>
      <c r="Y23" s="4">
        <v>104003</v>
      </c>
      <c r="Z23" s="6">
        <v>187515</v>
      </c>
      <c r="AA23" s="4">
        <v>404375</v>
      </c>
      <c r="AB23" s="1"/>
      <c r="AC23" s="3">
        <v>165539</v>
      </c>
      <c r="AD23" s="2">
        <v>99374</v>
      </c>
      <c r="AE23" s="2">
        <v>53828</v>
      </c>
      <c r="AF23" s="2">
        <v>238472</v>
      </c>
      <c r="AG23" s="2">
        <v>557743</v>
      </c>
      <c r="AH23" s="2">
        <v>215624</v>
      </c>
      <c r="AI23" s="2">
        <v>152669</v>
      </c>
      <c r="AJ23" s="3">
        <v>23717</v>
      </c>
      <c r="AK23" s="5">
        <v>42794</v>
      </c>
      <c r="AL23" s="2">
        <v>32305</v>
      </c>
      <c r="AM23" s="3">
        <v>21651</v>
      </c>
      <c r="AN23" s="3">
        <v>29504</v>
      </c>
      <c r="AS23">
        <v>256844</v>
      </c>
      <c r="AT23" s="7">
        <v>289</v>
      </c>
      <c r="AU23" s="7">
        <v>567</v>
      </c>
      <c r="AV23">
        <v>868</v>
      </c>
      <c r="AW23">
        <v>983</v>
      </c>
      <c r="AX23">
        <v>1800</v>
      </c>
      <c r="AY23">
        <v>3696</v>
      </c>
      <c r="AZ23">
        <v>2652</v>
      </c>
      <c r="BA23">
        <v>1841</v>
      </c>
      <c r="BB23">
        <v>2193</v>
      </c>
    </row>
    <row r="24" spans="1:54" x14ac:dyDescent="0.25">
      <c r="B24" t="s">
        <v>125</v>
      </c>
      <c r="P24" s="1"/>
      <c r="Q24" s="1"/>
      <c r="R24" s="1"/>
      <c r="S24" s="2">
        <v>7251</v>
      </c>
      <c r="T24" s="2">
        <v>1216</v>
      </c>
      <c r="U24" s="2">
        <v>767</v>
      </c>
      <c r="V24" s="2">
        <v>463</v>
      </c>
      <c r="W24" s="2">
        <v>721</v>
      </c>
      <c r="X24" s="4">
        <v>2522</v>
      </c>
      <c r="Y24" s="4">
        <v>5314</v>
      </c>
      <c r="Z24" s="6">
        <v>118387</v>
      </c>
      <c r="AA24" s="4"/>
      <c r="AB24" s="1"/>
      <c r="AC24" s="3"/>
      <c r="AI24" s="2"/>
      <c r="AK24" s="5"/>
      <c r="AL24" s="2"/>
      <c r="AM24" s="3"/>
      <c r="AT24" s="7"/>
      <c r="AU24" s="7"/>
    </row>
    <row r="25" spans="1:54" x14ac:dyDescent="0.25">
      <c r="A25" t="s">
        <v>0</v>
      </c>
      <c r="B25" t="s">
        <v>41</v>
      </c>
      <c r="P25" s="1"/>
      <c r="Q25" s="1"/>
      <c r="R25" s="1"/>
      <c r="S25" s="2"/>
      <c r="T25" s="2"/>
      <c r="U25" s="2"/>
      <c r="V25" s="2"/>
      <c r="W25" s="2"/>
      <c r="X25" s="4"/>
      <c r="Y25" s="4">
        <v>2101</v>
      </c>
      <c r="Z25" s="6">
        <v>249909</v>
      </c>
      <c r="AA25" s="4">
        <v>4295975</v>
      </c>
      <c r="AB25" s="1"/>
      <c r="AC25" s="3">
        <v>5277707</v>
      </c>
      <c r="AD25" s="2">
        <v>5949612</v>
      </c>
      <c r="AE25" s="2">
        <v>7085028</v>
      </c>
      <c r="AF25" s="2">
        <v>12228968</v>
      </c>
      <c r="AG25" s="2">
        <v>14799625</v>
      </c>
      <c r="AH25" s="2">
        <v>16635925</v>
      </c>
      <c r="AI25" s="2">
        <v>14625919</v>
      </c>
      <c r="AJ25" s="3">
        <v>6876679</v>
      </c>
      <c r="AK25" s="5">
        <v>4207100</v>
      </c>
      <c r="AL25" s="2">
        <v>4037864</v>
      </c>
      <c r="AM25" s="3">
        <v>5299433</v>
      </c>
      <c r="AN25" s="3">
        <v>6765108</v>
      </c>
      <c r="AT25" s="7"/>
      <c r="AU25" s="7"/>
      <c r="AX25">
        <v>2</v>
      </c>
      <c r="AY25">
        <v>698</v>
      </c>
      <c r="AZ25">
        <v>1826</v>
      </c>
      <c r="BA25">
        <v>1418</v>
      </c>
      <c r="BB25">
        <v>2064</v>
      </c>
    </row>
    <row r="26" spans="1:54" x14ac:dyDescent="0.25">
      <c r="A26" t="s">
        <v>0</v>
      </c>
      <c r="B26" t="s">
        <v>22</v>
      </c>
      <c r="P26" s="1">
        <v>5761</v>
      </c>
      <c r="Q26" s="1">
        <v>8524</v>
      </c>
      <c r="R26" s="1">
        <v>5868</v>
      </c>
      <c r="S26" s="2">
        <v>7260395</v>
      </c>
      <c r="T26" s="2">
        <v>8503099</v>
      </c>
      <c r="U26" s="2">
        <v>10194303</v>
      </c>
      <c r="V26" s="2">
        <v>14680577</v>
      </c>
      <c r="W26" s="2">
        <v>6037857</v>
      </c>
      <c r="X26" s="4">
        <v>15139694</v>
      </c>
      <c r="Y26" s="4">
        <v>32949988</v>
      </c>
      <c r="Z26" s="6">
        <v>39659202</v>
      </c>
      <c r="AA26" s="4">
        <v>19608428</v>
      </c>
      <c r="AB26" s="1"/>
      <c r="AC26" s="3">
        <v>50675399</v>
      </c>
      <c r="AD26" s="2">
        <v>33134769</v>
      </c>
      <c r="AE26" s="2">
        <v>25366418</v>
      </c>
      <c r="AF26" s="2">
        <v>42483550</v>
      </c>
      <c r="AG26" s="2">
        <v>46041907</v>
      </c>
      <c r="AH26" s="2">
        <v>56667557</v>
      </c>
      <c r="AI26" s="2">
        <v>18773690</v>
      </c>
      <c r="AJ26" s="3">
        <v>24606648</v>
      </c>
      <c r="AK26" s="5">
        <v>12588594</v>
      </c>
      <c r="AL26" s="2">
        <v>8461880</v>
      </c>
      <c r="AM26" s="3">
        <v>14551345</v>
      </c>
      <c r="AN26" s="3">
        <v>13208103</v>
      </c>
      <c r="AS26">
        <v>9117569</v>
      </c>
      <c r="AT26" s="7">
        <v>8375</v>
      </c>
      <c r="AU26" s="7">
        <v>5994</v>
      </c>
      <c r="AV26">
        <v>5298</v>
      </c>
      <c r="AW26">
        <v>9161</v>
      </c>
      <c r="AX26">
        <v>10877</v>
      </c>
      <c r="AY26">
        <v>16212</v>
      </c>
      <c r="AZ26">
        <v>20420</v>
      </c>
      <c r="BA26">
        <v>16031</v>
      </c>
      <c r="BB26">
        <v>25547</v>
      </c>
    </row>
    <row r="27" spans="1:54" x14ac:dyDescent="0.25">
      <c r="A27" t="s">
        <v>0</v>
      </c>
      <c r="B27" t="s">
        <v>45</v>
      </c>
      <c r="P27" s="1"/>
      <c r="Q27" s="1"/>
      <c r="R27" s="1"/>
      <c r="S27" s="2">
        <v>3458459</v>
      </c>
      <c r="T27" s="2">
        <v>2420548</v>
      </c>
      <c r="U27" s="2">
        <v>2442904</v>
      </c>
      <c r="V27" s="2">
        <v>2181924</v>
      </c>
      <c r="W27" s="2">
        <v>1635999</v>
      </c>
      <c r="X27" s="4">
        <v>2293669</v>
      </c>
      <c r="Y27" s="4">
        <v>2274819</v>
      </c>
      <c r="Z27" s="6">
        <v>8372022</v>
      </c>
      <c r="AA27" s="4">
        <v>13068340</v>
      </c>
      <c r="AB27" s="1"/>
      <c r="AC27" s="3">
        <v>34356913</v>
      </c>
      <c r="AD27" s="2">
        <v>17603533</v>
      </c>
      <c r="AE27" s="2">
        <v>12794685</v>
      </c>
      <c r="AF27" s="2">
        <v>10548874</v>
      </c>
      <c r="AG27" s="2">
        <v>8115592</v>
      </c>
      <c r="AH27" s="2">
        <v>6496070</v>
      </c>
      <c r="AI27" s="2">
        <v>6759563</v>
      </c>
      <c r="AJ27" s="3">
        <v>2922393</v>
      </c>
      <c r="AK27" s="5">
        <v>2876193</v>
      </c>
      <c r="AL27" s="2">
        <v>2124672</v>
      </c>
      <c r="AM27" s="3">
        <v>3270796</v>
      </c>
      <c r="AN27" s="3">
        <v>2746486</v>
      </c>
      <c r="AS27">
        <v>238290</v>
      </c>
      <c r="AT27" s="7">
        <v>80</v>
      </c>
      <c r="AU27" s="7">
        <v>107</v>
      </c>
      <c r="AV27">
        <v>16</v>
      </c>
      <c r="AW27">
        <v>31</v>
      </c>
      <c r="AX27">
        <v>7</v>
      </c>
      <c r="AY27">
        <v>12</v>
      </c>
      <c r="AZ27">
        <v>1806</v>
      </c>
      <c r="BA27">
        <v>1187</v>
      </c>
      <c r="BB27">
        <v>295</v>
      </c>
    </row>
    <row r="28" spans="1:54" x14ac:dyDescent="0.25">
      <c r="B28" t="s">
        <v>153</v>
      </c>
      <c r="P28" s="1"/>
      <c r="Q28" s="1"/>
      <c r="R28" s="1"/>
      <c r="S28" s="2"/>
      <c r="T28" s="2"/>
      <c r="U28" s="2"/>
      <c r="V28" s="2"/>
      <c r="W28" s="2"/>
      <c r="X28" s="4"/>
      <c r="Y28" s="4"/>
      <c r="Z28" s="6"/>
      <c r="AA28" s="4"/>
      <c r="AB28" s="1"/>
      <c r="AC28" s="3"/>
      <c r="AI28" s="2"/>
      <c r="AK28" s="5"/>
      <c r="AL28" s="2"/>
      <c r="AM28" s="3"/>
      <c r="AT28" s="7"/>
      <c r="AU28" s="7"/>
      <c r="AY28">
        <v>379</v>
      </c>
      <c r="AZ28">
        <v>680</v>
      </c>
    </row>
    <row r="29" spans="1:54" x14ac:dyDescent="0.25">
      <c r="A29" t="s">
        <v>0</v>
      </c>
      <c r="B29" t="s">
        <v>20</v>
      </c>
      <c r="P29" s="1">
        <v>939</v>
      </c>
      <c r="Q29" s="1">
        <v>936</v>
      </c>
      <c r="R29" s="1">
        <v>1542</v>
      </c>
      <c r="S29" s="2">
        <v>371432</v>
      </c>
      <c r="T29" s="2">
        <v>3011017</v>
      </c>
      <c r="U29" s="2">
        <v>1552673</v>
      </c>
      <c r="V29" s="2">
        <v>1684921</v>
      </c>
      <c r="W29" s="2">
        <v>1342452</v>
      </c>
      <c r="X29" s="4">
        <v>4500083</v>
      </c>
      <c r="Y29" s="4">
        <v>4269083</v>
      </c>
      <c r="Z29" s="6">
        <v>3823280</v>
      </c>
      <c r="AA29" s="4">
        <v>4369695</v>
      </c>
      <c r="AB29" s="1"/>
      <c r="AC29" s="3">
        <v>3136458</v>
      </c>
      <c r="AD29" s="2">
        <v>1418422</v>
      </c>
      <c r="AE29" s="2">
        <v>919454</v>
      </c>
      <c r="AF29" s="2">
        <v>1895222</v>
      </c>
      <c r="AG29" s="2">
        <v>1370388</v>
      </c>
      <c r="AH29" s="2">
        <v>2074716</v>
      </c>
      <c r="AI29" s="2">
        <v>4567075</v>
      </c>
      <c r="AJ29" s="3">
        <v>1124728</v>
      </c>
      <c r="AK29" s="5">
        <v>734997</v>
      </c>
      <c r="AL29" s="2">
        <v>988485</v>
      </c>
      <c r="AM29" s="3">
        <v>1003303</v>
      </c>
      <c r="AN29" s="3">
        <v>967620</v>
      </c>
      <c r="AS29">
        <v>156636</v>
      </c>
      <c r="AT29" s="7">
        <v>8</v>
      </c>
      <c r="AU29" s="7">
        <v>8</v>
      </c>
      <c r="AV29">
        <v>15</v>
      </c>
      <c r="AW29">
        <v>59</v>
      </c>
      <c r="AX29">
        <v>8</v>
      </c>
      <c r="AY29">
        <v>302</v>
      </c>
      <c r="AZ29">
        <v>151</v>
      </c>
      <c r="BA29">
        <v>23</v>
      </c>
      <c r="BB29">
        <v>10</v>
      </c>
    </row>
    <row r="30" spans="1:54" x14ac:dyDescent="0.25">
      <c r="B30" t="s">
        <v>155</v>
      </c>
      <c r="P30" s="1"/>
      <c r="Q30" s="1"/>
      <c r="R30" s="1"/>
      <c r="S30" s="2"/>
      <c r="T30" s="2"/>
      <c r="U30" s="2"/>
      <c r="V30" s="2"/>
      <c r="W30" s="2"/>
      <c r="X30" s="4"/>
      <c r="Y30" s="4"/>
      <c r="Z30" s="6"/>
      <c r="AA30" s="4"/>
      <c r="AB30" s="1"/>
      <c r="AC30" s="3"/>
      <c r="AI30" s="2"/>
      <c r="AK30" s="5"/>
      <c r="AL30" s="2"/>
      <c r="AM30" s="3"/>
      <c r="AT30" s="7"/>
      <c r="AU30" s="7"/>
      <c r="BB30">
        <v>69</v>
      </c>
    </row>
    <row r="31" spans="1:54" x14ac:dyDescent="0.25">
      <c r="A31" t="s">
        <v>0</v>
      </c>
      <c r="B31" t="s">
        <v>86</v>
      </c>
      <c r="P31" s="1"/>
      <c r="Q31" s="1"/>
      <c r="R31" s="1"/>
      <c r="S31" s="2">
        <v>70674</v>
      </c>
      <c r="T31" s="2">
        <v>53309</v>
      </c>
      <c r="U31" s="2">
        <v>330001</v>
      </c>
      <c r="V31" s="2">
        <v>514047</v>
      </c>
      <c r="W31" s="2">
        <v>197051</v>
      </c>
      <c r="X31" s="4">
        <v>593839</v>
      </c>
      <c r="Y31" s="4">
        <v>606739</v>
      </c>
      <c r="Z31" s="6">
        <v>131731</v>
      </c>
      <c r="AA31" s="4">
        <v>307151</v>
      </c>
      <c r="AB31" s="1"/>
      <c r="AC31" s="3">
        <v>260051</v>
      </c>
      <c r="AD31" s="2">
        <v>93397</v>
      </c>
      <c r="AE31" s="2">
        <v>42027</v>
      </c>
      <c r="AG31" s="2">
        <v>62041</v>
      </c>
      <c r="AH31" s="2">
        <v>37558</v>
      </c>
      <c r="AI31" s="2">
        <v>36159</v>
      </c>
      <c r="AJ31" s="3">
        <v>5017</v>
      </c>
      <c r="AK31" s="5">
        <v>7111</v>
      </c>
      <c r="AL31" s="2">
        <f>207008</f>
        <v>207008</v>
      </c>
      <c r="AM31" s="3">
        <v>72114</v>
      </c>
      <c r="AN31" s="3">
        <v>166118</v>
      </c>
      <c r="AS31">
        <v>6727</v>
      </c>
      <c r="AT31" s="7">
        <v>22</v>
      </c>
      <c r="AU31" s="7"/>
      <c r="AZ31">
        <v>4</v>
      </c>
      <c r="BA31">
        <v>206</v>
      </c>
      <c r="BB31">
        <v>4</v>
      </c>
    </row>
    <row r="32" spans="1:54" x14ac:dyDescent="0.25">
      <c r="A32" t="s">
        <v>0</v>
      </c>
      <c r="B32" t="s">
        <v>21</v>
      </c>
      <c r="P32" s="1">
        <v>1798</v>
      </c>
      <c r="Q32" s="1">
        <v>3452</v>
      </c>
      <c r="R32" s="1">
        <v>2478</v>
      </c>
      <c r="S32" s="2">
        <v>6101758</v>
      </c>
      <c r="T32" s="2">
        <v>10031881</v>
      </c>
      <c r="U32" s="2">
        <v>19494800</v>
      </c>
      <c r="V32" s="2">
        <v>16250544</v>
      </c>
      <c r="W32" s="2">
        <v>12010959</v>
      </c>
      <c r="X32" s="4">
        <v>14173439</v>
      </c>
      <c r="Y32" s="4">
        <v>16978452</v>
      </c>
      <c r="Z32" s="6">
        <v>32224946</v>
      </c>
      <c r="AA32" s="4">
        <v>89045637</v>
      </c>
      <c r="AB32" s="1"/>
      <c r="AC32" s="3">
        <v>787295</v>
      </c>
      <c r="AD32" s="2">
        <v>9307012</v>
      </c>
      <c r="AE32" s="2">
        <v>9573447</v>
      </c>
      <c r="AF32" s="2">
        <v>10570684</v>
      </c>
      <c r="AG32" s="2">
        <v>29405392</v>
      </c>
      <c r="AH32" s="2">
        <v>14146759</v>
      </c>
      <c r="AI32" s="2">
        <v>19947309</v>
      </c>
      <c r="AJ32" s="3">
        <v>11666935</v>
      </c>
      <c r="AK32" s="5">
        <v>9282083</v>
      </c>
      <c r="AL32" s="2">
        <v>9371702</v>
      </c>
      <c r="AM32" s="3">
        <v>8718241</v>
      </c>
      <c r="AN32" s="3">
        <v>10638237</v>
      </c>
      <c r="AS32">
        <v>23086243</v>
      </c>
      <c r="AT32" s="7">
        <v>4147</v>
      </c>
      <c r="AU32" s="7">
        <v>2231</v>
      </c>
      <c r="AV32">
        <v>870</v>
      </c>
      <c r="AW32">
        <v>2989</v>
      </c>
      <c r="AX32">
        <v>22309</v>
      </c>
      <c r="AY32">
        <v>28371</v>
      </c>
      <c r="AZ32">
        <v>29102</v>
      </c>
      <c r="BA32">
        <v>32444</v>
      </c>
      <c r="BB32">
        <v>15464</v>
      </c>
    </row>
    <row r="33" spans="1:54" x14ac:dyDescent="0.25">
      <c r="A33" t="s">
        <v>0</v>
      </c>
      <c r="B33" t="s">
        <v>114</v>
      </c>
      <c r="P33" s="1"/>
      <c r="Q33" s="1"/>
      <c r="R33" s="1"/>
      <c r="S33" s="2"/>
      <c r="T33" s="2"/>
      <c r="U33" s="2"/>
      <c r="V33" s="2"/>
      <c r="W33" s="2"/>
      <c r="X33" s="4"/>
      <c r="Y33" s="4"/>
      <c r="Z33" s="6"/>
      <c r="AA33" s="4"/>
      <c r="AB33" s="1"/>
      <c r="AC33" s="3"/>
      <c r="AI33" s="2"/>
      <c r="AK33" s="5">
        <v>3051</v>
      </c>
      <c r="AL33" s="2">
        <v>55807</v>
      </c>
      <c r="AM33">
        <v>7527</v>
      </c>
      <c r="AN33" s="3">
        <v>121217</v>
      </c>
      <c r="AT33" s="7"/>
      <c r="AU33" s="7"/>
    </row>
    <row r="34" spans="1:54" x14ac:dyDescent="0.25">
      <c r="A34" t="s">
        <v>0</v>
      </c>
      <c r="B34" t="s">
        <v>4</v>
      </c>
      <c r="P34" s="1">
        <v>6371</v>
      </c>
      <c r="Q34" s="1">
        <v>6727</v>
      </c>
      <c r="R34" s="1">
        <v>9177</v>
      </c>
      <c r="S34" s="2">
        <v>7301087</v>
      </c>
      <c r="T34" s="2">
        <v>7220773</v>
      </c>
      <c r="U34" s="2">
        <v>5837633</v>
      </c>
      <c r="V34" s="2">
        <v>4255634</v>
      </c>
      <c r="W34" s="2">
        <v>3666296</v>
      </c>
      <c r="X34" s="4">
        <v>7131332</v>
      </c>
      <c r="Y34" s="4">
        <v>5539986</v>
      </c>
      <c r="Z34" s="6">
        <v>18544626</v>
      </c>
      <c r="AA34" s="4">
        <v>23437498</v>
      </c>
      <c r="AB34" s="1"/>
      <c r="AC34" s="3">
        <v>9883293</v>
      </c>
      <c r="AD34" s="2">
        <v>10297008</v>
      </c>
      <c r="AE34" s="2">
        <v>12239536</v>
      </c>
      <c r="AF34" s="2">
        <v>10526763</v>
      </c>
      <c r="AG34" s="2">
        <v>11483002</v>
      </c>
      <c r="AH34" s="2">
        <v>14980595</v>
      </c>
      <c r="AI34" s="2">
        <v>16622179</v>
      </c>
      <c r="AJ34" s="3">
        <v>9818326</v>
      </c>
      <c r="AK34" s="5">
        <v>8004016</v>
      </c>
      <c r="AL34" s="2">
        <v>8615651</v>
      </c>
      <c r="AM34" s="3">
        <v>10555488</v>
      </c>
      <c r="AN34" s="3">
        <v>10938217</v>
      </c>
      <c r="AS34">
        <v>675817</v>
      </c>
      <c r="AT34" s="7">
        <v>1240</v>
      </c>
      <c r="AU34" s="7">
        <v>3144</v>
      </c>
      <c r="AV34">
        <v>2354</v>
      </c>
      <c r="AW34">
        <v>4333</v>
      </c>
      <c r="AX34">
        <v>2497</v>
      </c>
      <c r="AY34">
        <v>9583</v>
      </c>
      <c r="AZ34">
        <v>6555</v>
      </c>
      <c r="BA34">
        <v>13108</v>
      </c>
      <c r="BB34">
        <v>25262</v>
      </c>
    </row>
    <row r="35" spans="1:54" x14ac:dyDescent="0.25">
      <c r="A35" t="s">
        <v>0</v>
      </c>
      <c r="B35" t="s">
        <v>23</v>
      </c>
      <c r="P35" s="1">
        <v>4476</v>
      </c>
      <c r="Q35" s="1">
        <v>3943</v>
      </c>
      <c r="R35" s="1">
        <v>3745</v>
      </c>
      <c r="S35" s="2">
        <v>3213937</v>
      </c>
      <c r="T35" s="2">
        <v>3669334</v>
      </c>
      <c r="U35" s="2">
        <v>4265283</v>
      </c>
      <c r="V35" s="2">
        <v>4296125</v>
      </c>
      <c r="W35" s="2">
        <v>2438909</v>
      </c>
      <c r="X35" s="4">
        <v>3989784</v>
      </c>
      <c r="Y35" s="4">
        <v>2308592</v>
      </c>
      <c r="Z35" s="6">
        <v>6070214</v>
      </c>
      <c r="AA35" s="4">
        <v>8934545</v>
      </c>
      <c r="AB35" s="1"/>
      <c r="AC35" s="3">
        <v>11680674</v>
      </c>
      <c r="AD35" s="2">
        <v>6942549</v>
      </c>
      <c r="AE35" s="2">
        <v>6897788</v>
      </c>
      <c r="AF35" s="2">
        <v>7726528</v>
      </c>
      <c r="AG35" s="2">
        <v>8194515</v>
      </c>
      <c r="AH35" s="2">
        <v>7067733</v>
      </c>
      <c r="AI35" s="2">
        <v>9783510</v>
      </c>
      <c r="AJ35" s="3">
        <v>3388892</v>
      </c>
      <c r="AK35" s="5">
        <v>2545263</v>
      </c>
      <c r="AL35" s="2">
        <v>1996256</v>
      </c>
      <c r="AM35" s="3">
        <v>1900357</v>
      </c>
      <c r="AN35" s="3">
        <v>1234399</v>
      </c>
      <c r="AS35">
        <v>19205</v>
      </c>
      <c r="AT35" s="7">
        <v>81</v>
      </c>
      <c r="AU35" s="7">
        <v>78</v>
      </c>
      <c r="AV35">
        <v>366</v>
      </c>
      <c r="AW35">
        <v>215</v>
      </c>
      <c r="AX35">
        <v>167</v>
      </c>
      <c r="AY35">
        <v>93</v>
      </c>
      <c r="AZ35">
        <v>112</v>
      </c>
      <c r="BA35">
        <v>7</v>
      </c>
      <c r="BB35">
        <v>49</v>
      </c>
    </row>
    <row r="36" spans="1:54" x14ac:dyDescent="0.25">
      <c r="B36" t="s">
        <v>37</v>
      </c>
      <c r="P36" s="1">
        <v>11478</v>
      </c>
      <c r="Q36" s="1">
        <v>9663</v>
      </c>
      <c r="R36" s="1">
        <v>11727</v>
      </c>
      <c r="S36" s="2">
        <v>8959109</v>
      </c>
      <c r="T36" s="2">
        <v>13479289</v>
      </c>
      <c r="U36" s="2">
        <v>13030135</v>
      </c>
      <c r="V36" s="2">
        <v>3670962</v>
      </c>
      <c r="W36" s="2">
        <v>7820621</v>
      </c>
      <c r="X36" s="4">
        <v>4332936</v>
      </c>
      <c r="Y36" s="4">
        <v>4944513</v>
      </c>
      <c r="Z36" s="6">
        <v>31526596</v>
      </c>
      <c r="AA36" s="4">
        <v>24013060</v>
      </c>
      <c r="AB36" s="1"/>
      <c r="AC36" s="3">
        <v>30160066</v>
      </c>
      <c r="AD36" s="2">
        <v>20392658</v>
      </c>
      <c r="AE36" s="2">
        <v>33571405</v>
      </c>
      <c r="AF36" s="2">
        <v>40896246</v>
      </c>
      <c r="AG36" s="2">
        <v>20801775</v>
      </c>
      <c r="AH36" s="2">
        <v>16289362</v>
      </c>
      <c r="AI36" s="2">
        <v>28643239</v>
      </c>
      <c r="AJ36" s="3">
        <v>35110181</v>
      </c>
      <c r="AK36" s="5">
        <v>23346216</v>
      </c>
      <c r="AL36" s="2">
        <v>18434617</v>
      </c>
      <c r="AM36" s="3">
        <v>21938044</v>
      </c>
      <c r="AN36" s="3">
        <v>24849132</v>
      </c>
      <c r="AS36">
        <v>10702189</v>
      </c>
      <c r="AT36" s="7">
        <v>6724</v>
      </c>
      <c r="AU36" s="7"/>
      <c r="AV36">
        <v>30</v>
      </c>
      <c r="AW36">
        <v>6955</v>
      </c>
      <c r="AX36">
        <v>3321</v>
      </c>
      <c r="AY36">
        <v>6306</v>
      </c>
      <c r="AZ36">
        <v>32226</v>
      </c>
      <c r="BA36">
        <v>30972</v>
      </c>
      <c r="BB36">
        <v>18236</v>
      </c>
    </row>
    <row r="37" spans="1:54" x14ac:dyDescent="0.25">
      <c r="B37" t="s">
        <v>131</v>
      </c>
      <c r="P37" s="1"/>
      <c r="Q37" s="1"/>
      <c r="R37" s="1"/>
      <c r="S37" s="2"/>
      <c r="T37" s="2"/>
      <c r="U37" s="2"/>
      <c r="V37" s="2"/>
      <c r="W37" s="2"/>
      <c r="X37" s="4"/>
      <c r="Y37" s="4"/>
      <c r="Z37" s="6"/>
      <c r="AA37" s="4"/>
      <c r="AB37" s="1"/>
      <c r="AC37" s="3"/>
      <c r="AI37" s="2"/>
      <c r="AK37" s="5"/>
      <c r="AL37" s="2"/>
      <c r="AM37" s="3"/>
      <c r="AS37">
        <v>3105</v>
      </c>
      <c r="AT37" s="7">
        <v>311</v>
      </c>
      <c r="AU37" s="7">
        <v>435</v>
      </c>
      <c r="AV37">
        <v>736</v>
      </c>
      <c r="AW37">
        <v>2722</v>
      </c>
    </row>
    <row r="38" spans="1:54" x14ac:dyDescent="0.25">
      <c r="B38" t="s">
        <v>124</v>
      </c>
      <c r="P38" s="1"/>
      <c r="Q38" s="1"/>
      <c r="R38" s="1"/>
      <c r="S38" s="2">
        <v>15490917</v>
      </c>
      <c r="T38" s="2">
        <v>28424641</v>
      </c>
      <c r="U38" s="2">
        <v>43313015</v>
      </c>
      <c r="V38" s="2">
        <v>29247168</v>
      </c>
      <c r="W38" s="2">
        <v>15738624</v>
      </c>
      <c r="X38" s="4">
        <v>272981</v>
      </c>
      <c r="Y38" s="4">
        <v>1052401</v>
      </c>
      <c r="Z38" s="6">
        <v>566689</v>
      </c>
      <c r="AA38" s="4"/>
      <c r="AB38" s="1"/>
      <c r="AC38" s="3"/>
      <c r="AI38" s="2"/>
      <c r="AK38" s="5"/>
      <c r="AL38" s="2"/>
      <c r="AM38" s="3"/>
      <c r="AT38" s="7"/>
      <c r="AU38" s="7"/>
    </row>
    <row r="39" spans="1:54" x14ac:dyDescent="0.25">
      <c r="A39" t="s">
        <v>0</v>
      </c>
      <c r="B39" t="s">
        <v>24</v>
      </c>
      <c r="P39" s="1">
        <v>129622</v>
      </c>
      <c r="Q39" s="1">
        <v>155232</v>
      </c>
      <c r="R39" s="1">
        <v>167486</v>
      </c>
      <c r="S39" s="2">
        <v>147497214</v>
      </c>
      <c r="T39" s="2">
        <v>297774935</v>
      </c>
      <c r="U39" s="2">
        <v>453750835</v>
      </c>
      <c r="V39" s="2">
        <v>776699180</v>
      </c>
      <c r="W39" s="2">
        <v>142023547</v>
      </c>
      <c r="X39" s="4">
        <v>391563037</v>
      </c>
      <c r="Y39" s="4">
        <v>331342844</v>
      </c>
      <c r="Z39" s="6">
        <v>767023323</v>
      </c>
      <c r="AA39" s="4">
        <v>480572270</v>
      </c>
      <c r="AB39" s="1"/>
      <c r="AC39" s="3">
        <v>422232972</v>
      </c>
      <c r="AD39" s="2">
        <v>431971881</v>
      </c>
      <c r="AE39" s="2">
        <v>401069443</v>
      </c>
      <c r="AF39" s="2">
        <v>512539980</v>
      </c>
      <c r="AG39" s="2">
        <v>512556586</v>
      </c>
      <c r="AH39" s="2">
        <v>435784538</v>
      </c>
      <c r="AI39" s="2">
        <v>411883933</v>
      </c>
      <c r="AJ39" s="3">
        <v>201285289</v>
      </c>
      <c r="AK39" s="5">
        <v>161116045</v>
      </c>
      <c r="AL39" s="2">
        <v>137371758</v>
      </c>
      <c r="AM39" s="3">
        <v>146624654</v>
      </c>
      <c r="AN39" s="3">
        <v>147637747</v>
      </c>
      <c r="AS39">
        <v>87377804</v>
      </c>
      <c r="AT39" s="7">
        <v>38723</v>
      </c>
      <c r="AU39" s="7">
        <v>16104</v>
      </c>
      <c r="AV39">
        <v>92671</v>
      </c>
      <c r="AW39">
        <v>111835</v>
      </c>
      <c r="AX39">
        <v>157549</v>
      </c>
      <c r="AY39">
        <v>162195</v>
      </c>
      <c r="AZ39">
        <v>107383</v>
      </c>
      <c r="BA39">
        <v>96247</v>
      </c>
      <c r="BB39">
        <v>125529</v>
      </c>
    </row>
    <row r="40" spans="1:54" x14ac:dyDescent="0.25">
      <c r="A40" t="s">
        <v>0</v>
      </c>
      <c r="B40" t="s">
        <v>85</v>
      </c>
      <c r="P40" s="1"/>
      <c r="Q40" s="1"/>
      <c r="R40" s="1"/>
      <c r="S40" s="2"/>
      <c r="T40" s="2"/>
      <c r="U40" s="2"/>
      <c r="V40" s="2"/>
      <c r="W40" s="2"/>
      <c r="X40" s="4"/>
      <c r="Y40" s="4"/>
      <c r="Z40" s="6"/>
      <c r="AA40" s="4"/>
      <c r="AB40" s="1"/>
      <c r="AC40" s="3"/>
      <c r="AD40" s="2">
        <v>171072</v>
      </c>
      <c r="AF40" s="2">
        <v>1660</v>
      </c>
      <c r="AG40" s="2">
        <v>267500</v>
      </c>
      <c r="AH40" s="2">
        <v>103598</v>
      </c>
      <c r="AI40" s="2">
        <v>51782</v>
      </c>
      <c r="AJ40" s="3">
        <v>285201</v>
      </c>
      <c r="AK40" s="5">
        <v>11096</v>
      </c>
      <c r="AL40" s="2">
        <v>203476</v>
      </c>
      <c r="AM40" s="3">
        <v>29842</v>
      </c>
      <c r="AN40" s="3">
        <v>180906</v>
      </c>
      <c r="AT40" s="7"/>
      <c r="AU40" s="7"/>
    </row>
    <row r="41" spans="1:54" x14ac:dyDescent="0.25">
      <c r="A41" t="s">
        <v>0</v>
      </c>
      <c r="B41" t="s">
        <v>58</v>
      </c>
      <c r="P41" s="1"/>
      <c r="Q41" s="1"/>
      <c r="R41" s="1"/>
      <c r="S41" s="2">
        <v>5293110</v>
      </c>
      <c r="T41" s="2">
        <v>6489100</v>
      </c>
      <c r="U41" s="2">
        <v>6299484</v>
      </c>
      <c r="V41" s="2">
        <v>6261379</v>
      </c>
      <c r="W41" s="2">
        <v>7181375</v>
      </c>
      <c r="X41" s="4">
        <v>5990513</v>
      </c>
      <c r="Y41" s="4">
        <v>8724830</v>
      </c>
      <c r="Z41" s="6">
        <v>14015791</v>
      </c>
      <c r="AA41" s="4">
        <v>12014053</v>
      </c>
      <c r="AB41" s="1"/>
      <c r="AC41" s="3">
        <v>24966915</v>
      </c>
      <c r="AD41" s="2">
        <v>10933555</v>
      </c>
      <c r="AE41" s="2">
        <v>10419499</v>
      </c>
      <c r="AF41" s="2">
        <v>14484663</v>
      </c>
      <c r="AG41" s="2">
        <v>19930747</v>
      </c>
      <c r="AH41" s="2">
        <v>24760992</v>
      </c>
      <c r="AI41" s="2">
        <v>19266591</v>
      </c>
      <c r="AJ41" s="3">
        <v>12624080</v>
      </c>
      <c r="AK41" s="5">
        <v>10790751</v>
      </c>
      <c r="AL41" s="2">
        <v>12496563</v>
      </c>
      <c r="AM41" s="3">
        <v>16821204</v>
      </c>
      <c r="AN41" s="3">
        <v>14025973</v>
      </c>
      <c r="AT41" s="7"/>
      <c r="AU41" s="7"/>
    </row>
    <row r="42" spans="1:54" x14ac:dyDescent="0.25">
      <c r="B42" t="s">
        <v>55</v>
      </c>
      <c r="P42" s="1"/>
      <c r="Q42" s="1"/>
      <c r="R42" s="1"/>
      <c r="S42" s="2">
        <v>18325344</v>
      </c>
      <c r="T42" s="2">
        <v>21975496</v>
      </c>
      <c r="U42" s="2">
        <v>18582605</v>
      </c>
      <c r="V42" s="2">
        <v>13611148</v>
      </c>
      <c r="W42" s="2">
        <v>25914661</v>
      </c>
      <c r="X42" s="4">
        <v>19424923</v>
      </c>
      <c r="Y42" s="4">
        <v>26034763</v>
      </c>
      <c r="Z42" s="6">
        <v>33265840</v>
      </c>
      <c r="AA42" s="4">
        <v>102416845</v>
      </c>
      <c r="AB42" s="1"/>
      <c r="AC42" s="3">
        <v>13479179</v>
      </c>
      <c r="AD42" s="2">
        <v>69368262</v>
      </c>
      <c r="AE42" s="2">
        <v>51954322</v>
      </c>
      <c r="AF42" s="2">
        <v>75130828</v>
      </c>
      <c r="AG42" s="2">
        <v>96341798</v>
      </c>
      <c r="AH42" s="2">
        <v>50666471</v>
      </c>
      <c r="AI42" s="2">
        <v>52266100</v>
      </c>
      <c r="AJ42" s="3">
        <v>22065485</v>
      </c>
      <c r="AK42" s="5">
        <v>24518642</v>
      </c>
      <c r="AL42" s="2">
        <v>18706833</v>
      </c>
      <c r="AM42" s="3">
        <v>10029320</v>
      </c>
      <c r="AN42" s="3">
        <v>10396725</v>
      </c>
      <c r="AS42">
        <v>2693668</v>
      </c>
      <c r="AT42" s="7">
        <v>306</v>
      </c>
      <c r="AU42" s="7">
        <v>72</v>
      </c>
      <c r="AV42">
        <v>21</v>
      </c>
      <c r="AY42">
        <v>1064</v>
      </c>
      <c r="AZ42">
        <v>5249</v>
      </c>
      <c r="BA42">
        <v>3982</v>
      </c>
      <c r="BB42">
        <v>4535</v>
      </c>
    </row>
    <row r="43" spans="1:54" x14ac:dyDescent="0.25">
      <c r="B43" t="s">
        <v>5</v>
      </c>
      <c r="P43" s="1">
        <v>656</v>
      </c>
      <c r="Q43" s="1">
        <v>895</v>
      </c>
      <c r="R43" s="1">
        <v>671</v>
      </c>
      <c r="S43" s="2">
        <v>637894</v>
      </c>
      <c r="T43" s="2"/>
      <c r="U43" s="2"/>
      <c r="V43" s="2"/>
      <c r="W43" s="2"/>
      <c r="X43" s="4">
        <v>62370</v>
      </c>
      <c r="Y43" s="4">
        <v>5097230</v>
      </c>
      <c r="Z43" s="6">
        <v>9510766</v>
      </c>
      <c r="AA43" s="4">
        <v>3114840</v>
      </c>
      <c r="AB43" s="1"/>
      <c r="AC43" s="3">
        <v>16238229</v>
      </c>
      <c r="AD43" s="2">
        <v>2626275</v>
      </c>
      <c r="AE43" s="2">
        <v>8690900</v>
      </c>
      <c r="AF43" s="2">
        <v>10544428</v>
      </c>
      <c r="AG43" s="2">
        <v>16346525</v>
      </c>
      <c r="AH43" s="2">
        <v>22298805</v>
      </c>
      <c r="AI43" s="2">
        <v>12303870</v>
      </c>
      <c r="AJ43" s="3">
        <v>5837691</v>
      </c>
      <c r="AK43" s="5">
        <v>6977373</v>
      </c>
      <c r="AL43" s="2">
        <v>4180002</v>
      </c>
      <c r="AM43" s="3">
        <v>4048858</v>
      </c>
      <c r="AN43" s="3">
        <v>4926582</v>
      </c>
      <c r="AS43">
        <v>349854</v>
      </c>
      <c r="AT43" s="7">
        <v>306</v>
      </c>
      <c r="AU43" s="7">
        <v>1725</v>
      </c>
      <c r="AV43">
        <v>3187</v>
      </c>
      <c r="AW43">
        <v>1005</v>
      </c>
      <c r="AZ43">
        <v>245</v>
      </c>
      <c r="BA43">
        <v>1827</v>
      </c>
      <c r="BB43">
        <v>5132</v>
      </c>
    </row>
    <row r="44" spans="1:54" x14ac:dyDescent="0.25">
      <c r="A44" t="s">
        <v>0</v>
      </c>
      <c r="B44" t="s">
        <v>6</v>
      </c>
      <c r="P44" s="1">
        <v>164352</v>
      </c>
      <c r="Q44" s="1">
        <v>182954</v>
      </c>
      <c r="R44" s="1">
        <v>204268</v>
      </c>
      <c r="S44" s="2">
        <v>134258166</v>
      </c>
      <c r="T44" s="2">
        <v>93722133</v>
      </c>
      <c r="U44" s="2">
        <v>110267811</v>
      </c>
      <c r="V44" s="2">
        <v>144891196</v>
      </c>
      <c r="W44" s="2">
        <v>87692309</v>
      </c>
      <c r="X44" s="4">
        <v>89264764</v>
      </c>
      <c r="Y44" s="4">
        <v>174030033</v>
      </c>
      <c r="Z44" s="6">
        <v>281960796</v>
      </c>
      <c r="AA44" s="4">
        <v>198361056</v>
      </c>
      <c r="AB44" s="1"/>
      <c r="AC44" s="3">
        <v>348594172</v>
      </c>
      <c r="AD44" s="2">
        <v>280655555</v>
      </c>
      <c r="AE44" s="2">
        <v>344124939</v>
      </c>
      <c r="AF44" s="2">
        <v>389987778</v>
      </c>
      <c r="AG44" s="2">
        <v>419440850</v>
      </c>
      <c r="AH44" s="2">
        <v>350744936</v>
      </c>
      <c r="AI44" s="2">
        <v>269974217</v>
      </c>
      <c r="AJ44" s="3">
        <v>106753896</v>
      </c>
      <c r="AK44" s="5">
        <v>75093918</v>
      </c>
      <c r="AL44" s="2">
        <v>63941511</v>
      </c>
      <c r="AM44" s="3">
        <v>67168555</v>
      </c>
      <c r="AN44" s="3">
        <v>48765743</v>
      </c>
      <c r="AS44">
        <v>20295214</v>
      </c>
      <c r="AT44" s="7">
        <v>14205</v>
      </c>
      <c r="AU44" s="7">
        <v>14261</v>
      </c>
      <c r="AV44">
        <v>15477</v>
      </c>
      <c r="AW44">
        <v>12740</v>
      </c>
      <c r="AX44">
        <v>12325</v>
      </c>
      <c r="AY44">
        <v>4523</v>
      </c>
      <c r="AZ44">
        <v>988</v>
      </c>
      <c r="BA44">
        <v>9080</v>
      </c>
      <c r="BB44">
        <v>88558</v>
      </c>
    </row>
    <row r="45" spans="1:54" x14ac:dyDescent="0.25">
      <c r="A45" t="s">
        <v>0</v>
      </c>
      <c r="B45" t="s">
        <v>17</v>
      </c>
      <c r="P45" s="1">
        <v>58</v>
      </c>
      <c r="Q45" s="1">
        <v>1475</v>
      </c>
      <c r="R45" s="1">
        <v>1543</v>
      </c>
      <c r="S45" s="2">
        <v>1430799</v>
      </c>
      <c r="T45" s="2">
        <v>959973</v>
      </c>
      <c r="U45" s="2">
        <v>947727</v>
      </c>
      <c r="V45" s="2">
        <v>1194732</v>
      </c>
      <c r="W45" s="2">
        <v>1334788</v>
      </c>
      <c r="X45" s="4">
        <v>268680</v>
      </c>
      <c r="Y45" s="4">
        <v>157409</v>
      </c>
      <c r="Z45" s="6">
        <v>101861</v>
      </c>
      <c r="AA45" s="4">
        <v>59297</v>
      </c>
      <c r="AB45" s="1"/>
      <c r="AC45" s="3">
        <v>175106</v>
      </c>
      <c r="AD45" s="2">
        <v>247634</v>
      </c>
      <c r="AE45" s="2">
        <v>1950654</v>
      </c>
      <c r="AF45" s="2">
        <v>3069743</v>
      </c>
      <c r="AG45" s="2">
        <v>519952</v>
      </c>
      <c r="AH45" s="2">
        <v>549967</v>
      </c>
      <c r="AI45" s="2">
        <v>1002340</v>
      </c>
      <c r="AJ45" s="3">
        <v>136279</v>
      </c>
      <c r="AK45" s="5">
        <v>82410</v>
      </c>
      <c r="AL45" s="2">
        <v>39114</v>
      </c>
      <c r="AM45" s="3">
        <v>10321</v>
      </c>
      <c r="AN45" s="3">
        <v>924</v>
      </c>
      <c r="AS45">
        <v>153</v>
      </c>
      <c r="AT45" s="7">
        <v>28</v>
      </c>
      <c r="AU45" s="7">
        <v>176</v>
      </c>
      <c r="AV45">
        <v>46</v>
      </c>
      <c r="AW45">
        <v>31</v>
      </c>
      <c r="AX45">
        <v>91</v>
      </c>
      <c r="AY45">
        <v>28</v>
      </c>
      <c r="AZ45">
        <v>50</v>
      </c>
      <c r="BA45">
        <v>878</v>
      </c>
      <c r="BB45">
        <v>510</v>
      </c>
    </row>
    <row r="46" spans="1:54" x14ac:dyDescent="0.25">
      <c r="A46" t="s">
        <v>0</v>
      </c>
      <c r="B46" t="s">
        <v>7</v>
      </c>
      <c r="P46" s="1">
        <v>11</v>
      </c>
      <c r="Q46" s="1">
        <v>99</v>
      </c>
      <c r="R46" s="1">
        <v>19</v>
      </c>
      <c r="S46" s="2">
        <v>254364</v>
      </c>
      <c r="T46" s="2">
        <v>817230</v>
      </c>
      <c r="U46" s="2">
        <v>13896</v>
      </c>
      <c r="V46" s="2">
        <v>110291</v>
      </c>
      <c r="W46" s="2">
        <v>33030</v>
      </c>
      <c r="X46" s="4">
        <v>102012</v>
      </c>
      <c r="Y46" s="4">
        <v>2004308</v>
      </c>
      <c r="Z46" s="6">
        <v>5886783</v>
      </c>
      <c r="AA46" s="4">
        <v>1105891</v>
      </c>
      <c r="AB46" s="1"/>
      <c r="AC46" s="3">
        <v>1284460</v>
      </c>
      <c r="AD46" s="2">
        <v>122361</v>
      </c>
      <c r="AE46" s="2">
        <v>339018</v>
      </c>
      <c r="AF46" s="2">
        <v>91548</v>
      </c>
      <c r="AG46" s="2">
        <v>148068</v>
      </c>
      <c r="AH46" s="2">
        <v>24083</v>
      </c>
      <c r="AI46" s="2">
        <v>42277</v>
      </c>
      <c r="AJ46" s="3">
        <v>11754</v>
      </c>
      <c r="AK46" s="5">
        <v>164014</v>
      </c>
      <c r="AL46" s="2">
        <v>100095</v>
      </c>
      <c r="AM46" s="3">
        <v>78220</v>
      </c>
      <c r="AN46" s="3">
        <v>71581</v>
      </c>
      <c r="AS46">
        <v>127029</v>
      </c>
      <c r="AT46" s="7"/>
      <c r="AU46" s="7"/>
      <c r="AY46">
        <v>7</v>
      </c>
      <c r="AZ46">
        <v>31</v>
      </c>
      <c r="BA46">
        <v>13</v>
      </c>
      <c r="BB46">
        <v>3</v>
      </c>
    </row>
    <row r="47" spans="1:54" x14ac:dyDescent="0.25">
      <c r="A47" t="s">
        <v>0</v>
      </c>
      <c r="B47" t="s">
        <v>69</v>
      </c>
      <c r="P47" s="1"/>
      <c r="Q47" s="1"/>
      <c r="R47" s="1"/>
      <c r="S47" s="2">
        <v>13147</v>
      </c>
      <c r="T47" s="2">
        <v>28814</v>
      </c>
      <c r="U47" s="2">
        <v>72338</v>
      </c>
      <c r="V47" s="2">
        <v>91657</v>
      </c>
      <c r="W47" s="2">
        <v>207995</v>
      </c>
      <c r="X47" s="4">
        <v>116247</v>
      </c>
      <c r="Y47" s="4">
        <v>67382</v>
      </c>
      <c r="Z47" s="6">
        <v>97951</v>
      </c>
      <c r="AA47" s="4">
        <v>150362</v>
      </c>
      <c r="AB47" s="1"/>
      <c r="AC47" s="3">
        <v>9812</v>
      </c>
      <c r="AD47" s="2">
        <v>100782</v>
      </c>
      <c r="AE47" s="2">
        <v>245905</v>
      </c>
      <c r="AF47" s="2">
        <v>468325</v>
      </c>
      <c r="AG47" s="2">
        <v>534084</v>
      </c>
      <c r="AH47" s="2">
        <v>346582</v>
      </c>
      <c r="AI47" s="2">
        <v>724691</v>
      </c>
      <c r="AJ47" s="3">
        <v>120720</v>
      </c>
      <c r="AK47" s="5">
        <v>97357</v>
      </c>
      <c r="AL47" s="2">
        <v>143726</v>
      </c>
      <c r="AM47" s="3">
        <v>306506</v>
      </c>
      <c r="AN47" s="3">
        <v>267862</v>
      </c>
      <c r="AS47">
        <v>12992</v>
      </c>
      <c r="AT47" s="7">
        <v>1</v>
      </c>
      <c r="AU47" s="7">
        <v>9</v>
      </c>
      <c r="AV47">
        <v>10</v>
      </c>
      <c r="AW47">
        <v>4</v>
      </c>
      <c r="AZ47">
        <v>6</v>
      </c>
      <c r="BA47">
        <v>1</v>
      </c>
      <c r="BB47">
        <v>1</v>
      </c>
    </row>
    <row r="48" spans="1:54" x14ac:dyDescent="0.25">
      <c r="B48" t="s">
        <v>148</v>
      </c>
      <c r="P48" s="1"/>
      <c r="Q48" s="1"/>
      <c r="R48" s="1"/>
      <c r="S48" s="2"/>
      <c r="T48" s="2"/>
      <c r="U48" s="2"/>
      <c r="V48" s="2"/>
      <c r="W48" s="2"/>
      <c r="X48" s="4"/>
      <c r="Y48" s="4"/>
      <c r="Z48" s="6"/>
      <c r="AA48" s="4"/>
      <c r="AB48" s="1"/>
      <c r="AC48" s="3"/>
      <c r="AI48" s="2"/>
      <c r="AK48" s="5"/>
      <c r="AL48" s="2"/>
      <c r="AM48" s="3"/>
      <c r="AS48">
        <v>29014661</v>
      </c>
      <c r="AT48" s="7">
        <v>26557</v>
      </c>
      <c r="AU48" s="7">
        <v>43490</v>
      </c>
      <c r="AV48">
        <v>37996</v>
      </c>
      <c r="AW48">
        <v>40376</v>
      </c>
      <c r="AX48">
        <v>48758</v>
      </c>
      <c r="AY48">
        <v>49669</v>
      </c>
      <c r="AZ48">
        <v>55679</v>
      </c>
      <c r="BA48">
        <v>75133</v>
      </c>
      <c r="BB48">
        <v>70307</v>
      </c>
    </row>
    <row r="49" spans="1:54" x14ac:dyDescent="0.25">
      <c r="B49" t="s">
        <v>25</v>
      </c>
      <c r="P49" s="1"/>
      <c r="Q49" s="1"/>
      <c r="R49" s="1">
        <v>20</v>
      </c>
      <c r="S49" s="2">
        <v>7792</v>
      </c>
      <c r="T49" s="2">
        <v>32758</v>
      </c>
      <c r="U49" s="2"/>
      <c r="V49" s="2"/>
      <c r="W49" s="2"/>
      <c r="X49" s="4">
        <v>103190</v>
      </c>
      <c r="Y49" s="4">
        <v>62980</v>
      </c>
      <c r="Z49" s="6">
        <v>9800</v>
      </c>
      <c r="AA49" s="4"/>
      <c r="AB49" s="1"/>
      <c r="AC49" s="3">
        <v>265956</v>
      </c>
      <c r="AD49" s="2">
        <v>363874</v>
      </c>
      <c r="AE49" s="2">
        <v>2191083</v>
      </c>
      <c r="AF49" s="2">
        <v>2684494</v>
      </c>
      <c r="AG49" s="2">
        <v>2806387</v>
      </c>
      <c r="AH49" s="2">
        <v>3287723</v>
      </c>
      <c r="AI49" s="2">
        <v>2327822</v>
      </c>
      <c r="AJ49" s="3">
        <v>218405</v>
      </c>
      <c r="AK49" s="5">
        <v>171247</v>
      </c>
      <c r="AL49" s="2">
        <v>620851</v>
      </c>
      <c r="AM49" s="3">
        <v>421382</v>
      </c>
      <c r="AN49" s="3">
        <v>159294</v>
      </c>
      <c r="AS49">
        <v>2300</v>
      </c>
      <c r="AT49" s="7"/>
      <c r="AU49" s="7"/>
    </row>
    <row r="50" spans="1:54" x14ac:dyDescent="0.25">
      <c r="A50" t="s">
        <v>0</v>
      </c>
      <c r="B50" t="s">
        <v>8</v>
      </c>
      <c r="P50" s="1">
        <v>15016</v>
      </c>
      <c r="Q50" s="1">
        <v>16867</v>
      </c>
      <c r="R50" s="1">
        <v>18642</v>
      </c>
      <c r="S50" s="2">
        <v>15165423</v>
      </c>
      <c r="T50" s="2">
        <v>8438451</v>
      </c>
      <c r="U50" s="2">
        <v>6221278</v>
      </c>
      <c r="V50" s="2">
        <v>2500149</v>
      </c>
      <c r="W50" s="2">
        <v>52733</v>
      </c>
      <c r="X50" s="4">
        <v>6199425</v>
      </c>
      <c r="Y50" s="4">
        <v>19617683</v>
      </c>
      <c r="Z50" s="6">
        <v>56637151</v>
      </c>
      <c r="AA50" s="4">
        <v>75620093</v>
      </c>
      <c r="AB50" s="1"/>
      <c r="AC50" s="3">
        <v>68425859</v>
      </c>
      <c r="AD50" s="2">
        <v>60207962</v>
      </c>
      <c r="AE50" s="2">
        <v>55812003</v>
      </c>
      <c r="AF50" s="2">
        <v>63277746</v>
      </c>
      <c r="AG50" s="2">
        <v>69175293</v>
      </c>
      <c r="AH50" s="2">
        <v>49173570</v>
      </c>
      <c r="AI50" s="2">
        <v>43421856</v>
      </c>
      <c r="AJ50" s="3">
        <v>30277104</v>
      </c>
      <c r="AK50" s="5">
        <v>23194655</v>
      </c>
      <c r="AL50" s="2">
        <v>25181305</v>
      </c>
      <c r="AM50" s="3">
        <v>25236799</v>
      </c>
      <c r="AN50" s="3">
        <v>31757314</v>
      </c>
      <c r="AS50">
        <v>4795491</v>
      </c>
      <c r="AT50" s="7">
        <v>1994</v>
      </c>
      <c r="AU50" s="7">
        <v>2756</v>
      </c>
      <c r="AV50">
        <v>1657</v>
      </c>
      <c r="AW50">
        <v>3712</v>
      </c>
      <c r="AX50">
        <v>514</v>
      </c>
      <c r="AY50">
        <v>4912</v>
      </c>
      <c r="AZ50">
        <v>27932</v>
      </c>
      <c r="BA50">
        <v>35768</v>
      </c>
      <c r="BB50">
        <v>42776</v>
      </c>
    </row>
    <row r="51" spans="1:54" x14ac:dyDescent="0.25">
      <c r="B51" t="s">
        <v>138</v>
      </c>
      <c r="P51" s="1"/>
      <c r="Q51" s="1"/>
      <c r="R51" s="1"/>
      <c r="S51" s="2"/>
      <c r="T51" s="2"/>
      <c r="U51" s="2"/>
      <c r="V51" s="2"/>
      <c r="W51" s="2"/>
      <c r="X51" s="4"/>
      <c r="Y51" s="4"/>
      <c r="Z51" s="6"/>
      <c r="AA51" s="4"/>
      <c r="AB51" s="1"/>
      <c r="AC51" s="3"/>
      <c r="AI51" s="2"/>
      <c r="AK51" s="5"/>
      <c r="AL51" s="2"/>
      <c r="AM51" s="3"/>
      <c r="AS51">
        <v>31536</v>
      </c>
      <c r="AT51" s="7"/>
      <c r="AU51" s="7">
        <v>46</v>
      </c>
      <c r="AV51">
        <v>41</v>
      </c>
      <c r="AW51">
        <v>4</v>
      </c>
      <c r="AX51">
        <v>64207</v>
      </c>
      <c r="AY51">
        <v>36040</v>
      </c>
      <c r="AZ51">
        <v>31469</v>
      </c>
      <c r="BA51">
        <v>29301</v>
      </c>
      <c r="BB51">
        <v>38543</v>
      </c>
    </row>
    <row r="52" spans="1:54" x14ac:dyDescent="0.25">
      <c r="B52" t="s">
        <v>139</v>
      </c>
      <c r="P52" s="1"/>
      <c r="Q52" s="1"/>
      <c r="R52" s="1"/>
      <c r="S52" s="2"/>
      <c r="T52" s="2"/>
      <c r="U52" s="2"/>
      <c r="V52" s="2"/>
      <c r="W52" s="2"/>
      <c r="X52" s="4"/>
      <c r="Y52" s="4"/>
      <c r="Z52" s="6"/>
      <c r="AA52" s="4"/>
      <c r="AB52" s="1"/>
      <c r="AC52" s="3"/>
      <c r="AI52" s="2"/>
      <c r="AK52" s="5"/>
      <c r="AL52" s="2"/>
      <c r="AM52" s="3"/>
      <c r="AS52">
        <v>4110870</v>
      </c>
      <c r="AT52" s="7">
        <v>242</v>
      </c>
      <c r="AU52" s="7"/>
      <c r="AV52">
        <v>4</v>
      </c>
      <c r="AZ52">
        <v>1530</v>
      </c>
      <c r="BA52">
        <v>155</v>
      </c>
      <c r="BB52">
        <v>5542</v>
      </c>
    </row>
    <row r="53" spans="1:54" x14ac:dyDescent="0.25">
      <c r="A53" t="s">
        <v>0</v>
      </c>
      <c r="B53" t="s">
        <v>26</v>
      </c>
      <c r="P53" s="1">
        <v>2</v>
      </c>
      <c r="Q53" s="1">
        <v>1</v>
      </c>
      <c r="R53" s="1"/>
      <c r="S53" s="2">
        <v>7641</v>
      </c>
      <c r="T53" s="2">
        <v>2083</v>
      </c>
      <c r="U53" s="2"/>
      <c r="V53" s="2"/>
      <c r="W53" s="2">
        <v>53511</v>
      </c>
      <c r="X53" s="4">
        <v>322</v>
      </c>
      <c r="Y53" s="4">
        <v>50501</v>
      </c>
      <c r="Z53" s="6">
        <v>17595</v>
      </c>
      <c r="AA53" s="4">
        <v>19050</v>
      </c>
      <c r="AB53" s="1"/>
      <c r="AC53" s="3">
        <v>27783</v>
      </c>
      <c r="AD53" s="2">
        <v>63768</v>
      </c>
      <c r="AE53" s="2">
        <v>158561</v>
      </c>
      <c r="AF53" s="2">
        <v>65747</v>
      </c>
      <c r="AG53" s="2">
        <v>244072</v>
      </c>
      <c r="AH53" s="2">
        <v>341239</v>
      </c>
      <c r="AI53" s="2">
        <v>8516</v>
      </c>
      <c r="AJ53" s="3">
        <v>37950</v>
      </c>
      <c r="AK53" s="5">
        <v>20183</v>
      </c>
      <c r="AL53" s="2">
        <v>264466</v>
      </c>
      <c r="AM53" s="3">
        <v>192705</v>
      </c>
      <c r="AN53" s="3">
        <v>129748</v>
      </c>
      <c r="AS53">
        <v>38</v>
      </c>
      <c r="AT53" s="7"/>
      <c r="AU53" s="7"/>
      <c r="BA53">
        <v>43</v>
      </c>
    </row>
    <row r="54" spans="1:54" x14ac:dyDescent="0.25">
      <c r="A54" t="s">
        <v>0</v>
      </c>
      <c r="B54" t="s">
        <v>42</v>
      </c>
      <c r="P54" s="1"/>
      <c r="Q54" s="1"/>
      <c r="R54" s="1"/>
      <c r="S54" s="2"/>
      <c r="T54" s="2"/>
      <c r="U54" s="2"/>
      <c r="V54" s="2"/>
      <c r="W54" s="2"/>
      <c r="X54" s="4"/>
      <c r="Y54" s="4"/>
      <c r="Z54" s="6">
        <v>1000</v>
      </c>
      <c r="AA54" s="4">
        <v>23613</v>
      </c>
      <c r="AB54" s="1"/>
      <c r="AC54" s="3">
        <v>26026</v>
      </c>
      <c r="AD54" s="2">
        <v>16433</v>
      </c>
      <c r="AE54" s="2">
        <v>630722</v>
      </c>
      <c r="AF54" s="2">
        <v>4312430</v>
      </c>
      <c r="AG54" s="2">
        <v>4067986</v>
      </c>
      <c r="AH54" s="2">
        <v>3441271</v>
      </c>
      <c r="AI54" s="2">
        <v>2044230</v>
      </c>
      <c r="AJ54" s="3">
        <v>988447</v>
      </c>
      <c r="AK54" s="5">
        <v>523256</v>
      </c>
      <c r="AL54" s="2">
        <v>642883</v>
      </c>
      <c r="AM54" s="3">
        <v>723088</v>
      </c>
      <c r="AN54" s="3">
        <v>1046314</v>
      </c>
      <c r="AS54">
        <v>666533</v>
      </c>
      <c r="AT54" s="7">
        <v>1155</v>
      </c>
      <c r="AU54" s="7">
        <v>1915</v>
      </c>
      <c r="AV54">
        <v>1481</v>
      </c>
      <c r="AW54">
        <v>1770</v>
      </c>
      <c r="AX54">
        <v>386</v>
      </c>
      <c r="AY54">
        <v>5</v>
      </c>
      <c r="BA54">
        <v>18</v>
      </c>
      <c r="BB54">
        <v>44</v>
      </c>
    </row>
    <row r="55" spans="1:54" x14ac:dyDescent="0.25">
      <c r="B55" t="s">
        <v>149</v>
      </c>
      <c r="P55" s="1"/>
      <c r="Q55" s="1"/>
      <c r="R55" s="1"/>
      <c r="S55" s="2"/>
      <c r="T55" s="2"/>
      <c r="U55" s="2"/>
      <c r="V55" s="2"/>
      <c r="W55" s="2"/>
      <c r="X55" s="4"/>
      <c r="Y55" s="4"/>
      <c r="Z55" s="6"/>
      <c r="AA55" s="4"/>
      <c r="AB55" s="1"/>
      <c r="AC55" s="3"/>
      <c r="AI55" s="2"/>
      <c r="AK55" s="5"/>
      <c r="AL55" s="2"/>
      <c r="AM55" s="3"/>
      <c r="AS55">
        <v>96</v>
      </c>
      <c r="AT55" s="7">
        <v>48</v>
      </c>
      <c r="AU55" s="7">
        <v>166</v>
      </c>
      <c r="AW55">
        <v>210</v>
      </c>
      <c r="AX55">
        <v>48</v>
      </c>
      <c r="AY55">
        <v>27</v>
      </c>
      <c r="AZ55">
        <v>33</v>
      </c>
      <c r="BB55">
        <v>8</v>
      </c>
    </row>
    <row r="56" spans="1:54" x14ac:dyDescent="0.25">
      <c r="A56" t="s">
        <v>0</v>
      </c>
      <c r="B56" t="s">
        <v>46</v>
      </c>
      <c r="P56" s="1"/>
      <c r="Q56" s="1"/>
      <c r="R56" s="1"/>
      <c r="S56" s="2"/>
      <c r="T56" s="2"/>
      <c r="U56" s="2"/>
      <c r="V56" s="2"/>
      <c r="W56" s="2"/>
      <c r="X56" s="4"/>
      <c r="Y56" s="4"/>
      <c r="Z56" s="6"/>
      <c r="AA56" s="4"/>
      <c r="AB56" s="1"/>
      <c r="AC56" s="3"/>
      <c r="AE56" s="2">
        <v>107345112</v>
      </c>
      <c r="AF56" s="2">
        <v>124873558</v>
      </c>
      <c r="AG56" s="2">
        <v>146821278</v>
      </c>
      <c r="AH56" s="2">
        <v>101439520</v>
      </c>
      <c r="AI56" s="2">
        <v>105111507</v>
      </c>
      <c r="AJ56" s="3">
        <v>41487774</v>
      </c>
      <c r="AK56" s="5">
        <v>29774025</v>
      </c>
      <c r="AL56" s="2">
        <v>28948901</v>
      </c>
      <c r="AM56" s="3">
        <v>28430970</v>
      </c>
      <c r="AN56" s="3">
        <v>25611928</v>
      </c>
      <c r="AS56">
        <v>9660213</v>
      </c>
      <c r="AT56" s="7">
        <v>5219</v>
      </c>
      <c r="AU56" s="7">
        <v>7520</v>
      </c>
      <c r="AV56">
        <v>272</v>
      </c>
      <c r="AW56">
        <v>226</v>
      </c>
      <c r="AX56">
        <v>9515</v>
      </c>
      <c r="AY56">
        <v>11456</v>
      </c>
      <c r="AZ56">
        <v>59952</v>
      </c>
      <c r="BA56">
        <v>56870</v>
      </c>
      <c r="BB56">
        <v>23143</v>
      </c>
    </row>
    <row r="57" spans="1:54" x14ac:dyDescent="0.25">
      <c r="A57" t="s">
        <v>0</v>
      </c>
      <c r="B57" t="s">
        <v>9</v>
      </c>
      <c r="P57" s="1">
        <v>168423</v>
      </c>
      <c r="Q57" s="1">
        <v>200585</v>
      </c>
      <c r="R57" s="1">
        <v>244669</v>
      </c>
      <c r="S57" s="2">
        <v>219496514</v>
      </c>
      <c r="T57" s="2">
        <v>363369966</v>
      </c>
      <c r="U57" s="2">
        <v>326078617</v>
      </c>
      <c r="V57" s="2">
        <v>100186038</v>
      </c>
      <c r="W57" s="2">
        <v>66710947</v>
      </c>
      <c r="X57" s="4">
        <v>182351067</v>
      </c>
      <c r="Y57" s="4">
        <v>211638254</v>
      </c>
      <c r="Z57" s="6">
        <v>363760258</v>
      </c>
      <c r="AA57" s="4">
        <v>448201033</v>
      </c>
      <c r="AB57" s="1"/>
      <c r="AC57" s="3">
        <v>435204937</v>
      </c>
      <c r="AD57" s="2">
        <v>289062840</v>
      </c>
      <c r="AE57" s="2">
        <v>216455314</v>
      </c>
      <c r="AF57" s="2">
        <v>295538905</v>
      </c>
      <c r="AG57" s="2">
        <v>311282301</v>
      </c>
      <c r="AH57" s="2">
        <v>356633714</v>
      </c>
      <c r="AI57" s="2">
        <v>301501333</v>
      </c>
      <c r="AJ57" s="3">
        <v>132177595</v>
      </c>
      <c r="AK57" s="5">
        <v>104217058</v>
      </c>
      <c r="AL57" s="2">
        <v>83689875</v>
      </c>
      <c r="AM57" s="3">
        <v>87905783</v>
      </c>
      <c r="AN57" s="3">
        <v>91548369</v>
      </c>
      <c r="AS57">
        <v>18936400</v>
      </c>
      <c r="AT57" s="7">
        <v>21142</v>
      </c>
      <c r="AU57" s="7">
        <v>30276</v>
      </c>
      <c r="AV57">
        <v>31469</v>
      </c>
      <c r="AW57">
        <v>24342</v>
      </c>
      <c r="AX57">
        <v>36176</v>
      </c>
      <c r="AY57">
        <v>77630</v>
      </c>
      <c r="AZ57">
        <v>76992</v>
      </c>
      <c r="BA57">
        <v>129681</v>
      </c>
      <c r="BB57">
        <v>116864</v>
      </c>
    </row>
    <row r="58" spans="1:54" x14ac:dyDescent="0.25">
      <c r="B58" t="s">
        <v>150</v>
      </c>
      <c r="P58" s="1"/>
      <c r="Q58" s="1"/>
      <c r="R58" s="1"/>
      <c r="S58" s="2"/>
      <c r="T58" s="2"/>
      <c r="U58" s="2"/>
      <c r="V58" s="2"/>
      <c r="W58" s="2"/>
      <c r="X58" s="4"/>
      <c r="Y58" s="4"/>
      <c r="Z58" s="6"/>
      <c r="AA58" s="4"/>
      <c r="AB58" s="1"/>
      <c r="AC58" s="3"/>
      <c r="AI58" s="2"/>
      <c r="AK58" s="5"/>
      <c r="AL58" s="2"/>
      <c r="AM58" s="3"/>
      <c r="AT58" s="7"/>
      <c r="AU58" s="7"/>
      <c r="AV58">
        <v>3</v>
      </c>
      <c r="AW58">
        <v>12</v>
      </c>
      <c r="AX58">
        <v>43</v>
      </c>
      <c r="AZ58">
        <v>4</v>
      </c>
      <c r="BB58">
        <v>97</v>
      </c>
    </row>
    <row r="59" spans="1:54" x14ac:dyDescent="0.25">
      <c r="A59" t="s">
        <v>0</v>
      </c>
      <c r="B59" t="s">
        <v>72</v>
      </c>
      <c r="P59" s="1"/>
      <c r="Q59" s="1"/>
      <c r="R59" s="1"/>
      <c r="S59" s="2"/>
      <c r="T59" s="2"/>
      <c r="U59" s="2"/>
      <c r="V59" s="2"/>
      <c r="W59" s="2"/>
      <c r="X59" s="4"/>
      <c r="Y59" s="4"/>
      <c r="Z59" s="6"/>
      <c r="AA59" s="4"/>
      <c r="AB59" s="1"/>
      <c r="AC59" s="3"/>
      <c r="AE59" s="2">
        <v>12255</v>
      </c>
      <c r="AF59" s="2">
        <v>1496834</v>
      </c>
      <c r="AG59" s="2">
        <v>217884</v>
      </c>
      <c r="AH59" s="2">
        <v>532373</v>
      </c>
      <c r="AI59" s="2">
        <v>498855</v>
      </c>
      <c r="AJ59" s="3">
        <v>176978</v>
      </c>
      <c r="AK59" s="5">
        <v>66518</v>
      </c>
      <c r="AL59" s="2">
        <v>95573</v>
      </c>
      <c r="AM59" s="3">
        <v>1199698</v>
      </c>
      <c r="AN59" s="3">
        <v>1836717</v>
      </c>
      <c r="AS59">
        <v>121918</v>
      </c>
      <c r="AT59" s="7">
        <v>204</v>
      </c>
      <c r="AU59" s="7"/>
      <c r="AV59">
        <v>200</v>
      </c>
      <c r="AW59">
        <v>368</v>
      </c>
      <c r="AX59">
        <v>25</v>
      </c>
      <c r="AY59">
        <v>987</v>
      </c>
      <c r="AZ59">
        <v>543</v>
      </c>
      <c r="BA59">
        <v>1905</v>
      </c>
      <c r="BB59">
        <v>2605</v>
      </c>
    </row>
    <row r="60" spans="1:54" x14ac:dyDescent="0.25">
      <c r="B60" t="s">
        <v>43</v>
      </c>
      <c r="P60" s="1"/>
      <c r="Q60" s="1"/>
      <c r="R60" s="1"/>
      <c r="S60" s="2"/>
      <c r="T60" s="2"/>
      <c r="U60" s="2"/>
      <c r="V60" s="2"/>
      <c r="W60" s="2"/>
      <c r="X60" s="4"/>
      <c r="Y60" s="4"/>
      <c r="Z60" s="6"/>
      <c r="AA60" s="4"/>
      <c r="AB60" s="1"/>
      <c r="AC60" s="3"/>
      <c r="AE60" s="2">
        <v>26269672</v>
      </c>
      <c r="AF60" s="2">
        <v>34341063</v>
      </c>
      <c r="AG60" s="2">
        <v>37799481</v>
      </c>
      <c r="AH60" s="2">
        <v>31679738</v>
      </c>
      <c r="AI60" s="2">
        <v>31507195</v>
      </c>
      <c r="AJ60" s="3">
        <v>13354516</v>
      </c>
      <c r="AK60" s="5">
        <v>12612591</v>
      </c>
      <c r="AL60" s="2">
        <v>14438322</v>
      </c>
      <c r="AM60" s="3">
        <v>9187427</v>
      </c>
      <c r="AN60" s="3">
        <v>4453141</v>
      </c>
      <c r="AS60">
        <v>2084743</v>
      </c>
      <c r="AT60" s="7">
        <v>1457</v>
      </c>
      <c r="AU60" s="7">
        <v>33</v>
      </c>
      <c r="AV60">
        <v>1101</v>
      </c>
      <c r="AX60">
        <v>439</v>
      </c>
      <c r="AZ60">
        <v>23</v>
      </c>
    </row>
    <row r="61" spans="1:54" x14ac:dyDescent="0.25">
      <c r="A61" t="s">
        <v>0</v>
      </c>
      <c r="B61" t="s">
        <v>10</v>
      </c>
      <c r="P61" s="1">
        <v>16021</v>
      </c>
      <c r="Q61" s="1">
        <v>12680</v>
      </c>
      <c r="R61" s="1">
        <v>15806</v>
      </c>
      <c r="S61" s="2">
        <v>21866904</v>
      </c>
      <c r="T61" s="2">
        <v>20054956</v>
      </c>
      <c r="U61" s="2">
        <v>16690550</v>
      </c>
      <c r="V61" s="2">
        <v>11938095</v>
      </c>
      <c r="W61" s="2">
        <v>10193747</v>
      </c>
      <c r="X61" s="4">
        <v>10738127</v>
      </c>
      <c r="Y61" s="4">
        <v>31845687</v>
      </c>
      <c r="Z61" s="6">
        <v>43661894</v>
      </c>
      <c r="AA61" s="4">
        <v>43105322</v>
      </c>
      <c r="AB61" s="1"/>
      <c r="AC61" s="3">
        <v>90981653</v>
      </c>
      <c r="AD61" s="2">
        <v>86131274</v>
      </c>
      <c r="AE61" s="2">
        <v>101246140</v>
      </c>
      <c r="AF61" s="2">
        <v>83646822</v>
      </c>
      <c r="AG61" s="2">
        <v>97094231</v>
      </c>
      <c r="AH61" s="2">
        <v>93615460</v>
      </c>
      <c r="AI61" s="2">
        <v>97885986</v>
      </c>
      <c r="AJ61" s="3">
        <v>40523047</v>
      </c>
      <c r="AK61" s="5">
        <v>33976437</v>
      </c>
      <c r="AL61" s="2">
        <v>22021831</v>
      </c>
      <c r="AM61" s="3">
        <v>26014259</v>
      </c>
      <c r="AN61" s="3">
        <v>26675431</v>
      </c>
      <c r="AS61">
        <v>23216441</v>
      </c>
      <c r="AT61" s="7">
        <v>17069</v>
      </c>
      <c r="AU61" s="7">
        <v>23519</v>
      </c>
      <c r="AV61">
        <v>28262</v>
      </c>
      <c r="AW61">
        <v>2932</v>
      </c>
      <c r="AX61">
        <v>3037</v>
      </c>
      <c r="AY61">
        <v>8806</v>
      </c>
      <c r="AZ61">
        <v>17871</v>
      </c>
      <c r="BA61">
        <v>22616</v>
      </c>
      <c r="BB61">
        <v>25526</v>
      </c>
    </row>
    <row r="62" spans="1:54" x14ac:dyDescent="0.25">
      <c r="A62" t="s">
        <v>0</v>
      </c>
      <c r="B62" t="s">
        <v>38</v>
      </c>
      <c r="P62" s="1">
        <v>933</v>
      </c>
      <c r="Q62" s="1">
        <v>635</v>
      </c>
      <c r="R62" s="1">
        <v>630</v>
      </c>
      <c r="S62" s="2">
        <v>681022</v>
      </c>
      <c r="T62" s="2">
        <v>1088903</v>
      </c>
      <c r="U62" s="2">
        <v>1548156</v>
      </c>
      <c r="V62" s="2">
        <v>916114</v>
      </c>
      <c r="W62" s="2">
        <v>646681</v>
      </c>
      <c r="X62" s="4">
        <v>3682814</v>
      </c>
      <c r="Y62" s="4">
        <v>5246993</v>
      </c>
      <c r="Z62" s="6">
        <v>3017750</v>
      </c>
      <c r="AA62" s="4">
        <v>3794092</v>
      </c>
      <c r="AB62" s="1"/>
      <c r="AC62" s="3">
        <v>1945541</v>
      </c>
      <c r="AD62" s="2">
        <v>1923933</v>
      </c>
      <c r="AE62" s="2">
        <v>1758506</v>
      </c>
      <c r="AF62" s="2">
        <v>2095743</v>
      </c>
      <c r="AG62" s="2">
        <v>2998456</v>
      </c>
      <c r="AH62" s="2">
        <v>3958266</v>
      </c>
      <c r="AI62" s="2">
        <v>4223369</v>
      </c>
      <c r="AJ62" s="3">
        <v>1170456</v>
      </c>
      <c r="AK62" s="5">
        <v>1174319</v>
      </c>
      <c r="AL62" s="2">
        <v>1241542</v>
      </c>
      <c r="AM62" s="3">
        <v>2601952</v>
      </c>
      <c r="AN62" s="3">
        <v>3313014</v>
      </c>
      <c r="AS62">
        <v>642191</v>
      </c>
      <c r="AT62" s="7">
        <v>30</v>
      </c>
      <c r="AU62" s="7">
        <v>42</v>
      </c>
      <c r="AV62">
        <v>24</v>
      </c>
      <c r="AW62">
        <v>28</v>
      </c>
      <c r="BA62">
        <v>8</v>
      </c>
      <c r="BB62">
        <v>207</v>
      </c>
    </row>
    <row r="63" spans="1:54" x14ac:dyDescent="0.25">
      <c r="A63" t="s">
        <v>0</v>
      </c>
      <c r="B63" t="s">
        <v>92</v>
      </c>
      <c r="P63" s="1"/>
      <c r="Q63" s="1"/>
      <c r="R63" s="1"/>
      <c r="S63" s="2"/>
      <c r="T63" s="2"/>
      <c r="U63" s="2"/>
      <c r="V63" s="2"/>
      <c r="W63" s="2"/>
      <c r="X63" s="4"/>
      <c r="Y63" s="4"/>
      <c r="Z63" s="6"/>
      <c r="AA63" s="4"/>
      <c r="AB63" s="1"/>
      <c r="AC63" s="3"/>
      <c r="AG63" s="2">
        <v>372307</v>
      </c>
      <c r="AH63" s="2">
        <v>141474</v>
      </c>
      <c r="AI63" s="2"/>
      <c r="AJ63" s="3">
        <v>22952</v>
      </c>
      <c r="AK63" s="5">
        <v>280689</v>
      </c>
      <c r="AL63" s="2">
        <v>3803</v>
      </c>
      <c r="AM63" s="3">
        <v>659152</v>
      </c>
      <c r="AN63" s="3">
        <v>9252</v>
      </c>
      <c r="AT63" s="7"/>
      <c r="AU63" s="7"/>
    </row>
    <row r="64" spans="1:54" x14ac:dyDescent="0.25">
      <c r="A64" t="s">
        <v>0</v>
      </c>
      <c r="B64" t="s">
        <v>91</v>
      </c>
      <c r="P64" s="1"/>
      <c r="Q64" s="1"/>
      <c r="R64" s="1"/>
      <c r="S64" s="2"/>
      <c r="T64" s="2">
        <v>1081</v>
      </c>
      <c r="U64" s="2">
        <v>715072</v>
      </c>
      <c r="V64" s="2">
        <v>417600</v>
      </c>
      <c r="W64" s="2">
        <v>103702</v>
      </c>
      <c r="X64" s="4">
        <v>250847</v>
      </c>
      <c r="Y64" s="4">
        <v>159966</v>
      </c>
      <c r="Z64" s="6">
        <v>223258</v>
      </c>
      <c r="AA64" s="4"/>
      <c r="AB64" s="1"/>
      <c r="AC64" s="3">
        <v>15402</v>
      </c>
      <c r="AD64" s="2">
        <v>5382</v>
      </c>
      <c r="AH64" s="2">
        <v>20156</v>
      </c>
      <c r="AI64" s="2"/>
      <c r="AK64" s="5"/>
      <c r="AL64" s="2"/>
      <c r="AM64" s="3">
        <v>375</v>
      </c>
      <c r="AT64" s="7"/>
      <c r="AU64" s="7"/>
    </row>
    <row r="65" spans="1:54" x14ac:dyDescent="0.25">
      <c r="B65" t="s">
        <v>156</v>
      </c>
      <c r="P65" s="1"/>
      <c r="Q65" s="1"/>
      <c r="R65" s="1"/>
      <c r="S65" s="2"/>
      <c r="T65" s="2"/>
      <c r="U65" s="2"/>
      <c r="V65" s="2"/>
      <c r="W65" s="2"/>
      <c r="X65" s="4"/>
      <c r="Y65" s="4"/>
      <c r="Z65" s="6"/>
      <c r="AA65" s="4"/>
      <c r="AB65" s="1"/>
      <c r="AC65" s="3"/>
      <c r="AI65" s="2"/>
      <c r="AK65" s="5"/>
      <c r="AL65" s="2"/>
      <c r="AM65" s="3"/>
      <c r="AT65" s="7"/>
      <c r="AU65" s="7"/>
      <c r="BB65">
        <v>640</v>
      </c>
    </row>
    <row r="66" spans="1:54" x14ac:dyDescent="0.25">
      <c r="A66" t="s">
        <v>0</v>
      </c>
      <c r="B66" t="s">
        <v>64</v>
      </c>
      <c r="P66" s="1"/>
      <c r="Q66" s="1"/>
      <c r="R66" s="1"/>
      <c r="S66" s="2"/>
      <c r="T66" s="2"/>
      <c r="U66" s="2"/>
      <c r="V66" s="2"/>
      <c r="W66" s="2"/>
      <c r="X66" s="4"/>
      <c r="Y66" s="4"/>
      <c r="Z66" s="6"/>
      <c r="AA66" s="4"/>
      <c r="AB66" s="1"/>
      <c r="AC66" s="3">
        <v>1072980</v>
      </c>
      <c r="AD66" s="2">
        <v>1637451</v>
      </c>
      <c r="AE66" s="2">
        <v>3531701</v>
      </c>
      <c r="AF66" s="2">
        <v>3085670</v>
      </c>
      <c r="AG66" s="2">
        <v>4613732</v>
      </c>
      <c r="AH66" s="2">
        <v>4543046</v>
      </c>
      <c r="AI66" s="2">
        <v>4514384</v>
      </c>
      <c r="AJ66" s="3">
        <v>2055018</v>
      </c>
      <c r="AK66" s="5">
        <v>1356776</v>
      </c>
      <c r="AL66" s="2">
        <v>436242</v>
      </c>
      <c r="AM66" s="3">
        <v>767126</v>
      </c>
      <c r="AN66" s="3">
        <v>647805</v>
      </c>
      <c r="AT66" s="7"/>
      <c r="AU66" s="7"/>
    </row>
    <row r="67" spans="1:54" x14ac:dyDescent="0.25">
      <c r="A67" t="s">
        <v>0</v>
      </c>
      <c r="B67" t="s">
        <v>67</v>
      </c>
      <c r="P67" s="1"/>
      <c r="Q67" s="1"/>
      <c r="R67" s="1"/>
      <c r="S67" s="2"/>
      <c r="T67" s="2"/>
      <c r="U67" s="2"/>
      <c r="V67" s="2"/>
      <c r="W67" s="2"/>
      <c r="X67" s="4"/>
      <c r="Y67" s="4"/>
      <c r="Z67" s="6"/>
      <c r="AA67" s="4"/>
      <c r="AB67" s="1"/>
      <c r="AC67" s="3"/>
      <c r="AD67" s="2">
        <v>54036</v>
      </c>
      <c r="AE67" s="2">
        <v>223159</v>
      </c>
      <c r="AF67" s="2">
        <v>533489</v>
      </c>
      <c r="AG67" s="2">
        <v>536438</v>
      </c>
      <c r="AH67" s="2">
        <v>332423</v>
      </c>
      <c r="AI67" s="2">
        <v>991238</v>
      </c>
      <c r="AJ67" s="3">
        <v>127338</v>
      </c>
      <c r="AK67" s="5">
        <v>36746</v>
      </c>
      <c r="AL67" s="2">
        <v>5458</v>
      </c>
      <c r="AM67" s="3">
        <v>11563</v>
      </c>
      <c r="AN67" s="3">
        <v>103946</v>
      </c>
      <c r="AT67" s="7"/>
      <c r="AU67" s="7"/>
    </row>
    <row r="68" spans="1:54" x14ac:dyDescent="0.25">
      <c r="B68" t="s">
        <v>134</v>
      </c>
      <c r="P68" s="1"/>
      <c r="Q68" s="1"/>
      <c r="R68" s="1"/>
      <c r="S68" s="2"/>
      <c r="T68" s="2"/>
      <c r="U68" s="2"/>
      <c r="V68" s="2"/>
      <c r="W68" s="2"/>
      <c r="X68" s="4"/>
      <c r="Y68" s="4"/>
      <c r="Z68" s="6"/>
      <c r="AA68" s="4"/>
      <c r="AB68" s="1"/>
      <c r="AC68" s="3"/>
      <c r="AI68" s="2"/>
      <c r="AK68" s="5"/>
      <c r="AL68" s="2"/>
      <c r="AM68" s="3"/>
      <c r="AS68">
        <v>1845086</v>
      </c>
      <c r="AT68" s="7">
        <v>5550</v>
      </c>
      <c r="AU68" s="7">
        <v>15</v>
      </c>
      <c r="AW68">
        <v>128</v>
      </c>
      <c r="AZ68">
        <v>2433</v>
      </c>
      <c r="BA68">
        <v>2765</v>
      </c>
      <c r="BB68">
        <v>1534</v>
      </c>
    </row>
    <row r="69" spans="1:54" x14ac:dyDescent="0.25">
      <c r="B69" t="s">
        <v>152</v>
      </c>
      <c r="P69" s="1"/>
      <c r="Q69" s="1"/>
      <c r="R69" s="1"/>
      <c r="S69" s="2"/>
      <c r="T69" s="2"/>
      <c r="U69" s="2"/>
      <c r="V69" s="2"/>
      <c r="W69" s="2"/>
      <c r="X69" s="4"/>
      <c r="Y69" s="4"/>
      <c r="Z69" s="6"/>
      <c r="AA69" s="4"/>
      <c r="AB69" s="1"/>
      <c r="AC69" s="3"/>
      <c r="AI69" s="2"/>
      <c r="AK69" s="5"/>
      <c r="AL69" s="2"/>
      <c r="AM69" s="3"/>
      <c r="AT69" s="7"/>
      <c r="AU69" s="7"/>
      <c r="AY69">
        <v>31</v>
      </c>
      <c r="BA69">
        <v>223</v>
      </c>
      <c r="BB69">
        <v>21</v>
      </c>
    </row>
    <row r="70" spans="1:54" x14ac:dyDescent="0.25">
      <c r="B70" t="s">
        <v>140</v>
      </c>
      <c r="P70" s="1"/>
      <c r="Q70" s="1"/>
      <c r="R70" s="1"/>
      <c r="S70" s="2"/>
      <c r="T70" s="2"/>
      <c r="U70" s="2"/>
      <c r="V70" s="2"/>
      <c r="W70" s="2"/>
      <c r="X70" s="4"/>
      <c r="Y70" s="4"/>
      <c r="Z70" s="6"/>
      <c r="AA70" s="4"/>
      <c r="AB70" s="1"/>
      <c r="AC70" s="3"/>
      <c r="AI70" s="2"/>
      <c r="AK70" s="5"/>
      <c r="AL70" s="2"/>
      <c r="AM70" s="3"/>
      <c r="AS70">
        <v>36292</v>
      </c>
      <c r="AT70" s="7">
        <v>5</v>
      </c>
      <c r="AU70" s="7">
        <v>98</v>
      </c>
    </row>
    <row r="71" spans="1:54" x14ac:dyDescent="0.25">
      <c r="A71" t="s">
        <v>0</v>
      </c>
      <c r="B71" t="s">
        <v>48</v>
      </c>
      <c r="P71" s="1"/>
      <c r="Q71" s="1"/>
      <c r="R71" s="1"/>
      <c r="S71" s="2"/>
      <c r="T71" s="2"/>
      <c r="U71" s="2"/>
      <c r="V71" s="2">
        <v>190392</v>
      </c>
      <c r="W71" s="2">
        <v>221201</v>
      </c>
      <c r="X71" s="4">
        <v>3032864</v>
      </c>
      <c r="Y71" s="4">
        <v>6948158</v>
      </c>
      <c r="Z71" s="6">
        <v>47443964</v>
      </c>
      <c r="AA71" s="4">
        <v>22972898</v>
      </c>
      <c r="AB71" s="1"/>
      <c r="AC71" s="3">
        <v>39968633</v>
      </c>
      <c r="AD71" s="2">
        <v>35992377</v>
      </c>
      <c r="AE71" s="2">
        <v>32979160</v>
      </c>
      <c r="AF71" s="2">
        <v>26017517</v>
      </c>
      <c r="AG71" s="2">
        <v>36243991</v>
      </c>
      <c r="AH71" s="2">
        <v>56011254</v>
      </c>
      <c r="AI71" s="2">
        <v>56192452</v>
      </c>
      <c r="AJ71" s="3">
        <v>24123597</v>
      </c>
      <c r="AK71" s="5">
        <v>13709015</v>
      </c>
      <c r="AL71" s="2">
        <v>9090964</v>
      </c>
      <c r="AM71" s="3">
        <v>12239482</v>
      </c>
      <c r="AN71" s="3">
        <v>11738552</v>
      </c>
      <c r="AS71">
        <v>14714142</v>
      </c>
      <c r="AT71" s="7">
        <v>14724</v>
      </c>
      <c r="AU71" s="7">
        <v>9208</v>
      </c>
      <c r="AV71">
        <v>2395</v>
      </c>
      <c r="AW71">
        <v>11960</v>
      </c>
      <c r="AX71">
        <v>13169</v>
      </c>
      <c r="AY71">
        <v>6564</v>
      </c>
      <c r="BA71">
        <v>7407</v>
      </c>
      <c r="BB71">
        <v>21844</v>
      </c>
    </row>
    <row r="72" spans="1:54" x14ac:dyDescent="0.25">
      <c r="A72" t="s">
        <v>0</v>
      </c>
      <c r="B72" t="s">
        <v>49</v>
      </c>
      <c r="P72" s="1"/>
      <c r="Q72" s="1"/>
      <c r="R72" s="1"/>
      <c r="S72" s="2"/>
      <c r="T72" s="2"/>
      <c r="U72" s="2"/>
      <c r="V72" s="2">
        <v>1103590</v>
      </c>
      <c r="W72" s="2">
        <v>865646</v>
      </c>
      <c r="X72" s="4">
        <v>840564</v>
      </c>
      <c r="Y72" s="4">
        <v>951440</v>
      </c>
      <c r="Z72" s="6">
        <v>5970679</v>
      </c>
      <c r="AA72" s="4">
        <v>3282157</v>
      </c>
      <c r="AB72" s="1"/>
      <c r="AC72" s="3">
        <v>1677274</v>
      </c>
      <c r="AD72" s="2">
        <v>1367250</v>
      </c>
      <c r="AE72" s="2">
        <v>1725422</v>
      </c>
      <c r="AF72" s="2">
        <v>3839561</v>
      </c>
      <c r="AG72" s="2">
        <v>4701682</v>
      </c>
      <c r="AH72" s="2">
        <v>3470414</v>
      </c>
      <c r="AI72" s="2">
        <v>1012437</v>
      </c>
      <c r="AJ72" s="3">
        <v>493035</v>
      </c>
      <c r="AK72" s="5">
        <v>653277</v>
      </c>
      <c r="AL72" s="2">
        <v>1435273</v>
      </c>
      <c r="AM72" s="3">
        <v>731424</v>
      </c>
      <c r="AN72" s="3">
        <v>648727</v>
      </c>
      <c r="AS72">
        <v>72403</v>
      </c>
      <c r="AT72" s="7"/>
      <c r="AU72" s="7"/>
      <c r="AX72">
        <v>129</v>
      </c>
      <c r="AY72">
        <v>1075</v>
      </c>
      <c r="AZ72">
        <v>3025</v>
      </c>
      <c r="BA72">
        <v>2185</v>
      </c>
      <c r="BB72">
        <v>1168</v>
      </c>
    </row>
    <row r="73" spans="1:54" x14ac:dyDescent="0.25">
      <c r="B73" t="s">
        <v>61</v>
      </c>
      <c r="P73" s="1"/>
      <c r="Q73" s="1"/>
      <c r="R73" s="1"/>
      <c r="S73" s="2"/>
      <c r="T73" s="2"/>
      <c r="U73" s="2"/>
      <c r="V73" s="2">
        <v>2580827</v>
      </c>
      <c r="W73" s="2">
        <v>2535301</v>
      </c>
      <c r="X73" s="4">
        <v>3148088</v>
      </c>
      <c r="Y73" s="4">
        <v>3967384</v>
      </c>
      <c r="Z73" s="6">
        <v>2817921</v>
      </c>
      <c r="AA73" s="4">
        <v>4339009</v>
      </c>
      <c r="AB73" s="1"/>
      <c r="AC73" s="3">
        <v>5081846</v>
      </c>
      <c r="AD73" s="2">
        <v>7044840</v>
      </c>
      <c r="AE73" s="2">
        <v>4858567</v>
      </c>
      <c r="AF73" s="2">
        <v>3408925</v>
      </c>
      <c r="AG73" s="2">
        <v>2477296</v>
      </c>
      <c r="AH73" s="2">
        <v>4710554</v>
      </c>
      <c r="AI73" s="2">
        <v>8905077</v>
      </c>
      <c r="AJ73" s="3">
        <v>3877075</v>
      </c>
      <c r="AK73" s="5">
        <v>1530439</v>
      </c>
      <c r="AL73" s="2">
        <v>1489735</v>
      </c>
      <c r="AM73" s="3">
        <v>972488</v>
      </c>
      <c r="AN73" s="3">
        <v>1283014</v>
      </c>
      <c r="AS73">
        <v>3156642</v>
      </c>
      <c r="AT73" s="7">
        <v>4029</v>
      </c>
      <c r="AU73" s="7">
        <v>3652</v>
      </c>
      <c r="AV73">
        <v>6155</v>
      </c>
      <c r="AW73">
        <v>5610</v>
      </c>
      <c r="AX73">
        <v>7383</v>
      </c>
      <c r="AY73">
        <v>8804</v>
      </c>
      <c r="AZ73">
        <v>12616</v>
      </c>
      <c r="BA73">
        <v>10565</v>
      </c>
      <c r="BB73">
        <v>14408</v>
      </c>
    </row>
    <row r="74" spans="1:54" x14ac:dyDescent="0.25">
      <c r="B74" t="s">
        <v>171</v>
      </c>
      <c r="P74" s="1"/>
      <c r="Q74" s="1"/>
      <c r="R74" s="1"/>
      <c r="S74" s="2">
        <v>2840722</v>
      </c>
      <c r="T74" s="2">
        <v>3152360</v>
      </c>
      <c r="U74" s="2">
        <v>3933713</v>
      </c>
      <c r="V74" s="2"/>
      <c r="W74" s="2"/>
      <c r="X74" s="4"/>
      <c r="Y74" s="4"/>
      <c r="Z74" s="6"/>
      <c r="AA74" s="4"/>
      <c r="AB74" s="1"/>
      <c r="AC74" s="3"/>
      <c r="AI74" s="2"/>
      <c r="AK74" s="5"/>
      <c r="AL74" s="2"/>
      <c r="AM74" s="3"/>
      <c r="AN74" s="3"/>
      <c r="AT74" s="7"/>
      <c r="AU74" s="7"/>
    </row>
    <row r="75" spans="1:54" x14ac:dyDescent="0.25">
      <c r="A75" t="s">
        <v>0</v>
      </c>
      <c r="B75" t="s">
        <v>66</v>
      </c>
      <c r="P75" s="1"/>
      <c r="Q75" s="1"/>
      <c r="R75" s="1"/>
      <c r="S75" s="2">
        <v>573984</v>
      </c>
      <c r="T75" s="2">
        <v>918988</v>
      </c>
      <c r="U75" s="2">
        <v>1057443</v>
      </c>
      <c r="V75" s="2">
        <v>1549704</v>
      </c>
      <c r="W75" s="2">
        <v>1252416</v>
      </c>
      <c r="X75" s="4">
        <v>217476</v>
      </c>
      <c r="Y75" s="4">
        <v>284177</v>
      </c>
      <c r="Z75" s="6">
        <v>626115</v>
      </c>
      <c r="AA75" s="4">
        <v>607592</v>
      </c>
      <c r="AB75" s="1"/>
      <c r="AC75" s="3">
        <v>719348</v>
      </c>
      <c r="AD75" s="2">
        <v>317931</v>
      </c>
      <c r="AE75" s="2">
        <v>705032</v>
      </c>
      <c r="AF75" s="2">
        <v>485573</v>
      </c>
      <c r="AG75" s="2">
        <v>396834</v>
      </c>
      <c r="AH75" s="2">
        <v>345023</v>
      </c>
      <c r="AI75" s="2">
        <v>1319326</v>
      </c>
      <c r="AJ75" s="3">
        <v>325348</v>
      </c>
      <c r="AK75" s="5">
        <v>161194</v>
      </c>
      <c r="AL75" s="2">
        <v>140950</v>
      </c>
      <c r="AM75" s="3">
        <v>168905</v>
      </c>
      <c r="AN75" s="3">
        <v>62250</v>
      </c>
      <c r="AS75">
        <v>495919</v>
      </c>
      <c r="AT75" s="7"/>
      <c r="AU75" s="7"/>
    </row>
    <row r="76" spans="1:54" x14ac:dyDescent="0.25">
      <c r="B76" t="s">
        <v>146</v>
      </c>
      <c r="P76" s="1"/>
      <c r="Q76" s="1"/>
      <c r="R76" s="1"/>
      <c r="S76" s="2"/>
      <c r="T76" s="2"/>
      <c r="U76" s="2"/>
      <c r="V76" s="2"/>
      <c r="W76" s="2"/>
      <c r="X76" s="4"/>
      <c r="Y76" s="4"/>
      <c r="Z76" s="6"/>
      <c r="AA76" s="4"/>
      <c r="AB76" s="1"/>
      <c r="AC76" s="3"/>
      <c r="AI76" s="2"/>
      <c r="AK76" s="5"/>
      <c r="AL76" s="2"/>
      <c r="AM76" s="3"/>
      <c r="AT76" s="7">
        <v>1133</v>
      </c>
      <c r="AU76" s="7">
        <v>2569</v>
      </c>
      <c r="AV76">
        <v>2628</v>
      </c>
      <c r="AW76">
        <v>1991</v>
      </c>
      <c r="AX76">
        <v>2163</v>
      </c>
      <c r="AY76">
        <v>4383</v>
      </c>
      <c r="AZ76">
        <v>3059</v>
      </c>
      <c r="BA76">
        <v>2673</v>
      </c>
      <c r="BB76">
        <v>1815</v>
      </c>
    </row>
    <row r="77" spans="1:54" x14ac:dyDescent="0.25">
      <c r="A77" t="s">
        <v>0</v>
      </c>
      <c r="B77" t="s">
        <v>75</v>
      </c>
      <c r="P77" s="1"/>
      <c r="Q77" s="1"/>
      <c r="R77" s="1"/>
      <c r="S77" s="2"/>
      <c r="T77" s="2"/>
      <c r="U77" s="2"/>
      <c r="V77" s="2"/>
      <c r="W77" s="2"/>
      <c r="X77" s="4"/>
      <c r="Y77" s="4"/>
      <c r="Z77" s="6"/>
      <c r="AA77" s="4">
        <v>272917</v>
      </c>
      <c r="AB77" s="1"/>
      <c r="AC77" s="3">
        <v>219877</v>
      </c>
      <c r="AD77" s="2">
        <v>356218</v>
      </c>
      <c r="AE77" s="2">
        <v>58750</v>
      </c>
      <c r="AF77" s="2">
        <v>81068</v>
      </c>
      <c r="AG77" s="2">
        <v>866659</v>
      </c>
      <c r="AH77" s="2">
        <v>38055</v>
      </c>
      <c r="AI77" s="2">
        <v>273230</v>
      </c>
      <c r="AJ77" s="3">
        <v>442</v>
      </c>
      <c r="AK77" s="5">
        <v>11082</v>
      </c>
      <c r="AL77" s="2">
        <v>901</v>
      </c>
      <c r="AT77" s="7">
        <v>123</v>
      </c>
      <c r="AU77" s="7">
        <v>28</v>
      </c>
      <c r="AV77">
        <v>3</v>
      </c>
      <c r="AX77">
        <v>13</v>
      </c>
      <c r="AY77">
        <v>95</v>
      </c>
      <c r="BA77">
        <v>6</v>
      </c>
    </row>
    <row r="78" spans="1:54" x14ac:dyDescent="0.25">
      <c r="A78" t="s">
        <v>0</v>
      </c>
      <c r="B78" t="s">
        <v>27</v>
      </c>
      <c r="P78" s="1">
        <v>5986</v>
      </c>
      <c r="Q78" s="1">
        <v>12246</v>
      </c>
      <c r="R78" s="1">
        <v>6261</v>
      </c>
      <c r="S78" s="2">
        <v>8393159</v>
      </c>
      <c r="T78" s="2">
        <v>6273119</v>
      </c>
      <c r="U78" s="2">
        <v>5362920</v>
      </c>
      <c r="V78" s="2">
        <v>3588611</v>
      </c>
      <c r="W78" s="2">
        <v>4791026</v>
      </c>
      <c r="X78" s="4">
        <v>7829052</v>
      </c>
      <c r="Y78" s="4">
        <v>9851399</v>
      </c>
      <c r="Z78" s="6">
        <v>3717340</v>
      </c>
      <c r="AA78" s="4">
        <v>11741795</v>
      </c>
      <c r="AB78" s="1"/>
      <c r="AC78" s="3">
        <v>13931733</v>
      </c>
      <c r="AD78" s="2">
        <v>5399709</v>
      </c>
      <c r="AE78" s="2">
        <v>5582918</v>
      </c>
      <c r="AF78" s="2">
        <v>12071457</v>
      </c>
      <c r="AG78" s="2">
        <v>27243146</v>
      </c>
      <c r="AH78" s="2">
        <v>16549158</v>
      </c>
      <c r="AI78" s="2">
        <v>24091307</v>
      </c>
      <c r="AJ78" s="3">
        <v>8140470</v>
      </c>
      <c r="AK78" s="5">
        <v>11262739</v>
      </c>
      <c r="AL78" s="2">
        <v>9352976</v>
      </c>
      <c r="AM78" s="3">
        <v>12781796</v>
      </c>
      <c r="AN78" s="3">
        <v>9333185</v>
      </c>
      <c r="AS78">
        <v>11334395</v>
      </c>
      <c r="AT78" s="7">
        <v>11051</v>
      </c>
      <c r="AU78" s="7">
        <v>2391</v>
      </c>
      <c r="AV78">
        <v>2694</v>
      </c>
      <c r="AW78">
        <v>559</v>
      </c>
      <c r="AX78">
        <v>533</v>
      </c>
      <c r="AY78">
        <v>8111</v>
      </c>
      <c r="AZ78">
        <v>8221</v>
      </c>
      <c r="BA78">
        <v>17621</v>
      </c>
      <c r="BB78">
        <v>2826</v>
      </c>
    </row>
    <row r="79" spans="1:54" x14ac:dyDescent="0.25">
      <c r="A79" t="s">
        <v>0</v>
      </c>
      <c r="B79" t="s">
        <v>90</v>
      </c>
      <c r="P79" s="1"/>
      <c r="Q79" s="1"/>
      <c r="R79" s="1"/>
      <c r="S79" s="2"/>
      <c r="T79" s="2"/>
      <c r="U79" s="2"/>
      <c r="V79" s="2"/>
      <c r="W79" s="2"/>
      <c r="X79" s="4"/>
      <c r="Y79" s="4"/>
      <c r="Z79" s="6"/>
      <c r="AA79" s="4"/>
      <c r="AB79" s="1"/>
      <c r="AC79" s="3"/>
      <c r="AH79" s="2">
        <v>7043</v>
      </c>
      <c r="AI79" s="2"/>
      <c r="AK79" s="5">
        <v>16560</v>
      </c>
      <c r="AL79" s="2">
        <v>66892</v>
      </c>
      <c r="AM79">
        <v>40035</v>
      </c>
      <c r="AN79" s="3">
        <v>81940</v>
      </c>
      <c r="AT79" s="7"/>
      <c r="AU79" s="7"/>
    </row>
    <row r="80" spans="1:54" x14ac:dyDescent="0.25">
      <c r="B80" t="s">
        <v>142</v>
      </c>
      <c r="P80" s="1"/>
      <c r="Q80" s="1"/>
      <c r="R80" s="1"/>
      <c r="S80" s="2"/>
      <c r="T80" s="2"/>
      <c r="U80" s="2"/>
      <c r="V80" s="2"/>
      <c r="W80" s="2"/>
      <c r="X80" s="4"/>
      <c r="Y80" s="4"/>
      <c r="Z80" s="6"/>
      <c r="AA80" s="4"/>
      <c r="AB80" s="1"/>
      <c r="AC80" s="3"/>
      <c r="AI80" s="2"/>
      <c r="AK80" s="5"/>
      <c r="AL80" s="2"/>
      <c r="AS80">
        <v>12687</v>
      </c>
      <c r="AT80" s="7">
        <v>1027</v>
      </c>
      <c r="AU80" s="7">
        <v>5082</v>
      </c>
      <c r="AV80">
        <v>310</v>
      </c>
      <c r="AX80">
        <v>288</v>
      </c>
      <c r="AY80">
        <v>1885</v>
      </c>
      <c r="AZ80">
        <v>173</v>
      </c>
      <c r="BA80">
        <v>330</v>
      </c>
    </row>
    <row r="81" spans="1:54" x14ac:dyDescent="0.25">
      <c r="A81" t="s">
        <v>0</v>
      </c>
      <c r="B81" t="s">
        <v>28</v>
      </c>
      <c r="P81" s="1">
        <v>6</v>
      </c>
      <c r="Q81" s="1"/>
      <c r="R81" s="1">
        <v>26</v>
      </c>
      <c r="S81" s="2">
        <v>25005</v>
      </c>
      <c r="T81" s="2">
        <v>160549</v>
      </c>
      <c r="U81" s="2">
        <v>72630</v>
      </c>
      <c r="V81" s="2">
        <v>161908</v>
      </c>
      <c r="W81" s="2">
        <v>39361</v>
      </c>
      <c r="X81" s="4">
        <v>9772</v>
      </c>
      <c r="Y81" s="4">
        <v>57992</v>
      </c>
      <c r="Z81" s="6">
        <v>627330</v>
      </c>
      <c r="AA81" s="4">
        <v>197589</v>
      </c>
      <c r="AB81" s="1"/>
      <c r="AC81" s="3">
        <v>2291143</v>
      </c>
      <c r="AD81" s="2">
        <v>1568075</v>
      </c>
      <c r="AE81" s="2">
        <v>2724482</v>
      </c>
      <c r="AF81" s="2">
        <v>963904</v>
      </c>
      <c r="AG81" s="2">
        <v>1375798</v>
      </c>
      <c r="AH81" s="2">
        <v>827786</v>
      </c>
      <c r="AI81" s="2">
        <v>1698234</v>
      </c>
      <c r="AJ81" s="3">
        <v>234435</v>
      </c>
      <c r="AK81" s="5">
        <v>112037</v>
      </c>
      <c r="AL81" s="2">
        <v>815276</v>
      </c>
      <c r="AM81" s="3">
        <v>638127</v>
      </c>
      <c r="AN81" s="3">
        <v>183973</v>
      </c>
      <c r="AT81" s="7"/>
      <c r="AU81" s="7"/>
    </row>
    <row r="82" spans="1:54" x14ac:dyDescent="0.25">
      <c r="A82" t="s">
        <v>0</v>
      </c>
      <c r="B82" t="s">
        <v>40</v>
      </c>
      <c r="P82" s="1">
        <v>15524</v>
      </c>
      <c r="Q82" s="1">
        <v>12259</v>
      </c>
      <c r="R82" s="1">
        <v>16404</v>
      </c>
      <c r="S82" s="2">
        <v>17460879</v>
      </c>
      <c r="T82" s="2">
        <v>16513413</v>
      </c>
      <c r="U82" s="2">
        <v>5408294</v>
      </c>
      <c r="V82" s="2">
        <v>2591269</v>
      </c>
      <c r="W82" s="2">
        <v>4362994</v>
      </c>
      <c r="X82" s="4">
        <v>9185058</v>
      </c>
      <c r="Y82" s="4">
        <v>16494412</v>
      </c>
      <c r="Z82" s="6">
        <v>32935825</v>
      </c>
      <c r="AA82" s="4">
        <v>29048172</v>
      </c>
      <c r="AB82" s="1"/>
      <c r="AC82" s="3">
        <v>32024644</v>
      </c>
      <c r="AD82" s="2">
        <v>28026314</v>
      </c>
      <c r="AE82" s="2">
        <v>23209055</v>
      </c>
      <c r="AF82" s="2">
        <v>29100660</v>
      </c>
      <c r="AG82" s="2">
        <v>24377296</v>
      </c>
      <c r="AH82" s="2">
        <v>26737477</v>
      </c>
      <c r="AI82" s="2">
        <v>23558569</v>
      </c>
      <c r="AJ82" s="3">
        <v>13886235</v>
      </c>
      <c r="AK82" s="5">
        <v>12086519</v>
      </c>
      <c r="AL82" s="2">
        <v>13739074</v>
      </c>
      <c r="AM82" s="3">
        <v>14602111</v>
      </c>
      <c r="AN82" s="3">
        <v>14181958</v>
      </c>
      <c r="AS82">
        <v>2798425</v>
      </c>
      <c r="AT82" s="7">
        <v>3274</v>
      </c>
      <c r="AU82" s="7">
        <v>2679</v>
      </c>
      <c r="AV82">
        <v>1127</v>
      </c>
      <c r="AW82">
        <v>718</v>
      </c>
      <c r="AX82">
        <v>1689</v>
      </c>
      <c r="AY82">
        <v>18921</v>
      </c>
      <c r="AZ82">
        <v>7059</v>
      </c>
      <c r="BA82">
        <v>18548</v>
      </c>
      <c r="BB82">
        <v>24413</v>
      </c>
    </row>
    <row r="83" spans="1:54" x14ac:dyDescent="0.25">
      <c r="A83" t="s">
        <v>0</v>
      </c>
      <c r="B83" t="s">
        <v>84</v>
      </c>
      <c r="P83" s="1"/>
      <c r="Q83" s="1"/>
      <c r="R83" s="1"/>
      <c r="S83" s="2"/>
      <c r="T83" s="2"/>
      <c r="U83" s="2"/>
      <c r="V83" s="2"/>
      <c r="W83" s="2"/>
      <c r="X83" s="4"/>
      <c r="Y83" s="4"/>
      <c r="Z83" s="6"/>
      <c r="AA83" s="4"/>
      <c r="AB83" s="1"/>
      <c r="AC83" s="3"/>
      <c r="AF83" s="2">
        <v>2608</v>
      </c>
      <c r="AI83" s="2">
        <v>55034</v>
      </c>
      <c r="AJ83" s="3">
        <v>3578</v>
      </c>
      <c r="AK83" s="5">
        <v>50023</v>
      </c>
      <c r="AL83" s="2">
        <v>151315</v>
      </c>
      <c r="AM83" s="3">
        <v>287869</v>
      </c>
      <c r="AN83" s="3">
        <v>1015754</v>
      </c>
      <c r="AS83">
        <v>3980</v>
      </c>
      <c r="AT83" s="7">
        <v>22</v>
      </c>
      <c r="AU83" s="7"/>
      <c r="AZ83">
        <v>1463</v>
      </c>
      <c r="BA83">
        <v>24</v>
      </c>
      <c r="BB83">
        <v>1</v>
      </c>
    </row>
    <row r="84" spans="1:54" x14ac:dyDescent="0.25">
      <c r="A84" t="s">
        <v>0</v>
      </c>
      <c r="B84" t="s">
        <v>76</v>
      </c>
      <c r="P84" s="1"/>
      <c r="Q84" s="1"/>
      <c r="R84" s="1"/>
      <c r="S84" s="2"/>
      <c r="T84" s="2"/>
      <c r="U84" s="2"/>
      <c r="V84" s="2"/>
      <c r="W84" s="2"/>
      <c r="X84" s="4"/>
      <c r="Y84" s="4"/>
      <c r="Z84" s="6"/>
      <c r="AA84" s="4">
        <v>56679</v>
      </c>
      <c r="AB84" s="1"/>
      <c r="AC84" s="3">
        <v>346441</v>
      </c>
      <c r="AD84" s="2">
        <v>94518</v>
      </c>
      <c r="AE84" s="2">
        <v>580</v>
      </c>
      <c r="AF84" s="2">
        <v>48517</v>
      </c>
      <c r="AG84" s="2">
        <v>95350</v>
      </c>
      <c r="AH84" s="2">
        <v>8936</v>
      </c>
      <c r="AI84" s="2">
        <v>18451</v>
      </c>
      <c r="AJ84" s="3">
        <v>22216</v>
      </c>
      <c r="AK84" s="5">
        <v>104754</v>
      </c>
      <c r="AL84" s="2">
        <v>301341</v>
      </c>
      <c r="AM84" s="3">
        <v>186816</v>
      </c>
      <c r="AN84" s="3">
        <v>121318</v>
      </c>
      <c r="AT84" s="7"/>
      <c r="AU84" s="7"/>
    </row>
    <row r="85" spans="1:54" x14ac:dyDescent="0.25">
      <c r="B85" t="s">
        <v>126</v>
      </c>
      <c r="P85" s="1"/>
      <c r="Q85" s="1"/>
      <c r="R85" s="1"/>
      <c r="S85" s="2">
        <v>525</v>
      </c>
      <c r="T85" s="2"/>
      <c r="U85" s="2"/>
      <c r="V85" s="2"/>
      <c r="W85" s="2"/>
      <c r="X85" s="4"/>
      <c r="Y85" s="4">
        <v>1509</v>
      </c>
      <c r="Z85" s="6"/>
      <c r="AA85" s="4"/>
      <c r="AB85" s="1"/>
      <c r="AC85" s="3"/>
      <c r="AI85" s="2"/>
      <c r="AK85" s="5"/>
      <c r="AL85" s="2"/>
      <c r="AM85" s="3"/>
      <c r="AT85" s="7"/>
      <c r="AU85" s="7"/>
    </row>
    <row r="86" spans="1:54" x14ac:dyDescent="0.25">
      <c r="A86" t="s">
        <v>0</v>
      </c>
      <c r="B86" t="s">
        <v>78</v>
      </c>
      <c r="P86" s="1"/>
      <c r="Q86" s="1"/>
      <c r="R86" s="1"/>
      <c r="S86" s="2">
        <v>602</v>
      </c>
      <c r="T86" s="2">
        <v>14183</v>
      </c>
      <c r="U86" s="2">
        <v>1295</v>
      </c>
      <c r="V86" s="2"/>
      <c r="W86" s="2"/>
      <c r="X86" s="4"/>
      <c r="Y86" s="4">
        <v>1038</v>
      </c>
      <c r="Z86" s="6">
        <v>20909</v>
      </c>
      <c r="AA86" s="4"/>
      <c r="AB86" s="1"/>
      <c r="AC86" s="3">
        <v>151271</v>
      </c>
      <c r="AD86" s="2">
        <v>59117</v>
      </c>
      <c r="AE86" s="2">
        <v>19471</v>
      </c>
      <c r="AF86" s="2">
        <v>60787</v>
      </c>
      <c r="AG86" s="2">
        <v>115922</v>
      </c>
      <c r="AH86" s="2">
        <v>109697</v>
      </c>
      <c r="AI86" s="2">
        <v>225060</v>
      </c>
      <c r="AJ86" s="3">
        <v>170185</v>
      </c>
      <c r="AK86" s="5">
        <v>59952</v>
      </c>
      <c r="AL86" s="2">
        <v>141866</v>
      </c>
      <c r="AM86" s="3">
        <v>122156</v>
      </c>
      <c r="AN86" s="3">
        <v>152515</v>
      </c>
      <c r="AT86" s="7"/>
      <c r="AU86" s="7"/>
    </row>
    <row r="87" spans="1:54" x14ac:dyDescent="0.25">
      <c r="A87" t="s">
        <v>0</v>
      </c>
      <c r="B87" t="s">
        <v>103</v>
      </c>
      <c r="P87" s="1"/>
      <c r="Q87" s="1"/>
      <c r="R87" s="1"/>
      <c r="S87" s="2">
        <v>341402</v>
      </c>
      <c r="T87" s="2">
        <v>510511</v>
      </c>
      <c r="U87" s="2">
        <v>517108</v>
      </c>
      <c r="V87" s="2">
        <v>895438</v>
      </c>
      <c r="W87" s="2">
        <v>3339513</v>
      </c>
      <c r="X87" s="4">
        <v>4367404</v>
      </c>
      <c r="Y87" s="4">
        <v>3287512</v>
      </c>
      <c r="Z87" s="6">
        <v>19212804</v>
      </c>
      <c r="AA87" s="4">
        <v>14480161</v>
      </c>
      <c r="AB87" s="1"/>
      <c r="AC87" s="3">
        <v>44534487</v>
      </c>
      <c r="AD87" s="2">
        <v>33851742</v>
      </c>
      <c r="AI87" s="2"/>
      <c r="AK87" s="5"/>
      <c r="AL87" s="2"/>
      <c r="AT87" s="7"/>
      <c r="AU87" s="7"/>
    </row>
    <row r="88" spans="1:54" x14ac:dyDescent="0.25">
      <c r="B88" t="s">
        <v>132</v>
      </c>
      <c r="P88" s="1"/>
      <c r="Q88" s="1"/>
      <c r="R88" s="1"/>
      <c r="S88" s="2"/>
      <c r="T88" s="2"/>
      <c r="U88" s="2"/>
      <c r="V88" s="2"/>
      <c r="W88" s="2"/>
      <c r="X88" s="4"/>
      <c r="Y88" s="4"/>
      <c r="Z88" s="6"/>
      <c r="AA88" s="4"/>
      <c r="AB88" s="1"/>
      <c r="AC88" s="3"/>
      <c r="AI88" s="2"/>
      <c r="AK88" s="5"/>
      <c r="AL88" s="2"/>
      <c r="AS88">
        <v>2810384</v>
      </c>
      <c r="AT88" s="7">
        <v>26</v>
      </c>
      <c r="AU88" s="7">
        <v>10</v>
      </c>
      <c r="AV88">
        <v>715</v>
      </c>
      <c r="AW88">
        <v>18134</v>
      </c>
      <c r="AX88">
        <v>7768</v>
      </c>
      <c r="BB88">
        <v>1275</v>
      </c>
    </row>
    <row r="89" spans="1:54" x14ac:dyDescent="0.25">
      <c r="A89" t="s">
        <v>0</v>
      </c>
      <c r="B89" t="s">
        <v>63</v>
      </c>
      <c r="P89" s="1"/>
      <c r="Q89" s="1"/>
      <c r="R89" s="1"/>
      <c r="S89" s="2">
        <v>1348787</v>
      </c>
      <c r="T89" s="2">
        <v>4850975</v>
      </c>
      <c r="U89" s="2">
        <v>428928</v>
      </c>
      <c r="V89" s="2">
        <v>285138</v>
      </c>
      <c r="W89" s="2">
        <v>447652</v>
      </c>
      <c r="X89" s="4">
        <v>1289195</v>
      </c>
      <c r="Y89" s="4">
        <v>667079</v>
      </c>
      <c r="Z89" s="6">
        <v>207148</v>
      </c>
      <c r="AA89" s="4">
        <v>21367</v>
      </c>
      <c r="AB89" s="1"/>
      <c r="AC89" s="3">
        <v>1198537</v>
      </c>
      <c r="AD89" s="2">
        <v>947708</v>
      </c>
      <c r="AE89" s="2">
        <v>1461923</v>
      </c>
      <c r="AF89" s="2">
        <v>3488678</v>
      </c>
      <c r="AG89" s="2">
        <v>4748915</v>
      </c>
      <c r="AH89" s="2">
        <v>8339183</v>
      </c>
      <c r="AI89" s="2">
        <v>5316185</v>
      </c>
      <c r="AJ89" s="3">
        <v>1236561</v>
      </c>
      <c r="AK89" s="5">
        <v>1678546</v>
      </c>
      <c r="AL89" s="2">
        <v>1310477</v>
      </c>
      <c r="AM89" s="3">
        <v>1955875</v>
      </c>
      <c r="AN89" s="3">
        <v>1293666</v>
      </c>
      <c r="AS89">
        <v>44</v>
      </c>
      <c r="AT89" s="7"/>
      <c r="AU89" s="7">
        <v>13</v>
      </c>
      <c r="AV89">
        <v>76</v>
      </c>
      <c r="AW89">
        <v>24</v>
      </c>
      <c r="AY89">
        <v>11</v>
      </c>
      <c r="AZ89">
        <v>41</v>
      </c>
      <c r="BA89">
        <v>14</v>
      </c>
      <c r="BB89">
        <v>25</v>
      </c>
    </row>
    <row r="90" spans="1:54" x14ac:dyDescent="0.25">
      <c r="A90" t="s">
        <v>0</v>
      </c>
      <c r="B90" t="s">
        <v>80</v>
      </c>
      <c r="P90" s="1"/>
      <c r="Q90" s="1"/>
      <c r="R90" s="1"/>
      <c r="S90" s="2">
        <v>3371774</v>
      </c>
      <c r="T90" s="2">
        <v>20325</v>
      </c>
      <c r="U90" s="2">
        <v>100</v>
      </c>
      <c r="V90" s="2"/>
      <c r="W90" s="2">
        <v>2247</v>
      </c>
      <c r="X90" s="4">
        <v>43811</v>
      </c>
      <c r="Y90" s="4">
        <v>220204</v>
      </c>
      <c r="Z90" s="6">
        <v>55700</v>
      </c>
      <c r="AA90" s="4"/>
      <c r="AB90" s="1"/>
      <c r="AC90" s="3">
        <v>5810</v>
      </c>
      <c r="AD90" s="2">
        <v>76536</v>
      </c>
      <c r="AE90" s="2">
        <v>64489</v>
      </c>
      <c r="AF90" s="2">
        <v>53997</v>
      </c>
      <c r="AG90" s="2">
        <v>4399</v>
      </c>
      <c r="AI90" s="2">
        <v>173886</v>
      </c>
      <c r="AJ90" s="3">
        <v>36433</v>
      </c>
      <c r="AK90" s="5">
        <v>64253</v>
      </c>
      <c r="AL90" s="2">
        <v>14626</v>
      </c>
      <c r="AM90" s="3">
        <v>1511</v>
      </c>
      <c r="AN90" s="3">
        <v>7345</v>
      </c>
      <c r="AT90" s="7"/>
      <c r="AU90" s="7"/>
    </row>
    <row r="91" spans="1:54" x14ac:dyDescent="0.25">
      <c r="A91" t="s">
        <v>0</v>
      </c>
      <c r="B91" t="s">
        <v>70</v>
      </c>
      <c r="P91" s="1"/>
      <c r="Q91" s="1"/>
      <c r="R91" s="1"/>
      <c r="S91" s="2">
        <v>23914</v>
      </c>
      <c r="T91" s="2">
        <v>23252</v>
      </c>
      <c r="U91" s="2">
        <v>248937</v>
      </c>
      <c r="V91" s="2"/>
      <c r="W91" s="2"/>
      <c r="X91" s="4"/>
      <c r="Y91" s="4">
        <v>323197</v>
      </c>
      <c r="Z91" s="6"/>
      <c r="AA91" s="4">
        <v>430128</v>
      </c>
      <c r="AB91" s="1"/>
      <c r="AC91" s="3">
        <v>391687</v>
      </c>
      <c r="AD91" s="2">
        <v>97117</v>
      </c>
      <c r="AE91" s="2">
        <v>209451</v>
      </c>
      <c r="AF91" s="2">
        <v>213542</v>
      </c>
      <c r="AG91" s="2">
        <v>692194</v>
      </c>
      <c r="AH91" s="2">
        <v>110680</v>
      </c>
      <c r="AI91" s="2">
        <v>639416</v>
      </c>
      <c r="AJ91" s="3">
        <v>534938</v>
      </c>
      <c r="AK91" s="5">
        <v>321511</v>
      </c>
      <c r="AL91" s="2">
        <v>22832</v>
      </c>
      <c r="AM91" s="3">
        <v>151358</v>
      </c>
      <c r="AN91" s="3">
        <v>49537</v>
      </c>
      <c r="AS91">
        <v>12841161</v>
      </c>
      <c r="AT91" s="7">
        <v>2339</v>
      </c>
      <c r="AU91" s="7"/>
      <c r="AW91">
        <v>1093</v>
      </c>
      <c r="AX91">
        <v>815</v>
      </c>
      <c r="AY91">
        <v>211</v>
      </c>
      <c r="BB91">
        <v>268</v>
      </c>
    </row>
    <row r="92" spans="1:54" x14ac:dyDescent="0.25">
      <c r="A92" t="s">
        <v>0</v>
      </c>
      <c r="B92" t="s">
        <v>104</v>
      </c>
      <c r="P92" s="1"/>
      <c r="Q92" s="1"/>
      <c r="R92" s="1"/>
      <c r="S92" s="2">
        <v>195501</v>
      </c>
      <c r="T92" s="2"/>
      <c r="U92" s="2"/>
      <c r="V92" s="2"/>
      <c r="W92" s="2"/>
      <c r="X92" s="4"/>
      <c r="Y92" s="4"/>
      <c r="Z92" s="6"/>
      <c r="AA92" s="4"/>
      <c r="AB92" s="1"/>
      <c r="AC92" s="3">
        <v>5114</v>
      </c>
      <c r="AI92" s="2"/>
      <c r="AK92" s="5"/>
      <c r="AL92" s="2"/>
      <c r="AT92" s="7">
        <v>15</v>
      </c>
      <c r="AU92" s="7"/>
      <c r="BB92">
        <v>99</v>
      </c>
    </row>
    <row r="93" spans="1:54" x14ac:dyDescent="0.25">
      <c r="A93" t="s">
        <v>0</v>
      </c>
      <c r="B93" t="s">
        <v>77</v>
      </c>
      <c r="P93" s="1"/>
      <c r="Q93" s="1"/>
      <c r="R93" s="1"/>
      <c r="S93" s="2">
        <v>1713</v>
      </c>
      <c r="T93" s="2">
        <v>124849</v>
      </c>
      <c r="U93" s="2">
        <v>332708</v>
      </c>
      <c r="V93" s="2">
        <v>593177</v>
      </c>
      <c r="W93" s="2">
        <v>2103439</v>
      </c>
      <c r="X93" s="4">
        <v>2082837</v>
      </c>
      <c r="Y93" s="4">
        <v>982514</v>
      </c>
      <c r="Z93" s="6">
        <v>804502</v>
      </c>
      <c r="AA93" s="4">
        <v>1376050</v>
      </c>
      <c r="AB93" s="1"/>
      <c r="AC93" s="3">
        <v>81514</v>
      </c>
      <c r="AD93" s="2">
        <v>1693524</v>
      </c>
      <c r="AE93" s="2">
        <v>1271448</v>
      </c>
      <c r="AF93" s="2">
        <v>2910145</v>
      </c>
      <c r="AG93" s="2">
        <v>1009026</v>
      </c>
      <c r="AH93" s="2">
        <v>186825</v>
      </c>
      <c r="AI93" s="2">
        <v>233939</v>
      </c>
      <c r="AJ93" s="3">
        <v>158128</v>
      </c>
      <c r="AK93" s="5">
        <v>157833</v>
      </c>
      <c r="AL93" s="2">
        <v>109885</v>
      </c>
      <c r="AM93" s="3">
        <v>32691</v>
      </c>
      <c r="AN93" s="3">
        <v>43722</v>
      </c>
      <c r="AT93" s="7"/>
      <c r="AU93" s="7"/>
    </row>
    <row r="94" spans="1:54" x14ac:dyDescent="0.25">
      <c r="A94" t="s">
        <v>0</v>
      </c>
      <c r="B94" t="s">
        <v>59</v>
      </c>
      <c r="P94" s="1"/>
      <c r="Q94" s="1"/>
      <c r="R94" s="1"/>
      <c r="S94" s="2">
        <v>7174655</v>
      </c>
      <c r="T94" s="2">
        <v>6001811</v>
      </c>
      <c r="U94" s="2">
        <v>1735726</v>
      </c>
      <c r="V94" s="2">
        <v>175825</v>
      </c>
      <c r="W94" s="2">
        <v>58811</v>
      </c>
      <c r="X94" s="4">
        <v>4359520</v>
      </c>
      <c r="Y94" s="4">
        <v>7766324</v>
      </c>
      <c r="Z94" s="6">
        <v>17227122</v>
      </c>
      <c r="AA94" s="4">
        <v>8517456</v>
      </c>
      <c r="AB94" s="1"/>
      <c r="AC94" s="3">
        <v>26379267</v>
      </c>
      <c r="AD94" s="2">
        <v>13618144</v>
      </c>
      <c r="AE94" s="2">
        <v>15419161</v>
      </c>
      <c r="AF94" s="2">
        <v>27375338</v>
      </c>
      <c r="AG94" s="2">
        <v>68007949</v>
      </c>
      <c r="AH94" s="2">
        <v>24357682</v>
      </c>
      <c r="AI94" s="2">
        <v>13291843</v>
      </c>
      <c r="AJ94" s="3">
        <v>9749409</v>
      </c>
      <c r="AK94" s="5">
        <v>11416316</v>
      </c>
      <c r="AL94" s="2">
        <v>8301951</v>
      </c>
      <c r="AM94" s="3">
        <v>7608664</v>
      </c>
      <c r="AN94" s="3">
        <v>11592688</v>
      </c>
      <c r="AT94" s="7"/>
      <c r="AU94" s="7"/>
    </row>
    <row r="95" spans="1:54" x14ac:dyDescent="0.25">
      <c r="B95" t="s">
        <v>127</v>
      </c>
      <c r="P95" s="1"/>
      <c r="Q95" s="1"/>
      <c r="R95" s="1"/>
      <c r="S95" s="2"/>
      <c r="T95" s="2"/>
      <c r="U95" s="2"/>
      <c r="V95" s="2"/>
      <c r="W95" s="2"/>
      <c r="X95" s="4">
        <v>8232</v>
      </c>
      <c r="Y95" s="4"/>
      <c r="Z95" s="6"/>
      <c r="AA95" s="4"/>
      <c r="AB95" s="1"/>
      <c r="AC95" s="3"/>
      <c r="AI95" s="2"/>
      <c r="AK95" s="5"/>
      <c r="AL95" s="2"/>
      <c r="AM95" s="3"/>
      <c r="AT95" s="7"/>
      <c r="AU95" s="7"/>
    </row>
    <row r="96" spans="1:54" x14ac:dyDescent="0.25">
      <c r="B96" t="s">
        <v>137</v>
      </c>
      <c r="P96" s="1"/>
      <c r="Q96" s="1"/>
      <c r="R96" s="1"/>
      <c r="S96" s="2"/>
      <c r="T96" s="2"/>
      <c r="U96" s="2"/>
      <c r="V96" s="2"/>
      <c r="W96" s="2"/>
      <c r="X96" s="4"/>
      <c r="Y96" s="4"/>
      <c r="Z96" s="6"/>
      <c r="AA96" s="4"/>
      <c r="AB96" s="1"/>
      <c r="AC96" s="3"/>
      <c r="AI96" s="2"/>
      <c r="AK96" s="5"/>
      <c r="AL96" s="2"/>
      <c r="AM96" s="3"/>
      <c r="AS96">
        <v>635250</v>
      </c>
      <c r="AT96" s="7">
        <v>218</v>
      </c>
      <c r="AU96" s="7">
        <v>7</v>
      </c>
      <c r="AV96">
        <v>32</v>
      </c>
      <c r="AW96">
        <v>4798</v>
      </c>
      <c r="AX96">
        <v>39313</v>
      </c>
      <c r="AY96">
        <v>9479</v>
      </c>
      <c r="AZ96">
        <v>3847</v>
      </c>
      <c r="BA96">
        <v>7202</v>
      </c>
      <c r="BB96">
        <v>6046</v>
      </c>
    </row>
    <row r="97" spans="1:54" x14ac:dyDescent="0.25">
      <c r="B97" t="s">
        <v>135</v>
      </c>
      <c r="P97" s="1"/>
      <c r="Q97" s="1"/>
      <c r="R97" s="1"/>
      <c r="S97" s="2"/>
      <c r="T97" s="2"/>
      <c r="U97" s="2"/>
      <c r="V97" s="2"/>
      <c r="W97" s="2"/>
      <c r="X97" s="4"/>
      <c r="Y97" s="4"/>
      <c r="Z97" s="6"/>
      <c r="AA97" s="4"/>
      <c r="AB97" s="1"/>
      <c r="AC97" s="3"/>
      <c r="AI97" s="2"/>
      <c r="AK97" s="5"/>
      <c r="AL97" s="2"/>
      <c r="AM97" s="3"/>
      <c r="AS97">
        <v>104</v>
      </c>
      <c r="AT97" s="7">
        <v>2155</v>
      </c>
      <c r="AU97" s="7">
        <v>5053</v>
      </c>
      <c r="AV97">
        <v>4312</v>
      </c>
      <c r="AW97">
        <v>2220</v>
      </c>
      <c r="AX97">
        <v>549</v>
      </c>
      <c r="AY97">
        <v>51</v>
      </c>
      <c r="AZ97">
        <v>18</v>
      </c>
      <c r="BA97">
        <v>104</v>
      </c>
      <c r="BB97">
        <v>80</v>
      </c>
    </row>
    <row r="98" spans="1:54" x14ac:dyDescent="0.25">
      <c r="B98" t="s">
        <v>136</v>
      </c>
      <c r="P98" s="1"/>
      <c r="Q98" s="1"/>
      <c r="R98" s="1"/>
      <c r="S98" s="2"/>
      <c r="T98" s="2"/>
      <c r="U98" s="2"/>
      <c r="V98" s="2"/>
      <c r="W98" s="2"/>
      <c r="X98" s="4"/>
      <c r="Y98" s="4"/>
      <c r="Z98" s="6"/>
      <c r="AA98" s="4"/>
      <c r="AB98" s="1"/>
      <c r="AC98" s="3"/>
      <c r="AI98" s="2"/>
      <c r="AK98" s="5"/>
      <c r="AL98" s="2"/>
      <c r="AM98" s="3"/>
      <c r="AS98">
        <v>186124</v>
      </c>
      <c r="AT98" s="7">
        <v>20</v>
      </c>
      <c r="AU98" s="7">
        <v>10</v>
      </c>
      <c r="AV98">
        <v>17</v>
      </c>
      <c r="AW98">
        <v>116</v>
      </c>
      <c r="AX98">
        <v>160</v>
      </c>
      <c r="AY98">
        <v>613</v>
      </c>
      <c r="AZ98">
        <v>9093</v>
      </c>
      <c r="BA98">
        <v>8283</v>
      </c>
      <c r="BB98">
        <v>5233</v>
      </c>
    </row>
    <row r="99" spans="1:54" x14ac:dyDescent="0.25">
      <c r="A99" t="s">
        <v>0</v>
      </c>
      <c r="B99" t="s">
        <v>60</v>
      </c>
      <c r="P99" s="1"/>
      <c r="Q99" s="1"/>
      <c r="R99" s="1"/>
      <c r="S99" s="2">
        <v>286643</v>
      </c>
      <c r="T99" s="2">
        <v>399889</v>
      </c>
      <c r="U99" s="2">
        <v>49442</v>
      </c>
      <c r="V99" s="2">
        <v>16320</v>
      </c>
      <c r="W99" s="2"/>
      <c r="X99" s="4">
        <v>749419</v>
      </c>
      <c r="Y99" s="4">
        <v>536912</v>
      </c>
      <c r="Z99" s="6">
        <v>1266050</v>
      </c>
      <c r="AA99" s="4">
        <v>2993686</v>
      </c>
      <c r="AB99" s="1"/>
      <c r="AC99" s="3">
        <v>3385698</v>
      </c>
      <c r="AD99" s="2">
        <v>2844109</v>
      </c>
      <c r="AE99" s="2">
        <v>7985997</v>
      </c>
      <c r="AF99" s="2">
        <v>4341402</v>
      </c>
      <c r="AG99" s="2">
        <v>4404560</v>
      </c>
      <c r="AH99" s="2">
        <v>10210951</v>
      </c>
      <c r="AI99" s="2">
        <v>11222098</v>
      </c>
      <c r="AJ99" s="3">
        <v>3541221</v>
      </c>
      <c r="AK99" s="5">
        <v>3525668</v>
      </c>
      <c r="AL99" s="2">
        <v>3912805</v>
      </c>
      <c r="AM99" s="3">
        <v>4822833</v>
      </c>
      <c r="AN99" s="3">
        <v>4685752</v>
      </c>
      <c r="AT99" s="7"/>
      <c r="AU99" s="7"/>
    </row>
    <row r="100" spans="1:54" x14ac:dyDescent="0.25">
      <c r="A100" t="s">
        <v>0</v>
      </c>
      <c r="B100" t="s">
        <v>73</v>
      </c>
      <c r="P100" s="1"/>
      <c r="Q100" s="1"/>
      <c r="R100" s="1"/>
      <c r="S100" s="2">
        <v>7314605</v>
      </c>
      <c r="T100" s="2">
        <v>9131530</v>
      </c>
      <c r="U100" s="2">
        <v>10982602</v>
      </c>
      <c r="V100" s="2">
        <v>9372251</v>
      </c>
      <c r="W100" s="2">
        <v>11885351</v>
      </c>
      <c r="X100" s="4">
        <v>12594123</v>
      </c>
      <c r="Y100" s="4">
        <v>13511605</v>
      </c>
      <c r="Z100" s="6">
        <v>39889433</v>
      </c>
      <c r="AA100" s="4">
        <v>23128903</v>
      </c>
      <c r="AB100" s="1"/>
      <c r="AC100" s="3">
        <v>51941246</v>
      </c>
      <c r="AD100" s="2">
        <v>18372362</v>
      </c>
      <c r="AE100" s="2">
        <v>183679</v>
      </c>
      <c r="AF100" s="2">
        <v>1341253</v>
      </c>
      <c r="AG100" s="2">
        <v>1517542</v>
      </c>
      <c r="AH100" s="2">
        <v>787276</v>
      </c>
      <c r="AI100" s="2">
        <v>484927</v>
      </c>
      <c r="AJ100" s="3">
        <v>207169</v>
      </c>
      <c r="AK100" s="5">
        <v>468979</v>
      </c>
      <c r="AL100" s="2">
        <v>416045</v>
      </c>
      <c r="AM100" s="3">
        <v>161308</v>
      </c>
      <c r="AN100" s="3">
        <v>72743</v>
      </c>
      <c r="AT100" s="7"/>
      <c r="AU100" s="7">
        <v>1833</v>
      </c>
      <c r="AV100">
        <v>31718</v>
      </c>
      <c r="AW100">
        <v>41810</v>
      </c>
      <c r="AX100">
        <v>17763</v>
      </c>
      <c r="AY100">
        <v>737</v>
      </c>
      <c r="AZ100">
        <v>182</v>
      </c>
      <c r="BA100">
        <v>24</v>
      </c>
      <c r="BB100">
        <v>30</v>
      </c>
    </row>
    <row r="101" spans="1:54" x14ac:dyDescent="0.25">
      <c r="A101" t="s">
        <v>0</v>
      </c>
      <c r="B101" t="s">
        <v>62</v>
      </c>
      <c r="P101" s="1"/>
      <c r="Q101" s="1"/>
      <c r="R101" s="1"/>
      <c r="S101" s="2">
        <v>55806574</v>
      </c>
      <c r="T101" s="2">
        <v>63618332</v>
      </c>
      <c r="U101" s="2">
        <v>51010264</v>
      </c>
      <c r="V101" s="2">
        <v>37506811</v>
      </c>
      <c r="W101" s="2">
        <v>20645640</v>
      </c>
      <c r="X101" s="4">
        <v>28430872</v>
      </c>
      <c r="Y101" s="4">
        <v>57281123</v>
      </c>
      <c r="Z101" s="6">
        <v>87328244</v>
      </c>
      <c r="AA101" s="4">
        <v>98598497</v>
      </c>
      <c r="AB101" s="1"/>
      <c r="AC101" s="3">
        <v>144448668</v>
      </c>
      <c r="AD101" s="2">
        <v>108797328</v>
      </c>
      <c r="AE101" s="2">
        <v>3816564</v>
      </c>
      <c r="AF101" s="2">
        <v>7385166</v>
      </c>
      <c r="AG101" s="2">
        <v>5064975</v>
      </c>
      <c r="AH101" s="2">
        <v>4921395</v>
      </c>
      <c r="AI101" s="2">
        <v>7180987</v>
      </c>
      <c r="AJ101" s="3">
        <v>2720767</v>
      </c>
      <c r="AK101" s="5">
        <v>2194528</v>
      </c>
      <c r="AL101" s="2">
        <v>2355308</v>
      </c>
      <c r="AM101" s="3">
        <v>4067915</v>
      </c>
      <c r="AN101" s="3">
        <v>12038658</v>
      </c>
      <c r="AT101" s="7"/>
      <c r="AU101" s="7"/>
    </row>
    <row r="102" spans="1:54" x14ac:dyDescent="0.25">
      <c r="A102" t="s">
        <v>0</v>
      </c>
      <c r="B102" t="s">
        <v>89</v>
      </c>
      <c r="P102" s="1"/>
      <c r="Q102" s="1"/>
      <c r="R102" s="1"/>
      <c r="S102" s="2">
        <v>2765060</v>
      </c>
      <c r="T102" s="2"/>
      <c r="U102" s="2"/>
      <c r="V102" s="2"/>
      <c r="W102" s="2"/>
      <c r="X102" s="4"/>
      <c r="Y102" s="4">
        <v>918917</v>
      </c>
      <c r="Z102" s="6">
        <v>4495100</v>
      </c>
      <c r="AA102" s="4"/>
      <c r="AB102" s="1"/>
      <c r="AC102" s="3">
        <v>6949822</v>
      </c>
      <c r="AD102" s="2">
        <v>2669952</v>
      </c>
      <c r="AE102" s="2">
        <v>8238739</v>
      </c>
      <c r="AF102" s="2">
        <v>8185317</v>
      </c>
      <c r="AG102" s="2">
        <v>1887052</v>
      </c>
      <c r="AH102" s="2">
        <v>1008881</v>
      </c>
      <c r="AI102" s="2"/>
      <c r="AK102" s="5"/>
      <c r="AL102" s="2"/>
      <c r="AT102" s="7"/>
      <c r="AU102" s="7"/>
    </row>
    <row r="103" spans="1:54" x14ac:dyDescent="0.25">
      <c r="A103" t="s">
        <v>0</v>
      </c>
      <c r="B103" t="s">
        <v>65</v>
      </c>
      <c r="P103" s="1"/>
      <c r="Q103" s="1"/>
      <c r="R103" s="1"/>
      <c r="S103" s="2">
        <v>19858442</v>
      </c>
      <c r="T103" s="2">
        <v>762754</v>
      </c>
      <c r="U103" s="2">
        <v>3686084</v>
      </c>
      <c r="V103" s="2"/>
      <c r="W103" s="2"/>
      <c r="X103" s="4">
        <v>51156</v>
      </c>
      <c r="Y103" s="4">
        <v>976726</v>
      </c>
      <c r="Z103" s="6">
        <v>562972</v>
      </c>
      <c r="AA103" s="4">
        <v>5350057</v>
      </c>
      <c r="AB103" s="1"/>
      <c r="AC103" s="3">
        <v>3715708</v>
      </c>
      <c r="AD103" s="2">
        <v>5930102</v>
      </c>
      <c r="AE103" s="2">
        <v>3613039</v>
      </c>
      <c r="AF103" s="2">
        <v>27882</v>
      </c>
      <c r="AG103" s="2">
        <v>486433</v>
      </c>
      <c r="AH103" s="2">
        <v>826885</v>
      </c>
      <c r="AI103" s="2">
        <v>1231753</v>
      </c>
      <c r="AJ103" s="3">
        <v>662895</v>
      </c>
      <c r="AK103" s="5">
        <v>1492666</v>
      </c>
      <c r="AL103" s="2">
        <v>1597468</v>
      </c>
      <c r="AM103" s="3">
        <v>860405</v>
      </c>
      <c r="AN103" s="3">
        <v>1456910</v>
      </c>
      <c r="AT103" s="7"/>
      <c r="AU103" s="7"/>
    </row>
    <row r="104" spans="1:54" x14ac:dyDescent="0.25">
      <c r="B104" t="s">
        <v>167</v>
      </c>
      <c r="P104" s="1"/>
      <c r="Q104" s="1"/>
      <c r="R104" s="1"/>
      <c r="S104" s="2"/>
      <c r="T104" s="2"/>
      <c r="U104" s="2"/>
      <c r="V104" s="2"/>
      <c r="W104" s="2"/>
      <c r="X104" s="4"/>
      <c r="Y104" s="4"/>
      <c r="Z104" s="6"/>
      <c r="AA104" s="4"/>
      <c r="AB104" s="1"/>
      <c r="AC104" s="3"/>
      <c r="AI104" s="2"/>
      <c r="AK104" s="5"/>
      <c r="AL104" s="2"/>
      <c r="AM104" s="3"/>
      <c r="AN104" s="3">
        <v>10900</v>
      </c>
      <c r="AS104">
        <v>317189</v>
      </c>
      <c r="AT104" s="7"/>
      <c r="AU104" s="7"/>
    </row>
    <row r="105" spans="1:54" x14ac:dyDescent="0.25">
      <c r="B105" t="s">
        <v>141</v>
      </c>
      <c r="P105" s="1"/>
      <c r="Q105" s="1"/>
      <c r="R105" s="1"/>
      <c r="S105" s="2"/>
      <c r="T105" s="2"/>
      <c r="U105" s="2"/>
      <c r="V105" s="2"/>
      <c r="W105" s="2"/>
      <c r="X105" s="4"/>
      <c r="Y105" s="4"/>
      <c r="Z105" s="6"/>
      <c r="AA105" s="4"/>
      <c r="AB105" s="1"/>
      <c r="AC105" s="3"/>
      <c r="AI105" s="2"/>
      <c r="AK105" s="5"/>
      <c r="AL105" s="2"/>
      <c r="AM105" s="3"/>
      <c r="AS105">
        <v>2107058</v>
      </c>
      <c r="AT105" s="7">
        <v>3533</v>
      </c>
      <c r="AU105" s="7">
        <v>8259</v>
      </c>
      <c r="AV105">
        <v>11866</v>
      </c>
      <c r="AW105">
        <v>17700</v>
      </c>
      <c r="AX105">
        <v>16685</v>
      </c>
      <c r="AY105">
        <v>19192</v>
      </c>
      <c r="AZ105">
        <v>6263</v>
      </c>
      <c r="BA105">
        <v>5362</v>
      </c>
      <c r="BB105">
        <v>61</v>
      </c>
    </row>
    <row r="106" spans="1:54" x14ac:dyDescent="0.25">
      <c r="A106" t="s">
        <v>0</v>
      </c>
      <c r="B106" t="s">
        <v>82</v>
      </c>
      <c r="P106" s="1"/>
      <c r="Q106" s="1"/>
      <c r="R106" s="1"/>
      <c r="S106" s="2">
        <v>567011</v>
      </c>
      <c r="T106" s="2">
        <v>610548</v>
      </c>
      <c r="U106" s="2">
        <v>1377466</v>
      </c>
      <c r="V106" s="2">
        <v>3233638</v>
      </c>
      <c r="W106" s="2">
        <v>6358470</v>
      </c>
      <c r="X106" s="4">
        <v>4976667</v>
      </c>
      <c r="Y106" s="4">
        <v>3492030</v>
      </c>
      <c r="Z106" s="6">
        <v>1824382</v>
      </c>
      <c r="AA106" s="4">
        <v>509055</v>
      </c>
      <c r="AB106" s="1"/>
      <c r="AC106" s="3">
        <v>834</v>
      </c>
      <c r="AE106" s="2">
        <v>12949</v>
      </c>
      <c r="AG106" s="2">
        <v>57675</v>
      </c>
      <c r="AH106" s="2">
        <v>34820</v>
      </c>
      <c r="AI106" s="2">
        <v>99629</v>
      </c>
      <c r="AJ106" s="3">
        <v>2130</v>
      </c>
      <c r="AK106" s="5">
        <v>2315</v>
      </c>
      <c r="AL106" s="2">
        <v>23452</v>
      </c>
      <c r="AM106" s="3">
        <v>24110</v>
      </c>
      <c r="AN106" s="3">
        <v>51872</v>
      </c>
      <c r="AT106" s="7"/>
      <c r="AU106" s="7"/>
    </row>
    <row r="107" spans="1:54" x14ac:dyDescent="0.25">
      <c r="A107" t="s">
        <v>0</v>
      </c>
      <c r="B107" t="s">
        <v>111</v>
      </c>
      <c r="P107" s="1"/>
      <c r="Q107" s="1"/>
      <c r="R107" s="1"/>
      <c r="S107" s="2"/>
      <c r="T107" s="2">
        <v>94</v>
      </c>
      <c r="U107" s="2"/>
      <c r="V107" s="2"/>
      <c r="W107" s="2"/>
      <c r="X107" s="4">
        <v>265308</v>
      </c>
      <c r="Y107" s="4">
        <v>375567</v>
      </c>
      <c r="Z107" s="6"/>
      <c r="AA107" s="4"/>
      <c r="AB107" s="1"/>
      <c r="AC107" s="3"/>
      <c r="AG107" s="2">
        <v>10212</v>
      </c>
      <c r="AI107" s="2"/>
      <c r="AK107" s="5"/>
      <c r="AL107" s="2"/>
      <c r="AT107" s="7"/>
      <c r="AU107" s="7"/>
      <c r="AV107">
        <v>34</v>
      </c>
      <c r="AX107">
        <v>43</v>
      </c>
    </row>
    <row r="108" spans="1:54" x14ac:dyDescent="0.25">
      <c r="B108" t="s">
        <v>154</v>
      </c>
      <c r="P108" s="1"/>
      <c r="Q108" s="1"/>
      <c r="R108" s="1"/>
      <c r="S108" s="2"/>
      <c r="T108" s="2"/>
      <c r="U108" s="2"/>
      <c r="V108" s="2"/>
      <c r="W108" s="2"/>
      <c r="X108" s="4"/>
      <c r="Y108" s="4"/>
      <c r="Z108" s="6"/>
      <c r="AA108" s="4"/>
      <c r="AB108" s="1"/>
      <c r="AC108" s="3"/>
      <c r="AI108" s="2"/>
      <c r="AK108" s="5"/>
      <c r="AL108" s="2"/>
      <c r="AS108">
        <v>4900</v>
      </c>
      <c r="AT108" s="7"/>
      <c r="AU108" s="7"/>
      <c r="AY108">
        <v>515</v>
      </c>
      <c r="AZ108">
        <v>1240</v>
      </c>
      <c r="BA108">
        <v>233</v>
      </c>
    </row>
    <row r="109" spans="1:54" x14ac:dyDescent="0.25">
      <c r="A109" t="s">
        <v>0</v>
      </c>
      <c r="B109" t="s">
        <v>53</v>
      </c>
      <c r="P109" s="1"/>
      <c r="Q109" s="1"/>
      <c r="R109" s="1"/>
      <c r="S109" s="2">
        <v>207486</v>
      </c>
      <c r="T109" s="2">
        <v>121111</v>
      </c>
      <c r="U109" s="2">
        <v>381870</v>
      </c>
      <c r="V109" s="2">
        <v>316716</v>
      </c>
      <c r="W109" s="2">
        <v>223941</v>
      </c>
      <c r="X109" s="4">
        <v>315533</v>
      </c>
      <c r="Y109" s="4">
        <v>50703</v>
      </c>
      <c r="Z109" s="6">
        <v>210697</v>
      </c>
      <c r="AA109" s="4">
        <v>186992</v>
      </c>
      <c r="AB109" s="1"/>
      <c r="AC109" s="3">
        <v>272449</v>
      </c>
      <c r="AD109" s="2">
        <v>362793</v>
      </c>
      <c r="AE109" s="2">
        <v>243621</v>
      </c>
      <c r="AF109" s="2">
        <v>398103</v>
      </c>
      <c r="AG109" s="2">
        <v>1121330</v>
      </c>
      <c r="AH109" s="2">
        <v>661053</v>
      </c>
      <c r="AI109" s="2">
        <v>375983</v>
      </c>
      <c r="AJ109" s="3">
        <v>189636</v>
      </c>
      <c r="AK109" s="5">
        <v>70679</v>
      </c>
      <c r="AL109" s="2">
        <v>77883</v>
      </c>
      <c r="AM109" s="3">
        <v>49660</v>
      </c>
      <c r="AS109">
        <v>165</v>
      </c>
      <c r="AT109" s="7"/>
      <c r="AU109" s="7">
        <v>18</v>
      </c>
      <c r="AZ109">
        <v>5</v>
      </c>
      <c r="BA109">
        <v>3</v>
      </c>
      <c r="BB109">
        <v>4</v>
      </c>
    </row>
    <row r="110" spans="1:54" x14ac:dyDescent="0.25">
      <c r="A110" t="s">
        <v>0</v>
      </c>
      <c r="B110" t="s">
        <v>29</v>
      </c>
      <c r="P110" s="1"/>
      <c r="Q110" s="1">
        <v>297</v>
      </c>
      <c r="R110" s="1">
        <v>733</v>
      </c>
      <c r="S110" s="2">
        <v>104829</v>
      </c>
      <c r="T110" s="2">
        <v>432533</v>
      </c>
      <c r="U110" s="2">
        <v>239951</v>
      </c>
      <c r="V110" s="2">
        <v>975</v>
      </c>
      <c r="W110" s="2"/>
      <c r="X110" s="4">
        <v>479972</v>
      </c>
      <c r="Y110" s="4">
        <v>94743</v>
      </c>
      <c r="Z110" s="6">
        <v>66589</v>
      </c>
      <c r="AA110" s="4">
        <v>20370</v>
      </c>
      <c r="AB110" s="1"/>
      <c r="AC110" s="3">
        <v>1196</v>
      </c>
      <c r="AD110" s="2">
        <v>8424</v>
      </c>
      <c r="AE110" s="2">
        <v>13881</v>
      </c>
      <c r="AF110" s="2">
        <v>104500</v>
      </c>
      <c r="AG110" s="2">
        <v>145006</v>
      </c>
      <c r="AH110" s="2">
        <v>179608</v>
      </c>
      <c r="AI110" s="2">
        <v>247927</v>
      </c>
      <c r="AJ110" s="3">
        <v>44496</v>
      </c>
      <c r="AK110" s="5">
        <v>130158</v>
      </c>
      <c r="AL110" s="2">
        <v>177835</v>
      </c>
      <c r="AM110" s="3">
        <v>77977</v>
      </c>
      <c r="AN110" s="3">
        <v>94664</v>
      </c>
      <c r="AT110" s="7"/>
      <c r="AU110" s="7">
        <v>3</v>
      </c>
      <c r="AW110">
        <v>76</v>
      </c>
      <c r="AX110">
        <v>973</v>
      </c>
      <c r="AY110">
        <v>170</v>
      </c>
      <c r="AZ110">
        <v>2256</v>
      </c>
      <c r="BB110">
        <v>1484</v>
      </c>
    </row>
    <row r="111" spans="1:54" x14ac:dyDescent="0.25">
      <c r="A111" t="s">
        <v>0</v>
      </c>
      <c r="B111" t="s">
        <v>109</v>
      </c>
      <c r="P111" s="1"/>
      <c r="Q111" s="1"/>
      <c r="R111" s="1"/>
      <c r="S111" s="2">
        <v>2173</v>
      </c>
      <c r="T111" s="2">
        <v>3191</v>
      </c>
      <c r="U111" s="2">
        <v>7949</v>
      </c>
      <c r="V111" s="2">
        <v>14541</v>
      </c>
      <c r="W111" s="2">
        <v>1765</v>
      </c>
      <c r="X111" s="4">
        <v>19654</v>
      </c>
      <c r="Y111" s="4">
        <v>38</v>
      </c>
      <c r="Z111" s="6"/>
      <c r="AA111" s="4"/>
      <c r="AB111" s="1"/>
      <c r="AC111" s="3"/>
      <c r="AE111" s="2">
        <v>1890</v>
      </c>
      <c r="AI111" s="2"/>
      <c r="AK111" s="5"/>
      <c r="AL111" s="2"/>
      <c r="AT111" s="7"/>
      <c r="AU111" s="7"/>
    </row>
    <row r="112" spans="1:54" x14ac:dyDescent="0.25">
      <c r="A112" t="s">
        <v>0</v>
      </c>
      <c r="B112" t="s">
        <v>79</v>
      </c>
      <c r="P112" s="1"/>
      <c r="Q112" s="1"/>
      <c r="R112" s="1"/>
      <c r="S112" s="2">
        <v>174799</v>
      </c>
      <c r="T112" s="2">
        <v>55687</v>
      </c>
      <c r="U112" s="2">
        <v>128752</v>
      </c>
      <c r="V112" s="2">
        <v>14683</v>
      </c>
      <c r="W112" s="2">
        <v>14705</v>
      </c>
      <c r="X112" s="4">
        <v>15699</v>
      </c>
      <c r="Y112" s="4">
        <v>17688</v>
      </c>
      <c r="Z112" s="6">
        <v>1438450</v>
      </c>
      <c r="AA112" s="4">
        <v>1752390</v>
      </c>
      <c r="AB112" s="1"/>
      <c r="AC112" s="3">
        <v>477918</v>
      </c>
      <c r="AD112" s="2">
        <v>90396</v>
      </c>
      <c r="AE112" s="2">
        <v>81438</v>
      </c>
      <c r="AF112" s="2">
        <v>248958</v>
      </c>
      <c r="AG112" s="2">
        <v>176782</v>
      </c>
      <c r="AH112" s="2">
        <v>203920</v>
      </c>
      <c r="AI112" s="2">
        <v>221489</v>
      </c>
      <c r="AJ112" s="3">
        <v>72874</v>
      </c>
      <c r="AK112" s="5">
        <v>122950</v>
      </c>
      <c r="AL112" s="2">
        <v>210669</v>
      </c>
      <c r="AM112" s="3">
        <v>109418</v>
      </c>
      <c r="AN112" s="3">
        <v>200897</v>
      </c>
      <c r="AT112" s="7"/>
      <c r="AU112" s="7">
        <v>14</v>
      </c>
      <c r="AV112">
        <v>51</v>
      </c>
      <c r="AW112">
        <v>62</v>
      </c>
      <c r="AX112">
        <v>88</v>
      </c>
      <c r="AY112">
        <v>3</v>
      </c>
      <c r="AZ112">
        <v>11097</v>
      </c>
      <c r="BA112">
        <v>5223</v>
      </c>
      <c r="BB112">
        <v>6399</v>
      </c>
    </row>
    <row r="113" spans="1:54" x14ac:dyDescent="0.25">
      <c r="A113" t="s">
        <v>0</v>
      </c>
      <c r="B113" t="s">
        <v>30</v>
      </c>
      <c r="P113" s="1">
        <v>1720</v>
      </c>
      <c r="Q113" s="1">
        <v>90</v>
      </c>
      <c r="R113" s="1">
        <v>373</v>
      </c>
      <c r="S113" s="2">
        <v>61381</v>
      </c>
      <c r="T113" s="2">
        <v>219063</v>
      </c>
      <c r="U113" s="2">
        <v>393098</v>
      </c>
      <c r="V113" s="2">
        <v>237955</v>
      </c>
      <c r="W113" s="2">
        <v>34769</v>
      </c>
      <c r="X113" s="4">
        <v>85741</v>
      </c>
      <c r="Y113" s="4">
        <v>259787</v>
      </c>
      <c r="Z113" s="6">
        <v>10944</v>
      </c>
      <c r="AA113" s="4">
        <v>185072</v>
      </c>
      <c r="AB113" s="1"/>
      <c r="AC113" s="3">
        <v>417749</v>
      </c>
      <c r="AD113" s="2">
        <v>3991</v>
      </c>
      <c r="AE113" s="2">
        <v>93530</v>
      </c>
      <c r="AF113" s="2">
        <v>86487</v>
      </c>
      <c r="AG113" s="2">
        <v>198149</v>
      </c>
      <c r="AH113" s="2">
        <v>70522</v>
      </c>
      <c r="AI113" s="2">
        <v>797507</v>
      </c>
      <c r="AJ113" s="3">
        <v>39387</v>
      </c>
      <c r="AK113" s="5">
        <v>80</v>
      </c>
      <c r="AL113" s="2">
        <v>167133</v>
      </c>
      <c r="AM113" s="3">
        <v>85756</v>
      </c>
      <c r="AN113" s="3">
        <v>177765</v>
      </c>
      <c r="AS113">
        <v>80912</v>
      </c>
      <c r="AT113" s="7"/>
      <c r="AU113" s="7">
        <v>42</v>
      </c>
      <c r="AV113">
        <v>407</v>
      </c>
      <c r="AW113">
        <v>44</v>
      </c>
      <c r="AX113">
        <v>2160</v>
      </c>
      <c r="AY113">
        <v>9</v>
      </c>
      <c r="AZ113">
        <v>64</v>
      </c>
      <c r="BA113">
        <v>216</v>
      </c>
      <c r="BB113">
        <v>25</v>
      </c>
    </row>
    <row r="114" spans="1:54" x14ac:dyDescent="0.25">
      <c r="A114" t="s">
        <v>0</v>
      </c>
      <c r="B114" t="s">
        <v>71</v>
      </c>
      <c r="P114" s="1"/>
      <c r="Q114" s="1"/>
      <c r="R114" s="1"/>
      <c r="S114" s="2"/>
      <c r="T114" s="2"/>
      <c r="U114" s="2"/>
      <c r="V114" s="2"/>
      <c r="W114" s="2"/>
      <c r="X114" s="4"/>
      <c r="Y114" s="4"/>
      <c r="Z114" s="6"/>
      <c r="AA114" s="4"/>
      <c r="AB114" s="1"/>
      <c r="AC114" s="3"/>
      <c r="AD114" s="2">
        <v>24167</v>
      </c>
      <c r="AF114" s="2">
        <v>154074</v>
      </c>
      <c r="AG114" s="2">
        <v>1365281</v>
      </c>
      <c r="AH114" s="2">
        <v>259264</v>
      </c>
      <c r="AI114" s="2">
        <v>601384</v>
      </c>
      <c r="AJ114" s="3">
        <v>2586761</v>
      </c>
      <c r="AK114" s="5">
        <v>5592483</v>
      </c>
      <c r="AL114" s="2">
        <v>9714900</v>
      </c>
      <c r="AM114" s="3">
        <v>5742470</v>
      </c>
      <c r="AN114" s="3">
        <v>11467776</v>
      </c>
      <c r="AT114" s="7"/>
      <c r="AU114" s="7"/>
      <c r="AX114">
        <v>6</v>
      </c>
    </row>
    <row r="115" spans="1:54" x14ac:dyDescent="0.25">
      <c r="A115" t="s">
        <v>0</v>
      </c>
      <c r="B115" t="s">
        <v>11</v>
      </c>
      <c r="P115" s="1">
        <v>56293</v>
      </c>
      <c r="Q115" s="1">
        <v>56858</v>
      </c>
      <c r="R115" s="1">
        <v>56510</v>
      </c>
      <c r="S115" s="2">
        <v>26286549</v>
      </c>
      <c r="T115" s="2">
        <v>25746996</v>
      </c>
      <c r="U115" s="2">
        <v>18359474</v>
      </c>
      <c r="V115" s="2">
        <v>13240790</v>
      </c>
      <c r="W115" s="2">
        <v>9578974</v>
      </c>
      <c r="X115" s="4">
        <v>6987417</v>
      </c>
      <c r="Y115" s="4">
        <v>17661562</v>
      </c>
      <c r="Z115" s="6">
        <v>29452113</v>
      </c>
      <c r="AA115" s="4">
        <v>21679200</v>
      </c>
      <c r="AB115" s="1"/>
      <c r="AC115" s="3">
        <v>18187645</v>
      </c>
      <c r="AD115" s="2">
        <v>21757808</v>
      </c>
      <c r="AE115" s="2">
        <v>25305636</v>
      </c>
      <c r="AF115" s="2">
        <v>13789057</v>
      </c>
      <c r="AG115" s="2">
        <v>14610314</v>
      </c>
      <c r="AH115" s="2">
        <v>18841763</v>
      </c>
      <c r="AI115" s="2">
        <v>15748645</v>
      </c>
      <c r="AJ115" s="3">
        <v>6850302</v>
      </c>
      <c r="AK115" s="5">
        <v>8395152</v>
      </c>
      <c r="AL115" s="2">
        <v>6255312</v>
      </c>
      <c r="AM115" s="3">
        <v>4609353</v>
      </c>
      <c r="AN115" s="3">
        <v>3851274</v>
      </c>
      <c r="AS115">
        <v>11643527</v>
      </c>
      <c r="AT115" s="7">
        <v>6725</v>
      </c>
      <c r="AU115" s="7">
        <v>11431</v>
      </c>
      <c r="AV115">
        <v>16736</v>
      </c>
      <c r="AW115">
        <v>12947</v>
      </c>
      <c r="AX115">
        <v>14295</v>
      </c>
      <c r="AY115">
        <v>10933</v>
      </c>
      <c r="AZ115">
        <v>9265</v>
      </c>
      <c r="BA115">
        <v>6523</v>
      </c>
      <c r="BB115">
        <v>6144</v>
      </c>
    </row>
    <row r="116" spans="1:54" x14ac:dyDescent="0.25">
      <c r="A116" t="s">
        <v>0</v>
      </c>
      <c r="B116" t="s">
        <v>31</v>
      </c>
      <c r="P116" s="1">
        <v>6001</v>
      </c>
      <c r="Q116" s="1">
        <v>6664</v>
      </c>
      <c r="R116" s="1">
        <v>7855</v>
      </c>
      <c r="S116" s="2">
        <v>7342396</v>
      </c>
      <c r="T116" s="2">
        <v>9251783</v>
      </c>
      <c r="U116" s="2">
        <v>7301862</v>
      </c>
      <c r="V116" s="2">
        <v>8936913</v>
      </c>
      <c r="W116" s="2">
        <v>9008799</v>
      </c>
      <c r="X116" s="4">
        <v>6057418</v>
      </c>
      <c r="Y116" s="4">
        <v>6226273</v>
      </c>
      <c r="Z116" s="6">
        <v>5007307</v>
      </c>
      <c r="AA116" s="4">
        <v>6045916</v>
      </c>
      <c r="AB116" s="1"/>
      <c r="AC116" s="3">
        <v>3801533</v>
      </c>
      <c r="AD116" s="2">
        <v>2357708</v>
      </c>
      <c r="AE116" s="2">
        <v>3679938</v>
      </c>
      <c r="AF116" s="2">
        <v>6436700</v>
      </c>
      <c r="AG116" s="2">
        <v>2808488</v>
      </c>
      <c r="AH116" s="2">
        <v>1140253</v>
      </c>
      <c r="AI116" s="2">
        <v>500003</v>
      </c>
      <c r="AJ116" s="3">
        <v>198925</v>
      </c>
      <c r="AK116" s="5">
        <v>45810</v>
      </c>
      <c r="AL116" s="2">
        <v>46839</v>
      </c>
      <c r="AM116" s="3">
        <v>32344</v>
      </c>
      <c r="AN116" s="3">
        <v>52973</v>
      </c>
      <c r="AS116">
        <v>5232</v>
      </c>
      <c r="AT116" s="7">
        <v>13</v>
      </c>
      <c r="AU116" s="7">
        <v>5</v>
      </c>
      <c r="AV116">
        <v>1</v>
      </c>
      <c r="AY116">
        <v>40</v>
      </c>
      <c r="AZ116">
        <v>18</v>
      </c>
      <c r="BA116">
        <v>7</v>
      </c>
      <c r="BB116">
        <v>5</v>
      </c>
    </row>
    <row r="117" spans="1:54" x14ac:dyDescent="0.25">
      <c r="A117" t="s">
        <v>0</v>
      </c>
      <c r="B117" t="s">
        <v>94</v>
      </c>
      <c r="P117" s="1"/>
      <c r="Q117" s="1"/>
      <c r="R117" s="1"/>
      <c r="S117" s="2"/>
      <c r="T117" s="2">
        <v>38</v>
      </c>
      <c r="U117" s="2">
        <v>4945</v>
      </c>
      <c r="V117" s="2">
        <v>28890</v>
      </c>
      <c r="W117" s="2">
        <v>85094</v>
      </c>
      <c r="X117" s="4">
        <v>12467</v>
      </c>
      <c r="Y117" s="4">
        <v>148035</v>
      </c>
      <c r="Z117" s="6">
        <v>24870</v>
      </c>
      <c r="AA117" s="4"/>
      <c r="AB117" s="1"/>
      <c r="AC117" s="3">
        <v>12412</v>
      </c>
      <c r="AD117" s="2">
        <v>14688</v>
      </c>
      <c r="AE117" s="2">
        <v>15318</v>
      </c>
      <c r="AF117" s="2">
        <v>29767</v>
      </c>
      <c r="AI117" s="2"/>
      <c r="AJ117" s="3">
        <v>849</v>
      </c>
      <c r="AK117" s="5"/>
      <c r="AL117" s="2">
        <v>3399</v>
      </c>
      <c r="AM117" s="3">
        <v>10779</v>
      </c>
      <c r="AN117" s="3">
        <v>2040</v>
      </c>
      <c r="AT117" s="7"/>
      <c r="AU117" s="7"/>
    </row>
    <row r="118" spans="1:54" x14ac:dyDescent="0.25">
      <c r="A118" t="s">
        <v>0</v>
      </c>
      <c r="B118" t="s">
        <v>12</v>
      </c>
      <c r="P118" s="1">
        <v>10096</v>
      </c>
      <c r="Q118" s="1">
        <v>1174</v>
      </c>
      <c r="R118" s="1">
        <v>5633</v>
      </c>
      <c r="S118" s="2">
        <v>22404438</v>
      </c>
      <c r="T118" s="2">
        <v>110135</v>
      </c>
      <c r="U118" s="2"/>
      <c r="V118" s="2"/>
      <c r="W118" s="2"/>
      <c r="X118" s="4"/>
      <c r="Y118" s="4">
        <v>1336774</v>
      </c>
      <c r="Z118" s="6">
        <v>14153591</v>
      </c>
      <c r="AA118" s="4">
        <v>2976927</v>
      </c>
      <c r="AB118" s="1"/>
      <c r="AC118" s="3">
        <v>2733971</v>
      </c>
      <c r="AD118" s="2">
        <v>2462831</v>
      </c>
      <c r="AE118" s="2">
        <v>663057</v>
      </c>
      <c r="AF118" s="2">
        <v>730187</v>
      </c>
      <c r="AG118" s="2">
        <v>7354436</v>
      </c>
      <c r="AH118" s="2">
        <v>5793336</v>
      </c>
      <c r="AI118" s="2">
        <v>17695387</v>
      </c>
      <c r="AJ118" s="3">
        <v>21096038</v>
      </c>
      <c r="AK118" s="5">
        <v>10808025</v>
      </c>
      <c r="AL118" s="2">
        <v>5518226</v>
      </c>
      <c r="AM118" s="3">
        <v>3318668</v>
      </c>
      <c r="AN118" s="3">
        <v>6943284</v>
      </c>
      <c r="AS118">
        <v>6234151</v>
      </c>
      <c r="AT118" s="7">
        <v>130</v>
      </c>
      <c r="AU118" s="7">
        <v>194</v>
      </c>
      <c r="AV118">
        <v>42</v>
      </c>
      <c r="AW118">
        <v>3</v>
      </c>
    </row>
    <row r="119" spans="1:54" x14ac:dyDescent="0.25">
      <c r="A119" t="s">
        <v>0</v>
      </c>
      <c r="B119" t="s">
        <v>13</v>
      </c>
      <c r="P119" s="1">
        <v>43570</v>
      </c>
      <c r="Q119" s="1">
        <v>20908</v>
      </c>
      <c r="R119" s="1">
        <v>44974</v>
      </c>
      <c r="S119" s="2">
        <v>47291798</v>
      </c>
      <c r="T119" s="2">
        <v>701524</v>
      </c>
      <c r="U119" s="2">
        <v>328895</v>
      </c>
      <c r="V119" s="2">
        <v>62933</v>
      </c>
      <c r="W119" s="2">
        <v>864348</v>
      </c>
      <c r="X119" s="4">
        <v>817964</v>
      </c>
      <c r="Y119" s="4">
        <v>1344979</v>
      </c>
      <c r="Z119" s="6">
        <v>2209562</v>
      </c>
      <c r="AA119" s="4">
        <v>527258</v>
      </c>
      <c r="AB119" s="1"/>
      <c r="AC119" s="3">
        <v>124151</v>
      </c>
      <c r="AD119" s="2">
        <v>5378</v>
      </c>
      <c r="AE119" s="2">
        <v>5640730</v>
      </c>
      <c r="AF119" s="2">
        <v>13175399</v>
      </c>
      <c r="AG119" s="2">
        <v>59099368</v>
      </c>
      <c r="AH119" s="2">
        <v>71752253</v>
      </c>
      <c r="AI119" s="2">
        <v>82553729</v>
      </c>
      <c r="AJ119" s="3">
        <v>12077668</v>
      </c>
      <c r="AK119" s="5">
        <v>27849825</v>
      </c>
      <c r="AL119" s="2">
        <v>20039084</v>
      </c>
      <c r="AM119" s="3">
        <v>22407223</v>
      </c>
      <c r="AN119" s="3">
        <v>11779679</v>
      </c>
      <c r="AT119" s="7">
        <v>3</v>
      </c>
      <c r="AU119" s="7"/>
    </row>
    <row r="120" spans="1:54" x14ac:dyDescent="0.25">
      <c r="B120" t="s">
        <v>147</v>
      </c>
      <c r="P120" s="1"/>
      <c r="Q120" s="1"/>
      <c r="R120" s="1"/>
      <c r="S120" s="2"/>
      <c r="T120" s="2"/>
      <c r="U120" s="2"/>
      <c r="V120" s="2"/>
      <c r="W120" s="2"/>
      <c r="X120" s="4"/>
      <c r="Y120" s="4"/>
      <c r="Z120" s="6"/>
      <c r="AA120" s="4"/>
      <c r="AB120" s="1"/>
      <c r="AC120" s="3"/>
      <c r="AI120" s="2"/>
      <c r="AK120" s="5"/>
      <c r="AL120" s="2"/>
      <c r="AM120" s="3"/>
      <c r="AS120">
        <v>62300</v>
      </c>
      <c r="AT120" s="7">
        <v>11</v>
      </c>
      <c r="AU120" s="7">
        <v>1</v>
      </c>
      <c r="AZ120">
        <v>6</v>
      </c>
      <c r="BA120">
        <v>72</v>
      </c>
      <c r="BB120">
        <v>29</v>
      </c>
    </row>
    <row r="121" spans="1:54" x14ac:dyDescent="0.25">
      <c r="A121" t="s">
        <v>0</v>
      </c>
      <c r="B121" t="s">
        <v>32</v>
      </c>
      <c r="P121" s="1">
        <v>599</v>
      </c>
      <c r="Q121" s="1">
        <v>345</v>
      </c>
      <c r="R121" s="1">
        <v>351</v>
      </c>
      <c r="S121" s="2">
        <v>493198</v>
      </c>
      <c r="T121" s="2">
        <v>347983</v>
      </c>
      <c r="U121" s="2">
        <v>97849</v>
      </c>
      <c r="V121" s="2">
        <v>9371</v>
      </c>
      <c r="W121" s="2">
        <v>277700</v>
      </c>
      <c r="X121" s="4">
        <v>87733</v>
      </c>
      <c r="Y121" s="4">
        <v>436706</v>
      </c>
      <c r="Z121" s="6">
        <v>578916</v>
      </c>
      <c r="AA121" s="4">
        <v>2539244</v>
      </c>
      <c r="AB121" s="1"/>
      <c r="AC121" s="3">
        <v>3460042</v>
      </c>
      <c r="AD121" s="2">
        <v>1514043</v>
      </c>
      <c r="AE121" s="2">
        <v>2256877</v>
      </c>
      <c r="AF121" s="2">
        <v>1842941</v>
      </c>
      <c r="AG121" s="2">
        <v>2227689</v>
      </c>
      <c r="AH121" s="2">
        <v>1551375</v>
      </c>
      <c r="AI121" s="2">
        <v>2184909</v>
      </c>
      <c r="AJ121" s="3">
        <v>1078411</v>
      </c>
      <c r="AK121" s="5">
        <v>760262</v>
      </c>
      <c r="AL121" s="2">
        <v>1663740</v>
      </c>
      <c r="AM121" s="3">
        <v>1032879</v>
      </c>
      <c r="AN121" s="3">
        <v>752261</v>
      </c>
      <c r="AS121">
        <v>3044</v>
      </c>
      <c r="AT121" s="7">
        <v>7</v>
      </c>
      <c r="AU121" s="7">
        <v>12</v>
      </c>
      <c r="AV121">
        <v>6</v>
      </c>
      <c r="AW121">
        <v>8</v>
      </c>
      <c r="AX121">
        <v>4</v>
      </c>
      <c r="AY121">
        <v>7</v>
      </c>
      <c r="AZ121">
        <v>8</v>
      </c>
      <c r="BA121">
        <v>12</v>
      </c>
      <c r="BB121">
        <v>1</v>
      </c>
    </row>
    <row r="122" spans="1:54" x14ac:dyDescent="0.25">
      <c r="A122" t="s">
        <v>0</v>
      </c>
      <c r="B122" t="s">
        <v>33</v>
      </c>
      <c r="P122" s="1">
        <v>31</v>
      </c>
      <c r="Q122" s="1">
        <v>14</v>
      </c>
      <c r="R122" s="1">
        <v>43</v>
      </c>
      <c r="S122" s="2">
        <v>15765</v>
      </c>
      <c r="T122" s="2"/>
      <c r="U122" s="2">
        <v>3389</v>
      </c>
      <c r="V122" s="2">
        <v>57340</v>
      </c>
      <c r="W122" s="2">
        <v>877900</v>
      </c>
      <c r="X122" s="4"/>
      <c r="Y122" s="4">
        <v>155935</v>
      </c>
      <c r="Z122" s="6">
        <v>21966</v>
      </c>
      <c r="AA122" s="4">
        <v>14456</v>
      </c>
      <c r="AB122" s="1"/>
      <c r="AC122" s="3">
        <v>68961</v>
      </c>
      <c r="AD122" s="2">
        <v>1567044</v>
      </c>
      <c r="AE122" s="2">
        <v>153529</v>
      </c>
      <c r="AF122" s="2">
        <v>152881</v>
      </c>
      <c r="AG122" s="2">
        <v>87066</v>
      </c>
      <c r="AH122" s="2">
        <v>1700345</v>
      </c>
      <c r="AI122" s="2">
        <v>1174390</v>
      </c>
      <c r="AJ122" s="3">
        <v>817312</v>
      </c>
      <c r="AK122" s="5">
        <v>709717</v>
      </c>
      <c r="AL122" s="2">
        <v>1996700</v>
      </c>
      <c r="AM122" s="3">
        <v>1493191</v>
      </c>
      <c r="AN122" s="3">
        <v>1800798</v>
      </c>
      <c r="AS122">
        <v>85342</v>
      </c>
      <c r="AT122" s="7">
        <v>5</v>
      </c>
      <c r="AU122" s="7">
        <v>3</v>
      </c>
      <c r="AV122">
        <v>1</v>
      </c>
      <c r="AW122">
        <v>1</v>
      </c>
      <c r="AY122">
        <v>928</v>
      </c>
      <c r="AZ122">
        <v>7357</v>
      </c>
      <c r="BA122">
        <v>3725</v>
      </c>
      <c r="BB122">
        <v>3964</v>
      </c>
    </row>
    <row r="123" spans="1:54" x14ac:dyDescent="0.25">
      <c r="A123" t="s">
        <v>0</v>
      </c>
      <c r="B123" t="s">
        <v>105</v>
      </c>
      <c r="P123" s="1"/>
      <c r="Q123" s="1"/>
      <c r="R123" s="1"/>
      <c r="S123" s="2">
        <v>93720</v>
      </c>
      <c r="T123" s="2">
        <v>2268</v>
      </c>
      <c r="U123" s="2"/>
      <c r="V123" s="2"/>
      <c r="W123" s="2"/>
      <c r="X123" s="4"/>
      <c r="Y123" s="4"/>
      <c r="Z123" s="6">
        <v>121652</v>
      </c>
      <c r="AA123" s="4"/>
      <c r="AB123" s="1"/>
      <c r="AC123" s="3">
        <v>5662</v>
      </c>
      <c r="AI123" s="2"/>
      <c r="AK123" s="5"/>
      <c r="AL123" s="2"/>
      <c r="AT123" s="7"/>
      <c r="AU123" s="7"/>
    </row>
    <row r="124" spans="1:54" x14ac:dyDescent="0.25">
      <c r="A124" t="s">
        <v>0</v>
      </c>
      <c r="B124" t="s">
        <v>83</v>
      </c>
      <c r="P124" s="1"/>
      <c r="Q124" s="1"/>
      <c r="R124" s="1"/>
      <c r="S124" s="2">
        <v>131359</v>
      </c>
      <c r="T124" s="2">
        <v>21188</v>
      </c>
      <c r="U124" s="2">
        <v>5866</v>
      </c>
      <c r="V124" s="2">
        <v>6108</v>
      </c>
      <c r="W124" s="2"/>
      <c r="X124" s="4"/>
      <c r="Y124" s="4">
        <v>10496</v>
      </c>
      <c r="Z124" s="6"/>
      <c r="AA124" s="4"/>
      <c r="AB124" s="1"/>
      <c r="AC124" s="3">
        <v>18082</v>
      </c>
      <c r="AE124" s="2">
        <v>7697</v>
      </c>
      <c r="AF124" s="2">
        <v>6792</v>
      </c>
      <c r="AG124" s="2">
        <v>78607</v>
      </c>
      <c r="AI124" s="2">
        <v>98217</v>
      </c>
      <c r="AJ124" s="3">
        <v>165767</v>
      </c>
      <c r="AK124" s="5">
        <v>80084</v>
      </c>
      <c r="AL124" s="2">
        <v>8929</v>
      </c>
      <c r="AM124" s="3">
        <v>7211</v>
      </c>
      <c r="AN124" s="3">
        <v>47491</v>
      </c>
      <c r="AT124" s="7"/>
      <c r="AU124" s="7"/>
      <c r="BA124">
        <v>1</v>
      </c>
      <c r="BB124">
        <v>39</v>
      </c>
    </row>
    <row r="125" spans="1:54" x14ac:dyDescent="0.25">
      <c r="B125" t="s">
        <v>157</v>
      </c>
      <c r="P125" s="1"/>
      <c r="Q125" s="1"/>
      <c r="R125" s="1"/>
      <c r="S125" s="2"/>
      <c r="T125" s="2"/>
      <c r="U125" s="2"/>
      <c r="V125" s="2"/>
      <c r="W125" s="2"/>
      <c r="X125" s="4"/>
      <c r="Y125" s="4"/>
      <c r="Z125" s="6"/>
      <c r="AA125" s="4"/>
      <c r="AB125" s="1"/>
      <c r="AC125" s="3"/>
      <c r="AI125" s="2"/>
      <c r="AK125" s="5"/>
      <c r="AL125" s="2"/>
      <c r="AM125" s="3"/>
      <c r="AT125" s="7"/>
      <c r="AU125" s="7"/>
      <c r="BB125">
        <v>44</v>
      </c>
    </row>
    <row r="126" spans="1:54" x14ac:dyDescent="0.25">
      <c r="B126" t="s">
        <v>143</v>
      </c>
      <c r="P126" s="1"/>
      <c r="Q126" s="1"/>
      <c r="R126" s="1"/>
      <c r="S126" s="2"/>
      <c r="T126" s="2"/>
      <c r="U126" s="2"/>
      <c r="V126" s="2"/>
      <c r="W126" s="2"/>
      <c r="X126" s="4"/>
      <c r="Y126" s="4"/>
      <c r="Z126" s="6"/>
      <c r="AA126" s="4"/>
      <c r="AB126" s="1"/>
      <c r="AC126" s="3"/>
      <c r="AI126" s="2"/>
      <c r="AK126" s="5"/>
      <c r="AL126" s="2"/>
      <c r="AM126" s="3"/>
      <c r="AS126">
        <v>24441</v>
      </c>
      <c r="AT126" s="7">
        <v>32</v>
      </c>
      <c r="AU126" s="7">
        <v>40</v>
      </c>
      <c r="AW126">
        <v>414</v>
      </c>
      <c r="AX126">
        <v>520</v>
      </c>
      <c r="AY126">
        <v>88</v>
      </c>
      <c r="AZ126">
        <v>3</v>
      </c>
      <c r="BA126">
        <v>68</v>
      </c>
      <c r="BB126">
        <v>193</v>
      </c>
    </row>
    <row r="127" spans="1:54" x14ac:dyDescent="0.25">
      <c r="A127" t="s">
        <v>0</v>
      </c>
      <c r="B127" t="s">
        <v>14</v>
      </c>
      <c r="P127" s="1">
        <v>14358</v>
      </c>
      <c r="Q127" s="1">
        <v>15564</v>
      </c>
      <c r="R127" s="1">
        <v>17824</v>
      </c>
      <c r="S127" s="2">
        <v>16017408</v>
      </c>
      <c r="T127" s="2">
        <v>16882552</v>
      </c>
      <c r="U127" s="2">
        <v>22786143</v>
      </c>
      <c r="V127" s="2">
        <v>7069415</v>
      </c>
      <c r="W127" s="2">
        <v>4605209</v>
      </c>
      <c r="X127" s="4">
        <v>14828607</v>
      </c>
      <c r="Y127" s="4">
        <v>21893432</v>
      </c>
      <c r="Z127" s="6">
        <v>20703597</v>
      </c>
      <c r="AA127" s="4">
        <v>53227180</v>
      </c>
      <c r="AB127" s="1"/>
      <c r="AC127" s="3">
        <v>76023944</v>
      </c>
      <c r="AD127" s="2">
        <v>79975547</v>
      </c>
      <c r="AE127" s="2">
        <v>69019515</v>
      </c>
      <c r="AF127" s="2">
        <v>57207775</v>
      </c>
      <c r="AG127" s="2">
        <v>64805783</v>
      </c>
      <c r="AH127" s="2">
        <v>80751699</v>
      </c>
      <c r="AI127" s="2">
        <v>71983435</v>
      </c>
      <c r="AJ127" s="3">
        <v>33534921</v>
      </c>
      <c r="AK127" s="5">
        <v>26691581</v>
      </c>
      <c r="AL127" s="2">
        <v>26884122</v>
      </c>
      <c r="AM127" s="3">
        <v>30077944</v>
      </c>
      <c r="AN127" s="3">
        <v>25064571</v>
      </c>
      <c r="AS127">
        <v>4360563</v>
      </c>
      <c r="AT127" s="7">
        <v>2989</v>
      </c>
      <c r="AU127" s="7">
        <v>6279</v>
      </c>
      <c r="AV127">
        <v>19989</v>
      </c>
      <c r="AW127">
        <v>28762</v>
      </c>
      <c r="AX127">
        <v>18652</v>
      </c>
      <c r="AY127">
        <v>24985</v>
      </c>
      <c r="AZ127">
        <v>25292</v>
      </c>
      <c r="BA127">
        <v>33784</v>
      </c>
      <c r="BB127">
        <v>31997</v>
      </c>
    </row>
    <row r="128" spans="1:54" x14ac:dyDescent="0.25">
      <c r="B128" t="s">
        <v>15</v>
      </c>
      <c r="P128" s="1">
        <v>21777</v>
      </c>
      <c r="Q128" s="1">
        <v>21670</v>
      </c>
      <c r="R128" s="1">
        <v>24927</v>
      </c>
      <c r="S128" s="2">
        <v>19705161</v>
      </c>
      <c r="T128" s="2">
        <v>23981564</v>
      </c>
      <c r="U128" s="2">
        <v>33383310</v>
      </c>
      <c r="V128" s="2">
        <v>33447263</v>
      </c>
      <c r="W128" s="2">
        <v>22469215</v>
      </c>
      <c r="X128" s="4">
        <v>17998772</v>
      </c>
      <c r="Y128" s="4">
        <v>31132911</v>
      </c>
      <c r="Z128" s="6">
        <v>37538886</v>
      </c>
      <c r="AA128" s="4">
        <v>47704009</v>
      </c>
      <c r="AB128" s="1"/>
      <c r="AC128" s="3">
        <v>35320502</v>
      </c>
      <c r="AD128" s="2">
        <v>28708318</v>
      </c>
      <c r="AE128" s="2">
        <v>34663175</v>
      </c>
      <c r="AF128" s="2">
        <v>49774324</v>
      </c>
      <c r="AG128" s="2">
        <v>63701351</v>
      </c>
      <c r="AH128" s="2">
        <v>42893596</v>
      </c>
      <c r="AI128" s="2">
        <v>44412843</v>
      </c>
      <c r="AJ128" s="3">
        <v>22379987</v>
      </c>
      <c r="AK128" s="5">
        <v>17215088</v>
      </c>
      <c r="AL128" s="2">
        <v>17259410</v>
      </c>
      <c r="AM128" s="3">
        <v>15868031</v>
      </c>
      <c r="AN128" s="3">
        <v>19634426</v>
      </c>
      <c r="AS128">
        <v>9447607</v>
      </c>
      <c r="AT128" s="7">
        <v>17315</v>
      </c>
      <c r="AU128" s="7">
        <v>23083</v>
      </c>
      <c r="AV128">
        <v>39387</v>
      </c>
      <c r="AW128">
        <v>41722</v>
      </c>
      <c r="AX128">
        <v>62826</v>
      </c>
      <c r="AY128">
        <v>52522</v>
      </c>
      <c r="AZ128">
        <v>29157</v>
      </c>
      <c r="BA128">
        <v>37802</v>
      </c>
      <c r="BB128">
        <v>41127</v>
      </c>
    </row>
    <row r="129" spans="1:54" x14ac:dyDescent="0.25">
      <c r="B129" t="s">
        <v>52</v>
      </c>
      <c r="P129" s="1"/>
      <c r="Q129" s="1"/>
      <c r="R129" s="1"/>
      <c r="S129" s="2"/>
      <c r="T129" s="2"/>
      <c r="U129" s="2"/>
      <c r="V129" s="2"/>
      <c r="W129" s="2"/>
      <c r="X129" s="4"/>
      <c r="Y129" s="4"/>
      <c r="Z129" s="6"/>
      <c r="AA129" s="4"/>
      <c r="AB129" s="1"/>
      <c r="AC129" s="3"/>
      <c r="AE129" s="2">
        <v>16619436</v>
      </c>
      <c r="AF129" s="2">
        <v>16467027</v>
      </c>
      <c r="AG129" s="2">
        <v>18101174</v>
      </c>
      <c r="AH129" s="2">
        <v>15891756</v>
      </c>
      <c r="AI129" s="2">
        <v>12871703</v>
      </c>
      <c r="AJ129" s="3">
        <v>6921446</v>
      </c>
      <c r="AK129" s="5">
        <v>6310126</v>
      </c>
      <c r="AL129" s="2">
        <v>6990192</v>
      </c>
      <c r="AM129" s="3">
        <v>5410838</v>
      </c>
      <c r="AN129" s="3">
        <v>5090284</v>
      </c>
      <c r="AS129">
        <v>33086</v>
      </c>
      <c r="AT129" s="7">
        <v>1328</v>
      </c>
      <c r="AU129" s="7">
        <v>3845</v>
      </c>
      <c r="AV129">
        <v>8198</v>
      </c>
      <c r="AW129">
        <v>8315</v>
      </c>
      <c r="AX129">
        <v>8790</v>
      </c>
      <c r="AY129">
        <v>18940</v>
      </c>
      <c r="AZ129">
        <v>7217</v>
      </c>
      <c r="BA129">
        <v>30</v>
      </c>
      <c r="BB129">
        <v>35</v>
      </c>
    </row>
    <row r="130" spans="1:54" x14ac:dyDescent="0.25">
      <c r="B130" t="s">
        <v>158</v>
      </c>
      <c r="P130" s="1"/>
      <c r="Q130" s="1"/>
      <c r="R130" s="1"/>
      <c r="S130" s="2"/>
      <c r="T130" s="2"/>
      <c r="U130" s="2"/>
      <c r="V130" s="2"/>
      <c r="W130" s="2"/>
      <c r="X130" s="4"/>
      <c r="Y130" s="4"/>
      <c r="Z130" s="6"/>
      <c r="AA130" s="4"/>
      <c r="AB130" s="1"/>
      <c r="AC130" s="3"/>
      <c r="AI130" s="2"/>
      <c r="AK130" s="5"/>
      <c r="AL130" s="2"/>
      <c r="AM130" s="3"/>
      <c r="AT130" s="7"/>
      <c r="AU130" s="7"/>
      <c r="BB130">
        <v>29</v>
      </c>
    </row>
    <row r="131" spans="1:54" x14ac:dyDescent="0.25">
      <c r="B131" t="s">
        <v>50</v>
      </c>
      <c r="P131" s="1"/>
      <c r="Q131" s="1"/>
      <c r="R131" s="1"/>
      <c r="S131" s="2">
        <v>259296</v>
      </c>
      <c r="T131" s="2">
        <v>278759</v>
      </c>
      <c r="U131" s="2">
        <v>1111878</v>
      </c>
      <c r="V131" s="2"/>
      <c r="W131" s="2">
        <v>488</v>
      </c>
      <c r="X131" s="4">
        <v>575951</v>
      </c>
      <c r="Y131" s="4">
        <v>355794</v>
      </c>
      <c r="Z131" s="6">
        <v>7532183</v>
      </c>
      <c r="AA131" s="4">
        <v>3158861</v>
      </c>
      <c r="AB131" s="1"/>
      <c r="AC131" s="3">
        <v>1910009</v>
      </c>
      <c r="AD131" s="2">
        <v>1173211</v>
      </c>
      <c r="AE131" s="2">
        <v>2911581</v>
      </c>
      <c r="AF131" s="2">
        <v>3247781</v>
      </c>
      <c r="AG131" s="2">
        <v>3071765</v>
      </c>
      <c r="AH131" s="2">
        <v>1331021</v>
      </c>
      <c r="AI131" s="2">
        <v>2126828</v>
      </c>
      <c r="AJ131" s="3">
        <v>819516</v>
      </c>
      <c r="AK131" s="5">
        <v>1182693</v>
      </c>
      <c r="AL131" s="2">
        <v>943647</v>
      </c>
      <c r="AM131" s="3">
        <v>1574897</v>
      </c>
      <c r="AN131" s="3">
        <v>1144557</v>
      </c>
      <c r="AS131">
        <v>2047596</v>
      </c>
      <c r="AT131" s="7"/>
      <c r="AU131" s="7"/>
      <c r="AX131">
        <v>793</v>
      </c>
      <c r="AY131">
        <v>1709</v>
      </c>
      <c r="BA131">
        <v>3046</v>
      </c>
      <c r="BB131">
        <v>8888</v>
      </c>
    </row>
    <row r="132" spans="1:54" x14ac:dyDescent="0.25">
      <c r="B132" t="s">
        <v>16</v>
      </c>
      <c r="P132" s="1">
        <v>4383</v>
      </c>
      <c r="Q132" s="1">
        <v>8538</v>
      </c>
      <c r="R132" s="1">
        <v>12719</v>
      </c>
      <c r="S132" s="2">
        <v>10863638</v>
      </c>
      <c r="T132" s="2">
        <v>290312</v>
      </c>
      <c r="U132" s="2">
        <v>155015</v>
      </c>
      <c r="V132" s="2">
        <v>9373</v>
      </c>
      <c r="W132" s="2">
        <v>5466</v>
      </c>
      <c r="X132" s="4">
        <v>70705</v>
      </c>
      <c r="Y132" s="4">
        <v>505700</v>
      </c>
      <c r="Z132" s="6">
        <v>2567368</v>
      </c>
      <c r="AA132" s="4">
        <v>2580809</v>
      </c>
      <c r="AB132" s="1"/>
      <c r="AC132" s="3">
        <v>5553162</v>
      </c>
      <c r="AD132" s="2">
        <v>4480282</v>
      </c>
      <c r="AE132" s="2">
        <v>4102504</v>
      </c>
      <c r="AF132" s="2">
        <v>8135525</v>
      </c>
      <c r="AG132" s="2">
        <v>9369947</v>
      </c>
      <c r="AH132" s="2">
        <v>11188126</v>
      </c>
      <c r="AI132" s="2">
        <v>20851687</v>
      </c>
      <c r="AJ132" s="3">
        <v>16601756</v>
      </c>
      <c r="AK132" s="5">
        <v>11335870</v>
      </c>
      <c r="AL132" s="2">
        <v>11589049</v>
      </c>
      <c r="AM132" s="3">
        <v>5083718</v>
      </c>
      <c r="AN132" s="3">
        <v>2504439</v>
      </c>
      <c r="AS132">
        <v>1599978</v>
      </c>
      <c r="AT132" s="7">
        <v>622</v>
      </c>
      <c r="AU132" s="7">
        <v>78</v>
      </c>
      <c r="AV132">
        <v>1273</v>
      </c>
      <c r="AW132">
        <v>4</v>
      </c>
      <c r="AY132">
        <v>12883</v>
      </c>
      <c r="AZ132">
        <v>4649</v>
      </c>
      <c r="BA132">
        <v>2982</v>
      </c>
      <c r="BB132">
        <v>1147</v>
      </c>
    </row>
    <row r="133" spans="1:54" x14ac:dyDescent="0.25">
      <c r="B133" t="s">
        <v>47</v>
      </c>
      <c r="P133" s="1"/>
      <c r="Q133" s="1"/>
      <c r="R133" s="1"/>
      <c r="S133" s="2"/>
      <c r="T133" s="2"/>
      <c r="U133" s="2"/>
      <c r="V133" s="2"/>
      <c r="W133" s="2"/>
      <c r="X133" s="4"/>
      <c r="Y133" s="4"/>
      <c r="Z133" s="6"/>
      <c r="AA133" s="4"/>
      <c r="AB133" s="1"/>
      <c r="AC133" s="3"/>
      <c r="AE133" s="2">
        <v>635863</v>
      </c>
      <c r="AF133" s="2">
        <v>303945</v>
      </c>
      <c r="AG133" s="2">
        <v>44882</v>
      </c>
      <c r="AI133" s="2">
        <v>2487589</v>
      </c>
      <c r="AJ133" s="3">
        <v>1714841</v>
      </c>
      <c r="AK133" s="5">
        <v>4003701</v>
      </c>
      <c r="AL133" s="2">
        <v>1565414</v>
      </c>
      <c r="AM133" s="3">
        <v>1690900</v>
      </c>
      <c r="AN133" s="3">
        <v>1380024</v>
      </c>
      <c r="AT133" s="7"/>
      <c r="AU133" s="7"/>
    </row>
    <row r="134" spans="1:54" x14ac:dyDescent="0.25">
      <c r="B134" t="s">
        <v>35</v>
      </c>
      <c r="P134" s="1">
        <v>5109</v>
      </c>
      <c r="Q134" s="1">
        <v>7703</v>
      </c>
      <c r="R134" s="1">
        <v>5633</v>
      </c>
      <c r="S134" s="2">
        <v>2099576</v>
      </c>
      <c r="T134" s="2">
        <v>7947480</v>
      </c>
      <c r="U134" s="2">
        <v>12091617</v>
      </c>
      <c r="V134" s="2">
        <v>14226941</v>
      </c>
      <c r="W134" s="2">
        <v>17630075</v>
      </c>
      <c r="X134" s="4">
        <v>21060117</v>
      </c>
      <c r="Y134" s="4">
        <v>7708719</v>
      </c>
      <c r="Z134" s="6">
        <v>6555196</v>
      </c>
      <c r="AA134" s="4">
        <v>10473172</v>
      </c>
      <c r="AB134" s="1"/>
      <c r="AC134" s="3">
        <v>6157898</v>
      </c>
      <c r="AD134" s="2">
        <v>4096892</v>
      </c>
      <c r="AE134" s="2">
        <v>3084609</v>
      </c>
      <c r="AF134" s="2">
        <v>4673577</v>
      </c>
      <c r="AG134" s="2">
        <v>3138094</v>
      </c>
      <c r="AH134" s="2">
        <v>1605381</v>
      </c>
      <c r="AI134" s="2">
        <v>2344602</v>
      </c>
      <c r="AJ134" s="3">
        <v>1935912</v>
      </c>
      <c r="AK134" s="5">
        <v>1406024</v>
      </c>
      <c r="AL134" s="2">
        <v>2494870</v>
      </c>
      <c r="AM134" s="3">
        <v>2251015</v>
      </c>
      <c r="AN134" s="3">
        <v>3849046</v>
      </c>
      <c r="AS134">
        <v>600111</v>
      </c>
      <c r="AT134" s="7">
        <v>373</v>
      </c>
      <c r="AU134" s="7">
        <v>119</v>
      </c>
      <c r="AV134">
        <v>197</v>
      </c>
      <c r="AW134">
        <v>109</v>
      </c>
      <c r="AX134">
        <v>8758</v>
      </c>
      <c r="AY134">
        <v>2580</v>
      </c>
      <c r="AZ134">
        <v>142</v>
      </c>
      <c r="BA134">
        <v>353</v>
      </c>
      <c r="BB134">
        <v>20</v>
      </c>
    </row>
    <row r="135" spans="1:54" x14ac:dyDescent="0.25">
      <c r="B135" t="s">
        <v>34</v>
      </c>
      <c r="P135" s="1">
        <v>9399</v>
      </c>
      <c r="Q135" s="1">
        <v>10351</v>
      </c>
      <c r="R135" s="1">
        <v>9836</v>
      </c>
      <c r="S135" s="2">
        <v>7616539</v>
      </c>
      <c r="T135" s="2">
        <v>9580517</v>
      </c>
      <c r="U135" s="2">
        <v>10918121</v>
      </c>
      <c r="V135" s="2">
        <v>14635868</v>
      </c>
      <c r="W135" s="2">
        <v>13486494</v>
      </c>
      <c r="X135" s="4">
        <v>16671012</v>
      </c>
      <c r="Y135" s="4">
        <v>19493159</v>
      </c>
      <c r="Z135" s="6">
        <v>27858285</v>
      </c>
      <c r="AA135" s="4">
        <v>38124192</v>
      </c>
      <c r="AB135" s="1"/>
      <c r="AC135" s="3">
        <v>32262416</v>
      </c>
      <c r="AD135" s="2">
        <v>24236222</v>
      </c>
      <c r="AE135" s="2">
        <v>21129322</v>
      </c>
      <c r="AF135" s="2">
        <v>25691654</v>
      </c>
      <c r="AG135" s="2">
        <v>17142329</v>
      </c>
      <c r="AH135" s="2">
        <v>27430555</v>
      </c>
      <c r="AI135" s="2">
        <v>17984318</v>
      </c>
      <c r="AJ135" s="3">
        <v>7830044</v>
      </c>
      <c r="AK135" s="5">
        <v>5873210</v>
      </c>
      <c r="AL135" s="2">
        <v>5617346</v>
      </c>
      <c r="AM135" s="3">
        <v>5683673</v>
      </c>
      <c r="AN135" s="3">
        <v>4811811</v>
      </c>
      <c r="AS135">
        <v>916176</v>
      </c>
      <c r="AT135" s="7">
        <v>6</v>
      </c>
      <c r="AU135" s="7">
        <v>29</v>
      </c>
      <c r="AV135">
        <v>21</v>
      </c>
      <c r="AW135">
        <v>9</v>
      </c>
      <c r="AX135">
        <v>37445</v>
      </c>
      <c r="AY135">
        <v>24994</v>
      </c>
      <c r="AZ135">
        <v>13719</v>
      </c>
      <c r="BA135">
        <v>5880</v>
      </c>
      <c r="BB135">
        <v>5955</v>
      </c>
    </row>
    <row r="136" spans="1:54" x14ac:dyDescent="0.25">
      <c r="A136" t="s">
        <v>0</v>
      </c>
      <c r="B136" t="s">
        <v>44</v>
      </c>
      <c r="P136" s="1"/>
      <c r="Q136" s="1"/>
      <c r="R136" s="1"/>
      <c r="S136" s="2"/>
      <c r="T136" s="2"/>
      <c r="U136" s="2"/>
      <c r="V136" s="2"/>
      <c r="W136" s="2"/>
      <c r="X136" s="4"/>
      <c r="Y136" s="4"/>
      <c r="Z136" s="6">
        <v>172878</v>
      </c>
      <c r="AA136" s="4">
        <v>770738</v>
      </c>
      <c r="AB136" s="1"/>
      <c r="AC136" s="3">
        <v>208424</v>
      </c>
      <c r="AD136" s="2">
        <v>305438</v>
      </c>
      <c r="AE136" s="2">
        <v>533300</v>
      </c>
      <c r="AF136" s="2">
        <v>580628</v>
      </c>
      <c r="AG136" s="2">
        <v>27616</v>
      </c>
      <c r="AH136" s="2">
        <v>294117</v>
      </c>
      <c r="AI136" s="2">
        <v>7744470</v>
      </c>
      <c r="AJ136" s="3">
        <v>9827974</v>
      </c>
      <c r="AK136" s="5">
        <v>7231388</v>
      </c>
      <c r="AL136" s="2">
        <v>5314421</v>
      </c>
      <c r="AM136" s="3">
        <v>3953301</v>
      </c>
      <c r="AN136" s="3">
        <v>3809312</v>
      </c>
      <c r="AS136">
        <v>4292192</v>
      </c>
      <c r="AT136" s="7">
        <v>70</v>
      </c>
      <c r="AU136" s="7">
        <v>4</v>
      </c>
      <c r="AV136">
        <v>3</v>
      </c>
      <c r="BA136">
        <v>219</v>
      </c>
    </row>
    <row r="137" spans="1:54" x14ac:dyDescent="0.25">
      <c r="A137" t="s">
        <v>0</v>
      </c>
      <c r="B137" t="s">
        <v>112</v>
      </c>
      <c r="P137" s="1"/>
      <c r="Q137" s="1"/>
      <c r="R137" s="1"/>
      <c r="S137" s="2">
        <v>45821</v>
      </c>
      <c r="T137" s="2">
        <v>33435</v>
      </c>
      <c r="U137" s="2">
        <v>46570</v>
      </c>
      <c r="V137" s="2"/>
      <c r="W137" s="2">
        <v>3097</v>
      </c>
      <c r="X137" s="4">
        <v>47315</v>
      </c>
      <c r="Y137" s="4">
        <v>55634</v>
      </c>
      <c r="Z137" s="6">
        <v>54857</v>
      </c>
      <c r="AA137" s="4">
        <v>26289</v>
      </c>
      <c r="AB137" s="1"/>
      <c r="AC137" s="3"/>
      <c r="AI137" s="2"/>
      <c r="AK137" s="5">
        <v>6319</v>
      </c>
      <c r="AL137" s="2"/>
      <c r="AN137" s="3">
        <v>13917</v>
      </c>
      <c r="AT137" s="7"/>
      <c r="AU137" s="7"/>
    </row>
    <row r="138" spans="1:54" x14ac:dyDescent="0.25">
      <c r="B138" t="s">
        <v>144</v>
      </c>
      <c r="P138" s="1"/>
      <c r="Q138" s="1"/>
      <c r="R138" s="1"/>
      <c r="S138" s="2"/>
      <c r="T138" s="2"/>
      <c r="U138" s="2"/>
      <c r="V138" s="2"/>
      <c r="W138" s="2"/>
      <c r="X138" s="4"/>
      <c r="Y138" s="4"/>
      <c r="Z138" s="6"/>
      <c r="AA138" s="4"/>
      <c r="AB138" s="1"/>
      <c r="AC138" s="3"/>
      <c r="AI138" s="2"/>
      <c r="AK138" s="5"/>
      <c r="AL138" s="2"/>
      <c r="AT138" s="7">
        <v>2</v>
      </c>
      <c r="AU138" s="7">
        <v>3</v>
      </c>
      <c r="AW138">
        <v>15</v>
      </c>
    </row>
    <row r="139" spans="1:54" x14ac:dyDescent="0.25">
      <c r="B139" t="s">
        <v>145</v>
      </c>
      <c r="P139" s="1"/>
      <c r="Q139" s="1"/>
      <c r="R139" s="1"/>
      <c r="S139" s="2"/>
      <c r="T139" s="2"/>
      <c r="U139" s="2"/>
      <c r="V139" s="2"/>
      <c r="W139" s="2"/>
      <c r="X139" s="4"/>
      <c r="Y139" s="4"/>
      <c r="Z139" s="6"/>
      <c r="AA139" s="4"/>
      <c r="AB139" s="1"/>
      <c r="AC139" s="3"/>
      <c r="AI139" s="2"/>
      <c r="AK139" s="5"/>
      <c r="AL139" s="2"/>
      <c r="AS139">
        <v>91497900</v>
      </c>
      <c r="AT139" s="7">
        <f>59238+5976</f>
        <v>65214</v>
      </c>
      <c r="AU139" s="7">
        <f>43286+930</f>
        <v>44216</v>
      </c>
      <c r="AV139">
        <f>158466+97</f>
        <v>158563</v>
      </c>
      <c r="AW139">
        <f>136383+772</f>
        <v>137155</v>
      </c>
    </row>
    <row r="140" spans="1:54" x14ac:dyDescent="0.25">
      <c r="B140" t="s">
        <v>128</v>
      </c>
      <c r="P140" s="1"/>
      <c r="Q140" s="1"/>
      <c r="R140" s="1"/>
      <c r="S140" s="2">
        <v>115551</v>
      </c>
      <c r="T140" s="2">
        <v>780967</v>
      </c>
      <c r="U140" s="2">
        <v>291423</v>
      </c>
      <c r="V140" s="2">
        <v>885666</v>
      </c>
      <c r="W140" s="2">
        <v>3658120</v>
      </c>
      <c r="X140" s="4">
        <v>364849</v>
      </c>
      <c r="Y140" s="4">
        <v>397641</v>
      </c>
      <c r="Z140" s="6">
        <v>68660</v>
      </c>
      <c r="AA140" s="4"/>
      <c r="AB140" s="1"/>
      <c r="AC140" s="3"/>
      <c r="AI140" s="2"/>
      <c r="AK140" s="5"/>
      <c r="AL140" s="2"/>
      <c r="AS140">
        <f>328421+218956</f>
        <v>547377</v>
      </c>
      <c r="AT140" s="7">
        <v>315</v>
      </c>
      <c r="AU140" s="7">
        <v>198</v>
      </c>
      <c r="AV140">
        <v>192</v>
      </c>
      <c r="AW140">
        <v>388</v>
      </c>
      <c r="AX140">
        <v>577</v>
      </c>
      <c r="AY140">
        <v>258</v>
      </c>
      <c r="AZ140">
        <v>523</v>
      </c>
      <c r="BA140">
        <v>340</v>
      </c>
      <c r="BB140">
        <v>22</v>
      </c>
    </row>
    <row r="141" spans="1:54" x14ac:dyDescent="0.25">
      <c r="A141" t="s">
        <v>0</v>
      </c>
      <c r="B141" t="s">
        <v>88</v>
      </c>
      <c r="P141">
        <f t="shared" ref="P141:W141" si="0">SUM(P4:P137)</f>
        <v>936640</v>
      </c>
      <c r="Q141">
        <f t="shared" si="0"/>
        <v>1015006</v>
      </c>
      <c r="R141">
        <f t="shared" si="0"/>
        <v>1270820</v>
      </c>
      <c r="S141">
        <f>SUM(S4:S140)</f>
        <v>1110865919</v>
      </c>
      <c r="T141">
        <f>SUM(T4:T140)</f>
        <v>1232526814</v>
      </c>
      <c r="U141">
        <f>SUM(U4:U140)</f>
        <v>1328766010</v>
      </c>
      <c r="V141">
        <f>SUM(V4:V140)</f>
        <v>1370953185</v>
      </c>
      <c r="W141">
        <f>SUM(W4:W140)</f>
        <v>650181910</v>
      </c>
      <c r="X141" s="3">
        <f>SUM(X4:X140)</f>
        <v>1084298983</v>
      </c>
      <c r="Y141" s="3">
        <f>SUM(Y4:Y140)</f>
        <v>1430803579</v>
      </c>
      <c r="Z141" s="6">
        <f>SUM(Z4:Z140)</f>
        <v>2836145252</v>
      </c>
      <c r="AA141" s="3">
        <f t="shared" ref="AA141:AH141" si="1">SUM(AA4:AA137)</f>
        <v>2718670519</v>
      </c>
      <c r="AB141">
        <f t="shared" si="1"/>
        <v>0</v>
      </c>
      <c r="AC141">
        <f t="shared" si="1"/>
        <v>2536205389</v>
      </c>
      <c r="AD141" s="2">
        <f t="shared" si="1"/>
        <v>2249550629</v>
      </c>
      <c r="AE141" s="2">
        <f t="shared" si="1"/>
        <v>2153521652</v>
      </c>
      <c r="AF141" s="2">
        <f t="shared" si="1"/>
        <v>2585520702</v>
      </c>
      <c r="AG141" s="2">
        <f t="shared" si="1"/>
        <v>3004991170</v>
      </c>
      <c r="AH141" s="2">
        <f t="shared" si="1"/>
        <v>2737048349</v>
      </c>
      <c r="AI141">
        <f t="shared" ref="AI141:AR141" si="2">SUM(AI4:AI137)</f>
        <v>2447532648</v>
      </c>
      <c r="AJ141" s="3">
        <f t="shared" si="2"/>
        <v>1175898918</v>
      </c>
      <c r="AK141" s="2">
        <f t="shared" si="2"/>
        <v>983521175</v>
      </c>
      <c r="AL141">
        <f t="shared" si="2"/>
        <v>836633209</v>
      </c>
      <c r="AM141">
        <f t="shared" si="2"/>
        <v>861652557</v>
      </c>
      <c r="AN141" s="10">
        <f t="shared" si="2"/>
        <v>879261644</v>
      </c>
      <c r="AO141">
        <f t="shared" si="2"/>
        <v>0</v>
      </c>
      <c r="AP141">
        <f t="shared" si="2"/>
        <v>0</v>
      </c>
      <c r="AQ141">
        <f t="shared" si="2"/>
        <v>0</v>
      </c>
      <c r="AR141">
        <f t="shared" si="2"/>
        <v>0</v>
      </c>
      <c r="AS141">
        <f>SUM(AS4:AS140)</f>
        <v>620585225</v>
      </c>
      <c r="AT141">
        <f t="shared" ref="AT141:BB141" si="3">SUM(AT4:AT140)</f>
        <v>549892</v>
      </c>
      <c r="AU141">
        <f t="shared" si="3"/>
        <v>609605</v>
      </c>
      <c r="AV141">
        <f t="shared" si="3"/>
        <v>913796</v>
      </c>
      <c r="AW141">
        <f t="shared" si="3"/>
        <v>826606</v>
      </c>
      <c r="AX141">
        <f t="shared" si="3"/>
        <v>869047</v>
      </c>
      <c r="AY141">
        <f t="shared" si="3"/>
        <v>923416</v>
      </c>
      <c r="AZ141">
        <f t="shared" si="3"/>
        <v>1214458</v>
      </c>
      <c r="BA141">
        <f t="shared" si="3"/>
        <v>1440687</v>
      </c>
      <c r="BB141">
        <f t="shared" si="3"/>
        <v>1399425</v>
      </c>
    </row>
    <row r="143" spans="1:54" x14ac:dyDescent="0.25">
      <c r="S143">
        <f>1110865919-S141</f>
        <v>0</v>
      </c>
      <c r="T143">
        <f>1232526814-T141</f>
        <v>0</v>
      </c>
      <c r="U143">
        <f>1328766010-U141</f>
        <v>0</v>
      </c>
      <c r="V143">
        <f>1370953185-V141</f>
        <v>0</v>
      </c>
      <c r="W143">
        <f>650181910-W141</f>
        <v>0</v>
      </c>
      <c r="X143" s="3">
        <f>1084298983-X141</f>
        <v>0</v>
      </c>
      <c r="Y143" s="3">
        <f>1430803579-Y141</f>
        <v>0</v>
      </c>
      <c r="Z143" s="2">
        <f>2836145252-Z141</f>
        <v>0</v>
      </c>
      <c r="AA143" s="3">
        <f>2718670519-AA141</f>
        <v>0</v>
      </c>
      <c r="AC143">
        <f>2536205389-AC141</f>
        <v>0</v>
      </c>
      <c r="AD143" s="2">
        <f>2249550629-AD141</f>
        <v>0</v>
      </c>
      <c r="AE143" s="2">
        <f>2153521652-AE141</f>
        <v>0</v>
      </c>
      <c r="AF143" s="2">
        <f>2585520702-AF141</f>
        <v>0</v>
      </c>
      <c r="AG143" s="2">
        <f>3004991170-AG141</f>
        <v>0</v>
      </c>
      <c r="AH143" s="2">
        <f>2737048349-AH141</f>
        <v>0</v>
      </c>
      <c r="AI143">
        <f>2447532648-AI141</f>
        <v>0</v>
      </c>
      <c r="AJ143" s="3">
        <f>1175898918-AJ141</f>
        <v>0</v>
      </c>
      <c r="AK143" s="2">
        <f>983521175-AK141</f>
        <v>0</v>
      </c>
      <c r="AL143">
        <f>836633209-AL141</f>
        <v>0</v>
      </c>
      <c r="AM143">
        <f>861652557-AM141</f>
        <v>0</v>
      </c>
      <c r="AN143" s="10">
        <f>879265485-AN141</f>
        <v>3841</v>
      </c>
      <c r="AS143">
        <f>620585225-AS141</f>
        <v>0</v>
      </c>
      <c r="AT143">
        <f>549892-AT141</f>
        <v>0</v>
      </c>
      <c r="AU143">
        <f>609605-AU141</f>
        <v>0</v>
      </c>
      <c r="AV143">
        <f>913796-AV141</f>
        <v>0</v>
      </c>
      <c r="AW143">
        <f>826606-AW141</f>
        <v>0</v>
      </c>
      <c r="AX143">
        <f>869047-AX141</f>
        <v>0</v>
      </c>
      <c r="AY143">
        <f>923416-AY141</f>
        <v>0</v>
      </c>
      <c r="AZ143">
        <f>1214458-AZ141</f>
        <v>0</v>
      </c>
      <c r="BA143">
        <f>1440687-BA141</f>
        <v>0</v>
      </c>
      <c r="BB143">
        <f>1399425-BB141</f>
        <v>0</v>
      </c>
    </row>
    <row r="145" spans="24:54" x14ac:dyDescent="0.25">
      <c r="AA145" t="s">
        <v>98</v>
      </c>
      <c r="AC145" t="s">
        <v>98</v>
      </c>
      <c r="AD145" s="2" t="s">
        <v>98</v>
      </c>
      <c r="AE145" t="s">
        <v>98</v>
      </c>
      <c r="AF145" s="2" t="s">
        <v>98</v>
      </c>
      <c r="AG145" s="2" t="s">
        <v>98</v>
      </c>
      <c r="AH145" s="2" t="s">
        <v>98</v>
      </c>
      <c r="AI145" t="s">
        <v>98</v>
      </c>
      <c r="AJ145" t="s">
        <v>98</v>
      </c>
      <c r="AK145" t="s">
        <v>98</v>
      </c>
      <c r="AL145" t="s">
        <v>98</v>
      </c>
      <c r="AM145" t="s">
        <v>98</v>
      </c>
      <c r="AN145" s="10" t="s">
        <v>98</v>
      </c>
      <c r="AS145" t="s">
        <v>98</v>
      </c>
      <c r="AT145" t="s">
        <v>98</v>
      </c>
      <c r="AU145" t="s">
        <v>98</v>
      </c>
      <c r="AV145" t="s">
        <v>98</v>
      </c>
      <c r="AW145" t="s">
        <v>98</v>
      </c>
      <c r="AX145" t="s">
        <v>98</v>
      </c>
      <c r="AY145" t="s">
        <v>98</v>
      </c>
      <c r="AZ145" t="s">
        <v>98</v>
      </c>
      <c r="BA145" t="s">
        <v>98</v>
      </c>
      <c r="BB145" t="s">
        <v>98</v>
      </c>
    </row>
    <row r="146" spans="24:54" x14ac:dyDescent="0.25">
      <c r="AA146" s="2"/>
      <c r="AJ146"/>
      <c r="AM146" s="2"/>
    </row>
    <row r="147" spans="24:54" x14ac:dyDescent="0.25">
      <c r="X147" s="3" t="s">
        <v>107</v>
      </c>
      <c r="Y147" s="3" t="s">
        <v>107</v>
      </c>
      <c r="AA147" s="2" t="s">
        <v>107</v>
      </c>
      <c r="AC147" t="s">
        <v>106</v>
      </c>
      <c r="AE147" s="2" t="s">
        <v>107</v>
      </c>
      <c r="AF147" s="2" t="s">
        <v>107</v>
      </c>
      <c r="AG147" s="2" t="s">
        <v>107</v>
      </c>
      <c r="AH147" s="2" t="s">
        <v>107</v>
      </c>
      <c r="AI147" t="s">
        <v>99</v>
      </c>
      <c r="AJ147" t="s">
        <v>113</v>
      </c>
      <c r="AK147" t="s">
        <v>115</v>
      </c>
      <c r="AL147" t="s">
        <v>121</v>
      </c>
      <c r="AM147" t="s">
        <v>117</v>
      </c>
    </row>
    <row r="148" spans="24:54" x14ac:dyDescent="0.25">
      <c r="AA148" s="2"/>
      <c r="AJ148"/>
      <c r="AM148" s="2"/>
    </row>
    <row r="149" spans="24:54" x14ac:dyDescent="0.25">
      <c r="X149" s="3" t="s">
        <v>100</v>
      </c>
      <c r="Y149" s="3" t="s">
        <v>100</v>
      </c>
      <c r="AA149" t="s">
        <v>100</v>
      </c>
      <c r="AC149" t="s">
        <v>100</v>
      </c>
      <c r="AD149" t="s">
        <v>100</v>
      </c>
      <c r="AE149" t="s">
        <v>100</v>
      </c>
      <c r="AF149" t="s">
        <v>100</v>
      </c>
      <c r="AG149" t="s">
        <v>100</v>
      </c>
      <c r="AH149" s="2" t="s">
        <v>100</v>
      </c>
      <c r="AI149" t="s">
        <v>100</v>
      </c>
      <c r="AJ149" t="s">
        <v>100</v>
      </c>
      <c r="AK149" t="s">
        <v>100</v>
      </c>
      <c r="AL149" t="s">
        <v>100</v>
      </c>
      <c r="AM149" t="s">
        <v>100</v>
      </c>
      <c r="AN149" s="10" t="s">
        <v>170</v>
      </c>
      <c r="AS149" t="s">
        <v>168</v>
      </c>
    </row>
    <row r="153" spans="24:54" x14ac:dyDescent="0.25">
      <c r="AJ153" s="3">
        <f>15235+41518+132883</f>
        <v>189636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4"/>
  <sheetViews>
    <sheetView zoomScale="70" zoomScaleNormal="70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X2" sqref="S2:X2"/>
    </sheetView>
  </sheetViews>
  <sheetFormatPr defaultRowHeight="15" x14ac:dyDescent="0.25"/>
  <cols>
    <col min="19" max="20" width="10.5703125" bestFit="1" customWidth="1"/>
    <col min="21" max="21" width="12.42578125" customWidth="1"/>
    <col min="22" max="22" width="14.42578125" customWidth="1"/>
    <col min="23" max="23" width="13.28515625" customWidth="1"/>
    <col min="24" max="25" width="11.5703125" style="2" bestFit="1" customWidth="1"/>
    <col min="26" max="27" width="11.5703125" bestFit="1" customWidth="1"/>
    <col min="29" max="29" width="13.28515625" customWidth="1"/>
    <col min="30" max="30" width="11.5703125" bestFit="1" customWidth="1"/>
    <col min="31" max="31" width="13.28515625" style="2" customWidth="1"/>
    <col min="32" max="32" width="10.5703125" bestFit="1" customWidth="1"/>
    <col min="33" max="33" width="11.5703125" bestFit="1" customWidth="1"/>
    <col min="34" max="34" width="10.5703125" bestFit="1" customWidth="1"/>
    <col min="35" max="35" width="11.28515625" bestFit="1" customWidth="1"/>
    <col min="36" max="38" width="10.5703125" bestFit="1" customWidth="1"/>
    <col min="39" max="39" width="11.7109375" bestFit="1" customWidth="1"/>
    <col min="40" max="40" width="16" style="10" customWidth="1"/>
    <col min="45" max="46" width="10.5703125" bestFit="1" customWidth="1"/>
  </cols>
  <sheetData>
    <row r="1" spans="1:54" x14ac:dyDescent="0.25">
      <c r="C1" t="s">
        <v>96</v>
      </c>
      <c r="D1" t="s">
        <v>97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 s="2">
        <v>1919</v>
      </c>
      <c r="Y1" s="2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 s="2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 s="10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 x14ac:dyDescent="0.25"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>
        <v>1</v>
      </c>
      <c r="AA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 s="10">
        <v>1</v>
      </c>
      <c r="AS2">
        <v>1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</row>
    <row r="3" spans="1:54" x14ac:dyDescent="0.25">
      <c r="AC3" s="2" t="s">
        <v>108</v>
      </c>
      <c r="AD3" s="2" t="s">
        <v>108</v>
      </c>
      <c r="AE3" s="2" t="s">
        <v>108</v>
      </c>
      <c r="AF3" s="2" t="s">
        <v>108</v>
      </c>
      <c r="AG3" s="2" t="s">
        <v>108</v>
      </c>
      <c r="AH3" s="2" t="s">
        <v>108</v>
      </c>
      <c r="AI3" s="2" t="s">
        <v>108</v>
      </c>
      <c r="AJ3" s="2" t="s">
        <v>108</v>
      </c>
      <c r="AK3" s="2" t="s">
        <v>108</v>
      </c>
      <c r="AL3" s="2" t="s">
        <v>108</v>
      </c>
      <c r="AM3" s="2" t="s">
        <v>108</v>
      </c>
      <c r="AN3" s="3" t="s">
        <v>108</v>
      </c>
      <c r="AS3" s="2" t="s">
        <v>108</v>
      </c>
      <c r="AT3" t="s">
        <v>123</v>
      </c>
      <c r="AU3" t="s">
        <v>123</v>
      </c>
      <c r="AV3" t="s">
        <v>123</v>
      </c>
      <c r="AW3" t="s">
        <v>123</v>
      </c>
      <c r="AX3" t="s">
        <v>123</v>
      </c>
      <c r="AY3" t="s">
        <v>123</v>
      </c>
      <c r="AZ3" t="s">
        <v>123</v>
      </c>
      <c r="BA3" t="s">
        <v>123</v>
      </c>
      <c r="BB3" t="s">
        <v>123</v>
      </c>
    </row>
    <row r="4" spans="1:54" x14ac:dyDescent="0.25">
      <c r="A4" t="s">
        <v>0</v>
      </c>
      <c r="B4" t="s">
        <v>110</v>
      </c>
      <c r="P4" s="1"/>
      <c r="Q4" s="1"/>
      <c r="R4" s="1"/>
      <c r="S4" s="2"/>
      <c r="T4" s="2"/>
      <c r="U4" s="2"/>
      <c r="V4" s="2"/>
      <c r="W4" s="2"/>
      <c r="Z4" s="2"/>
      <c r="AA4" s="2"/>
      <c r="AB4" s="1"/>
      <c r="AC4" s="2"/>
      <c r="AD4" s="2"/>
      <c r="AF4" s="2"/>
      <c r="AG4" s="2"/>
      <c r="AH4" s="2"/>
      <c r="AI4" s="2"/>
      <c r="AJ4" s="2">
        <v>2285</v>
      </c>
      <c r="AK4" s="2"/>
      <c r="AL4" s="2">
        <v>308</v>
      </c>
      <c r="AM4" s="7"/>
      <c r="AN4" s="9">
        <v>1315</v>
      </c>
      <c r="AZ4">
        <v>395</v>
      </c>
      <c r="BA4">
        <v>181</v>
      </c>
      <c r="BB4">
        <v>87</v>
      </c>
    </row>
    <row r="5" spans="1:54" x14ac:dyDescent="0.25">
      <c r="B5" t="s">
        <v>133</v>
      </c>
      <c r="P5" s="1"/>
      <c r="Q5" s="1"/>
      <c r="R5" s="1"/>
      <c r="S5" s="2"/>
      <c r="T5" s="2"/>
      <c r="U5" s="2"/>
      <c r="V5" s="2"/>
      <c r="W5" s="2"/>
      <c r="Z5" s="2"/>
      <c r="AA5" s="2"/>
      <c r="AB5" s="1"/>
      <c r="AC5" s="2"/>
      <c r="AD5" s="2"/>
      <c r="AF5" s="2"/>
      <c r="AG5" s="2"/>
      <c r="AH5" s="2"/>
      <c r="AI5" s="2"/>
      <c r="AJ5" s="2"/>
      <c r="AK5" s="2"/>
      <c r="AL5" s="2"/>
      <c r="AM5" s="7"/>
      <c r="AN5" s="9"/>
      <c r="AZ5">
        <v>1467</v>
      </c>
      <c r="BA5">
        <v>3376</v>
      </c>
      <c r="BB5">
        <v>516</v>
      </c>
    </row>
    <row r="6" spans="1:54" x14ac:dyDescent="0.25">
      <c r="A6" t="s">
        <v>0</v>
      </c>
      <c r="B6" t="s">
        <v>1</v>
      </c>
      <c r="D6" t="s">
        <v>39</v>
      </c>
      <c r="P6" s="1">
        <v>61044</v>
      </c>
      <c r="Q6" s="1">
        <v>74340</v>
      </c>
      <c r="R6" s="1">
        <v>74419</v>
      </c>
      <c r="S6" s="2">
        <v>42407047</v>
      </c>
      <c r="T6" s="2">
        <v>8796</v>
      </c>
      <c r="U6" s="2"/>
      <c r="V6" s="2">
        <v>234</v>
      </c>
      <c r="W6" s="2"/>
      <c r="X6" s="2">
        <v>4547817</v>
      </c>
      <c r="Y6" s="2">
        <v>15773897</v>
      </c>
      <c r="Z6" s="2">
        <v>42670451</v>
      </c>
      <c r="AA6" s="2">
        <v>45342370</v>
      </c>
      <c r="AB6" s="1"/>
      <c r="AC6" s="2">
        <v>99001507</v>
      </c>
      <c r="AD6" s="2">
        <v>104128257</v>
      </c>
      <c r="AE6" s="2">
        <v>86027503</v>
      </c>
      <c r="AF6" s="2">
        <v>173355781</v>
      </c>
      <c r="AG6" s="2">
        <v>157694958</v>
      </c>
      <c r="AH6" s="2">
        <v>157300422</v>
      </c>
      <c r="AI6" s="2">
        <v>181623961</v>
      </c>
      <c r="AJ6" s="2">
        <v>87160362</v>
      </c>
      <c r="AK6" s="2">
        <v>66379427</v>
      </c>
      <c r="AL6" s="2">
        <v>59683889</v>
      </c>
      <c r="AM6" s="6">
        <v>68322048</v>
      </c>
      <c r="AN6" s="8">
        <v>74828103</v>
      </c>
      <c r="AS6">
        <v>14054089</v>
      </c>
      <c r="AT6">
        <v>161681</v>
      </c>
      <c r="AU6">
        <v>137025</v>
      </c>
      <c r="AV6">
        <v>226610</v>
      </c>
      <c r="AW6">
        <v>152713</v>
      </c>
      <c r="AX6">
        <v>1598</v>
      </c>
      <c r="AY6">
        <v>659</v>
      </c>
      <c r="AZ6">
        <v>3885</v>
      </c>
      <c r="BA6">
        <v>8342</v>
      </c>
      <c r="BB6">
        <v>28639</v>
      </c>
    </row>
    <row r="7" spans="1:54" x14ac:dyDescent="0.25">
      <c r="B7" t="s">
        <v>129</v>
      </c>
      <c r="P7" s="1"/>
      <c r="Q7" s="1"/>
      <c r="R7" s="1"/>
      <c r="S7" s="2"/>
      <c r="T7" s="2"/>
      <c r="U7" s="2"/>
      <c r="V7" s="2"/>
      <c r="W7" s="2"/>
      <c r="Z7" s="2"/>
      <c r="AA7" s="2"/>
      <c r="AB7" s="1"/>
      <c r="AC7" s="2"/>
      <c r="AD7" s="2"/>
      <c r="AF7" s="2"/>
      <c r="AG7" s="2"/>
      <c r="AH7" s="2"/>
      <c r="AI7" s="2"/>
      <c r="AJ7" s="2"/>
      <c r="AK7" s="2"/>
      <c r="AL7" s="2"/>
      <c r="AM7" s="6"/>
      <c r="AN7" s="9"/>
      <c r="AT7">
        <v>47</v>
      </c>
      <c r="AU7">
        <v>167</v>
      </c>
      <c r="AW7">
        <v>12</v>
      </c>
    </row>
    <row r="8" spans="1:54" x14ac:dyDescent="0.25">
      <c r="A8" t="s">
        <v>0</v>
      </c>
      <c r="B8" t="s">
        <v>93</v>
      </c>
      <c r="P8" s="1"/>
      <c r="Q8" s="1"/>
      <c r="R8" s="1"/>
      <c r="S8" s="2">
        <v>8046</v>
      </c>
      <c r="T8" s="2">
        <v>731</v>
      </c>
      <c r="U8" s="2">
        <v>38460</v>
      </c>
      <c r="V8" s="2">
        <v>18201</v>
      </c>
      <c r="W8" s="2">
        <v>31090</v>
      </c>
      <c r="X8" s="2">
        <v>293530</v>
      </c>
      <c r="Y8" s="2">
        <v>137776</v>
      </c>
      <c r="Z8" s="2">
        <v>109684</v>
      </c>
      <c r="AA8" s="2">
        <v>10314</v>
      </c>
      <c r="AB8" s="1"/>
      <c r="AC8" s="2"/>
      <c r="AD8" s="2">
        <v>90495</v>
      </c>
      <c r="AE8" s="2">
        <v>1210532</v>
      </c>
      <c r="AF8" s="2">
        <v>214</v>
      </c>
      <c r="AG8" s="2">
        <v>7546</v>
      </c>
      <c r="AH8" s="2"/>
      <c r="AI8" s="2">
        <v>21688</v>
      </c>
      <c r="AJ8" s="2">
        <v>3237</v>
      </c>
      <c r="AK8" s="2"/>
      <c r="AL8" s="2"/>
      <c r="AM8" s="7">
        <v>531</v>
      </c>
      <c r="AN8" s="8">
        <v>6412</v>
      </c>
    </row>
    <row r="9" spans="1:54" x14ac:dyDescent="0.25">
      <c r="A9" t="s">
        <v>0</v>
      </c>
      <c r="B9" t="s">
        <v>56</v>
      </c>
      <c r="P9" s="1"/>
      <c r="Q9" s="1"/>
      <c r="R9" s="1"/>
      <c r="S9" s="2">
        <v>1492131</v>
      </c>
      <c r="T9" s="2">
        <v>1001428</v>
      </c>
      <c r="U9" s="2">
        <v>808523</v>
      </c>
      <c r="V9" s="2">
        <v>865932</v>
      </c>
      <c r="W9" s="2">
        <v>950161</v>
      </c>
      <c r="X9" s="2">
        <v>253098</v>
      </c>
      <c r="Y9" s="2">
        <v>297684</v>
      </c>
      <c r="Z9" s="2">
        <v>756634</v>
      </c>
      <c r="AA9" s="2">
        <v>694229</v>
      </c>
      <c r="AB9" s="1"/>
      <c r="AC9" s="2">
        <v>815420</v>
      </c>
      <c r="AD9" s="2">
        <v>478927</v>
      </c>
      <c r="AE9" s="2">
        <v>716273</v>
      </c>
      <c r="AF9" s="2">
        <v>599291</v>
      </c>
      <c r="AG9" s="2">
        <v>633211</v>
      </c>
      <c r="AH9" s="2">
        <v>592834</v>
      </c>
      <c r="AI9" s="2">
        <v>1163188</v>
      </c>
      <c r="AJ9" s="2">
        <v>713209</v>
      </c>
      <c r="AK9" s="2">
        <v>618600</v>
      </c>
      <c r="AL9" s="2">
        <v>804571</v>
      </c>
      <c r="AM9" s="7">
        <v>940756</v>
      </c>
      <c r="AN9" s="8">
        <v>484604</v>
      </c>
      <c r="AS9">
        <v>855709</v>
      </c>
      <c r="AT9">
        <v>1335</v>
      </c>
      <c r="AU9">
        <v>1500</v>
      </c>
      <c r="AV9">
        <v>1766</v>
      </c>
      <c r="AW9">
        <v>2232</v>
      </c>
      <c r="AX9">
        <v>2636</v>
      </c>
      <c r="AY9">
        <v>2800</v>
      </c>
      <c r="AZ9">
        <v>3313</v>
      </c>
      <c r="BA9">
        <v>3459</v>
      </c>
      <c r="BB9">
        <v>3474</v>
      </c>
    </row>
    <row r="10" spans="1:54" x14ac:dyDescent="0.25">
      <c r="A10" t="s">
        <v>0</v>
      </c>
      <c r="B10" t="s">
        <v>68</v>
      </c>
      <c r="P10" s="1"/>
      <c r="Q10" s="1"/>
      <c r="R10" s="1"/>
      <c r="S10" s="2"/>
      <c r="T10" s="2"/>
      <c r="U10" s="2"/>
      <c r="V10" s="2"/>
      <c r="W10" s="2"/>
      <c r="Z10" s="2">
        <v>329</v>
      </c>
      <c r="AA10" s="2"/>
      <c r="AB10" s="1"/>
      <c r="AC10" s="2"/>
      <c r="AD10" s="2"/>
      <c r="AF10" s="2">
        <v>4290</v>
      </c>
      <c r="AG10" s="2"/>
      <c r="AH10" s="2"/>
      <c r="AI10" s="2">
        <v>8960</v>
      </c>
      <c r="AJ10" s="2"/>
      <c r="AK10" s="2"/>
      <c r="AL10" s="2">
        <v>29438</v>
      </c>
      <c r="AM10" s="7">
        <v>26237</v>
      </c>
      <c r="AN10" s="8">
        <v>101055</v>
      </c>
      <c r="AX10">
        <v>2</v>
      </c>
      <c r="AY10">
        <v>44</v>
      </c>
      <c r="AZ10">
        <v>834</v>
      </c>
      <c r="BA10">
        <v>90</v>
      </c>
      <c r="BB10">
        <v>147</v>
      </c>
    </row>
    <row r="11" spans="1:54" x14ac:dyDescent="0.25">
      <c r="A11" t="s">
        <v>0</v>
      </c>
      <c r="B11" t="s">
        <v>36</v>
      </c>
      <c r="P11" s="1">
        <v>5107</v>
      </c>
      <c r="Q11" s="1">
        <v>6225</v>
      </c>
      <c r="R11" s="1">
        <v>7759</v>
      </c>
      <c r="S11" s="2">
        <v>5500542</v>
      </c>
      <c r="T11" s="2">
        <v>15782494</v>
      </c>
      <c r="U11" s="2">
        <v>11103381</v>
      </c>
      <c r="V11" s="2">
        <v>8765065</v>
      </c>
      <c r="W11" s="2">
        <v>3708875</v>
      </c>
      <c r="X11" s="2">
        <v>9739203</v>
      </c>
      <c r="Y11" s="2">
        <v>5978476</v>
      </c>
      <c r="Z11" s="2">
        <v>7535599</v>
      </c>
      <c r="AA11" s="2">
        <v>5560575</v>
      </c>
      <c r="AB11" s="1"/>
      <c r="AC11" s="2">
        <v>7467806</v>
      </c>
      <c r="AD11" s="2">
        <v>5180663</v>
      </c>
      <c r="AE11" s="2">
        <v>4557411</v>
      </c>
      <c r="AF11" s="2">
        <v>5595222</v>
      </c>
      <c r="AG11" s="2">
        <v>6929064</v>
      </c>
      <c r="AH11" s="2">
        <v>14959496</v>
      </c>
      <c r="AI11" s="2">
        <v>11979257</v>
      </c>
      <c r="AJ11" s="2">
        <v>6348046</v>
      </c>
      <c r="AK11" s="2">
        <v>4362321</v>
      </c>
      <c r="AL11" s="2">
        <v>4307210</v>
      </c>
      <c r="AM11" s="6">
        <v>2834862</v>
      </c>
      <c r="AN11" s="8">
        <v>1428755</v>
      </c>
      <c r="AS11">
        <v>4415</v>
      </c>
      <c r="AT11">
        <v>9</v>
      </c>
      <c r="BA11">
        <v>5</v>
      </c>
      <c r="BB11">
        <v>176</v>
      </c>
    </row>
    <row r="12" spans="1:54" x14ac:dyDescent="0.25">
      <c r="A12" t="s">
        <v>0</v>
      </c>
      <c r="B12" t="s">
        <v>18</v>
      </c>
      <c r="P12" s="1">
        <v>68754</v>
      </c>
      <c r="Q12" s="1">
        <v>71043</v>
      </c>
      <c r="R12" s="1">
        <v>70264</v>
      </c>
      <c r="S12" s="2">
        <v>41336845</v>
      </c>
      <c r="T12" s="2">
        <v>68223561</v>
      </c>
      <c r="U12" s="2">
        <v>84861811</v>
      </c>
      <c r="V12" s="2">
        <v>94783127</v>
      </c>
      <c r="W12" s="2">
        <v>113137858</v>
      </c>
      <c r="X12" s="2">
        <v>67198398</v>
      </c>
      <c r="Y12" s="2">
        <v>96465945</v>
      </c>
      <c r="Z12" s="2">
        <v>127160103</v>
      </c>
      <c r="AA12" s="2">
        <v>98964090</v>
      </c>
      <c r="AB12" s="1"/>
      <c r="AC12" s="2">
        <v>99749040</v>
      </c>
      <c r="AD12" s="2">
        <v>93658046</v>
      </c>
      <c r="AE12" s="2">
        <v>79804118</v>
      </c>
      <c r="AF12" s="2">
        <v>85202694</v>
      </c>
      <c r="AG12" s="2">
        <v>121119902</v>
      </c>
      <c r="AH12" s="2">
        <v>127785911</v>
      </c>
      <c r="AI12" s="2">
        <v>174907105</v>
      </c>
      <c r="AJ12" s="2">
        <v>55550109</v>
      </c>
      <c r="AK12" s="2">
        <v>38974917</v>
      </c>
      <c r="AL12" s="2">
        <v>26923565</v>
      </c>
      <c r="AM12" s="6">
        <v>22367536</v>
      </c>
      <c r="AN12" s="8">
        <v>31680903</v>
      </c>
      <c r="AS12">
        <v>6286441</v>
      </c>
      <c r="AT12">
        <v>5013</v>
      </c>
      <c r="AU12">
        <v>10455</v>
      </c>
      <c r="AV12">
        <v>22698</v>
      </c>
      <c r="AW12">
        <v>37473</v>
      </c>
      <c r="AX12">
        <v>34339</v>
      </c>
      <c r="AY12">
        <v>20623</v>
      </c>
      <c r="AZ12">
        <v>45792</v>
      </c>
      <c r="BA12">
        <v>29272</v>
      </c>
      <c r="BB12">
        <v>26789</v>
      </c>
    </row>
    <row r="13" spans="1:54" x14ac:dyDescent="0.25">
      <c r="A13" t="s">
        <v>0</v>
      </c>
      <c r="B13" t="s">
        <v>54</v>
      </c>
      <c r="P13" s="1"/>
      <c r="Q13" s="1"/>
      <c r="R13" s="1"/>
      <c r="S13" s="2"/>
      <c r="T13" s="2"/>
      <c r="U13" s="2"/>
      <c r="V13" s="2"/>
      <c r="W13" s="2"/>
      <c r="Z13" s="2"/>
      <c r="AA13" s="2"/>
      <c r="AB13" s="1"/>
      <c r="AC13" s="2"/>
      <c r="AD13" s="2"/>
      <c r="AE13" s="2">
        <v>911602</v>
      </c>
      <c r="AF13" s="2">
        <v>1585404</v>
      </c>
      <c r="AG13" s="2">
        <v>1489043</v>
      </c>
      <c r="AH13" s="2">
        <v>867474</v>
      </c>
      <c r="AI13" s="2">
        <v>655563</v>
      </c>
      <c r="AJ13" s="2">
        <v>450697</v>
      </c>
      <c r="AK13" s="2">
        <v>374245</v>
      </c>
      <c r="AL13" s="2">
        <v>669405</v>
      </c>
      <c r="AM13" s="6">
        <v>894326</v>
      </c>
      <c r="AN13" s="8">
        <v>1540032</v>
      </c>
      <c r="AS13">
        <v>467700</v>
      </c>
      <c r="AT13">
        <v>166</v>
      </c>
      <c r="AU13">
        <v>1</v>
      </c>
      <c r="AV13">
        <v>56</v>
      </c>
      <c r="AW13">
        <v>7</v>
      </c>
      <c r="AX13">
        <v>15</v>
      </c>
      <c r="AY13">
        <v>271</v>
      </c>
      <c r="AZ13">
        <v>667</v>
      </c>
      <c r="BA13">
        <v>5072</v>
      </c>
      <c r="BB13">
        <v>11520</v>
      </c>
    </row>
    <row r="14" spans="1:54" x14ac:dyDescent="0.25">
      <c r="A14" t="s">
        <v>0</v>
      </c>
      <c r="B14" t="s">
        <v>2</v>
      </c>
      <c r="P14" s="1">
        <v>7663</v>
      </c>
      <c r="Q14" s="1">
        <v>8166</v>
      </c>
      <c r="R14" s="1">
        <v>8797</v>
      </c>
      <c r="S14" s="2">
        <v>4804059</v>
      </c>
      <c r="T14" s="2"/>
      <c r="U14" s="2">
        <v>208</v>
      </c>
      <c r="V14" s="2"/>
      <c r="W14" s="2"/>
      <c r="X14" s="2">
        <v>2404875</v>
      </c>
      <c r="Y14" s="2">
        <v>1019350</v>
      </c>
      <c r="Z14" s="2">
        <v>1782566</v>
      </c>
      <c r="AA14" s="2">
        <v>367959</v>
      </c>
      <c r="AB14" s="1"/>
      <c r="AC14" s="2">
        <v>2455728</v>
      </c>
      <c r="AD14" s="2">
        <v>1480310</v>
      </c>
      <c r="AE14" s="2">
        <v>552951</v>
      </c>
      <c r="AF14" s="2">
        <v>18602</v>
      </c>
      <c r="AG14" s="2">
        <v>57725</v>
      </c>
      <c r="AH14" s="2">
        <v>1251602</v>
      </c>
      <c r="AI14" s="2">
        <v>5094855</v>
      </c>
      <c r="AJ14" s="2">
        <v>3972994</v>
      </c>
      <c r="AK14" s="2">
        <v>1604979</v>
      </c>
      <c r="AL14" s="2">
        <v>409733</v>
      </c>
      <c r="AM14" s="6">
        <v>225502</v>
      </c>
      <c r="AN14" s="8">
        <v>452303</v>
      </c>
      <c r="AZ14">
        <v>236</v>
      </c>
      <c r="BA14">
        <v>3316</v>
      </c>
      <c r="BB14">
        <v>3597</v>
      </c>
    </row>
    <row r="15" spans="1:54" x14ac:dyDescent="0.25">
      <c r="A15" t="s">
        <v>0</v>
      </c>
      <c r="B15" t="s">
        <v>3</v>
      </c>
      <c r="P15" s="1">
        <v>47026</v>
      </c>
      <c r="Q15" s="1">
        <v>49913</v>
      </c>
      <c r="R15" s="1">
        <v>45278</v>
      </c>
      <c r="S15" s="2">
        <v>22015670</v>
      </c>
      <c r="T15" s="2"/>
      <c r="U15" s="2"/>
      <c r="V15" s="2"/>
      <c r="W15" s="2">
        <v>938567</v>
      </c>
      <c r="X15" s="2">
        <v>87969712</v>
      </c>
      <c r="Y15" s="2">
        <v>43246532</v>
      </c>
      <c r="Z15" s="2">
        <v>45908550</v>
      </c>
      <c r="AA15" s="2">
        <v>60521674</v>
      </c>
      <c r="AB15" s="1"/>
      <c r="AC15" s="2">
        <v>69487406</v>
      </c>
      <c r="AD15" s="2">
        <v>59378087</v>
      </c>
      <c r="AE15" s="2">
        <v>69192063</v>
      </c>
      <c r="AF15" s="2">
        <v>77022370</v>
      </c>
      <c r="AG15" s="2">
        <v>79243701</v>
      </c>
      <c r="AH15" s="2">
        <v>71843790</v>
      </c>
      <c r="AI15" s="2">
        <v>85494980</v>
      </c>
      <c r="AJ15" s="2">
        <v>38946964</v>
      </c>
      <c r="AK15" s="2">
        <v>30934869</v>
      </c>
      <c r="AL15" s="2">
        <v>33722462</v>
      </c>
      <c r="AM15" s="6">
        <v>30033030</v>
      </c>
      <c r="AN15" s="8">
        <v>29277806</v>
      </c>
      <c r="AS15">
        <v>7829455</v>
      </c>
      <c r="AT15">
        <v>166</v>
      </c>
      <c r="AU15">
        <v>2348</v>
      </c>
      <c r="AV15">
        <v>4430</v>
      </c>
      <c r="AW15">
        <v>5088</v>
      </c>
      <c r="AX15">
        <v>5471</v>
      </c>
    </row>
    <row r="16" spans="1:54" x14ac:dyDescent="0.25">
      <c r="B16" t="s">
        <v>151</v>
      </c>
      <c r="P16" s="1"/>
      <c r="Q16" s="1"/>
      <c r="R16" s="1"/>
      <c r="S16" s="2"/>
      <c r="T16" s="2"/>
      <c r="U16" s="2"/>
      <c r="V16" s="2"/>
      <c r="W16" s="2"/>
      <c r="Z16" s="2"/>
      <c r="AA16" s="2"/>
      <c r="AB16" s="1"/>
      <c r="AC16" s="2"/>
      <c r="AD16" s="2"/>
      <c r="AF16" s="2"/>
      <c r="AG16" s="2"/>
      <c r="AH16" s="2"/>
      <c r="AI16" s="2"/>
      <c r="AJ16" s="2"/>
      <c r="AK16" s="2"/>
      <c r="AL16" s="2"/>
      <c r="AM16" s="6"/>
      <c r="AN16" s="9"/>
      <c r="AY16">
        <v>20165</v>
      </c>
      <c r="AZ16">
        <v>43922</v>
      </c>
      <c r="BA16">
        <v>36503</v>
      </c>
      <c r="BB16">
        <v>35241</v>
      </c>
    </row>
    <row r="17" spans="1:54" x14ac:dyDescent="0.25">
      <c r="B17" t="s">
        <v>130</v>
      </c>
      <c r="P17" s="1"/>
      <c r="Q17" s="1"/>
      <c r="R17" s="1"/>
      <c r="S17" s="2"/>
      <c r="T17" s="2"/>
      <c r="U17" s="2"/>
      <c r="V17" s="2"/>
      <c r="W17" s="2"/>
      <c r="Z17" s="2"/>
      <c r="AA17" s="2"/>
      <c r="AB17" s="1"/>
      <c r="AC17" s="2"/>
      <c r="AD17" s="2"/>
      <c r="AF17" s="2"/>
      <c r="AG17" s="2"/>
      <c r="AH17" s="2"/>
      <c r="AI17" s="2"/>
      <c r="AJ17" s="2"/>
      <c r="AK17" s="2"/>
      <c r="AL17" s="2"/>
      <c r="AM17" s="6"/>
      <c r="AN17" s="9"/>
      <c r="AS17">
        <v>19379</v>
      </c>
      <c r="AV17">
        <v>6</v>
      </c>
      <c r="AW17">
        <v>19</v>
      </c>
      <c r="AY17">
        <v>1001</v>
      </c>
      <c r="AZ17">
        <v>486</v>
      </c>
      <c r="BA17">
        <v>1</v>
      </c>
      <c r="BB17">
        <v>586</v>
      </c>
    </row>
    <row r="18" spans="1:54" x14ac:dyDescent="0.25">
      <c r="A18" t="s">
        <v>0</v>
      </c>
      <c r="B18" t="s">
        <v>74</v>
      </c>
      <c r="P18" s="1"/>
      <c r="Q18" s="1"/>
      <c r="R18" s="1"/>
      <c r="S18" s="2">
        <v>187459</v>
      </c>
      <c r="T18" s="2">
        <v>146199</v>
      </c>
      <c r="U18" s="2">
        <v>110983</v>
      </c>
      <c r="V18" s="2">
        <v>111235</v>
      </c>
      <c r="W18" s="2">
        <v>4006</v>
      </c>
      <c r="X18" s="2">
        <v>92884</v>
      </c>
      <c r="Y18" s="2">
        <v>139850</v>
      </c>
      <c r="Z18" s="2">
        <v>223335</v>
      </c>
      <c r="AA18" s="2">
        <v>75803</v>
      </c>
      <c r="AB18" s="1"/>
      <c r="AC18" s="2">
        <v>92878</v>
      </c>
      <c r="AD18" s="2">
        <v>166710</v>
      </c>
      <c r="AE18" s="2">
        <v>133888</v>
      </c>
      <c r="AF18" s="2">
        <v>46742</v>
      </c>
      <c r="AG18" s="2">
        <v>99248</v>
      </c>
      <c r="AH18" s="2">
        <v>54464</v>
      </c>
      <c r="AI18" s="2">
        <v>628261</v>
      </c>
      <c r="AJ18" s="2">
        <v>53448</v>
      </c>
      <c r="AK18" s="2">
        <v>51969</v>
      </c>
      <c r="AL18" s="2">
        <v>15876</v>
      </c>
      <c r="AM18" s="6">
        <v>28219</v>
      </c>
      <c r="AN18" s="8">
        <v>24748</v>
      </c>
      <c r="AS18">
        <v>8786</v>
      </c>
      <c r="AT18">
        <v>16</v>
      </c>
      <c r="AU18">
        <v>2</v>
      </c>
      <c r="AV18">
        <v>11</v>
      </c>
      <c r="AW18">
        <v>3</v>
      </c>
      <c r="AX18">
        <v>34</v>
      </c>
      <c r="AY18">
        <v>26</v>
      </c>
      <c r="AZ18">
        <v>172</v>
      </c>
      <c r="BA18">
        <v>111</v>
      </c>
      <c r="BB18">
        <v>2443</v>
      </c>
    </row>
    <row r="19" spans="1:54" x14ac:dyDescent="0.25">
      <c r="A19" t="s">
        <v>0</v>
      </c>
      <c r="B19" t="s">
        <v>19</v>
      </c>
      <c r="P19" s="1">
        <v>2836</v>
      </c>
      <c r="Q19" s="1">
        <v>5030</v>
      </c>
      <c r="R19" s="1">
        <v>5469</v>
      </c>
      <c r="S19" s="2">
        <v>2511168</v>
      </c>
      <c r="T19" s="2">
        <v>3585576</v>
      </c>
      <c r="U19" s="2">
        <v>4267683</v>
      </c>
      <c r="V19" s="2">
        <v>5567188</v>
      </c>
      <c r="W19" s="2">
        <v>4330463</v>
      </c>
      <c r="X19" s="2">
        <v>4253725</v>
      </c>
      <c r="Y19" s="2">
        <v>7980026</v>
      </c>
      <c r="Z19" s="2">
        <v>5440915</v>
      </c>
      <c r="AA19" s="2">
        <v>6732780</v>
      </c>
      <c r="AB19" s="1"/>
      <c r="AC19" s="2">
        <v>12005681</v>
      </c>
      <c r="AD19" s="2">
        <v>12478717</v>
      </c>
      <c r="AE19" s="2">
        <v>16914631</v>
      </c>
      <c r="AF19" s="2">
        <v>15490278</v>
      </c>
      <c r="AG19" s="2">
        <v>21714416</v>
      </c>
      <c r="AH19" s="2">
        <v>20307442</v>
      </c>
      <c r="AI19" s="2">
        <v>16146652</v>
      </c>
      <c r="AJ19" s="2">
        <v>4622221</v>
      </c>
      <c r="AK19" s="2">
        <v>4166428</v>
      </c>
      <c r="AL19" s="2">
        <v>4284470</v>
      </c>
      <c r="AM19" s="6">
        <v>3317768</v>
      </c>
      <c r="AN19" s="8">
        <v>3605836</v>
      </c>
      <c r="AS19">
        <v>1522772</v>
      </c>
      <c r="AT19">
        <v>507</v>
      </c>
      <c r="AU19">
        <v>935</v>
      </c>
      <c r="AV19">
        <v>2250</v>
      </c>
      <c r="AW19">
        <v>4699</v>
      </c>
      <c r="AX19">
        <v>4355</v>
      </c>
      <c r="AY19">
        <v>10065</v>
      </c>
      <c r="AZ19">
        <v>10696</v>
      </c>
      <c r="BA19">
        <v>14885</v>
      </c>
      <c r="BB19">
        <v>17629</v>
      </c>
    </row>
    <row r="20" spans="1:54" x14ac:dyDescent="0.25">
      <c r="A20" t="s">
        <v>0</v>
      </c>
      <c r="B20" t="s">
        <v>87</v>
      </c>
      <c r="P20" s="1"/>
      <c r="Q20" s="1"/>
      <c r="R20" s="1"/>
      <c r="S20" s="2"/>
      <c r="T20" s="2">
        <v>24009</v>
      </c>
      <c r="U20" s="2"/>
      <c r="V20" s="2"/>
      <c r="W20" s="2"/>
      <c r="Y20" s="2">
        <v>24718</v>
      </c>
      <c r="Z20" s="2">
        <v>59975</v>
      </c>
      <c r="AA20" s="2">
        <v>186846</v>
      </c>
      <c r="AB20" s="1"/>
      <c r="AC20" s="2">
        <v>39639</v>
      </c>
      <c r="AD20" s="2">
        <v>33255</v>
      </c>
      <c r="AE20" s="2">
        <v>241038</v>
      </c>
      <c r="AF20" s="2">
        <v>48122</v>
      </c>
      <c r="AG20" s="2">
        <v>96140</v>
      </c>
      <c r="AH20" s="2">
        <v>73513</v>
      </c>
      <c r="AI20" s="2">
        <v>554187</v>
      </c>
      <c r="AJ20" s="2">
        <v>149688</v>
      </c>
      <c r="AK20" s="2">
        <v>45372</v>
      </c>
      <c r="AL20" s="2">
        <v>74995</v>
      </c>
      <c r="AM20" s="7">
        <v>637107</v>
      </c>
      <c r="AN20" s="8">
        <v>380361</v>
      </c>
      <c r="AS20">
        <v>22410</v>
      </c>
      <c r="AU20">
        <v>39</v>
      </c>
      <c r="AV20">
        <v>10</v>
      </c>
      <c r="AW20">
        <v>27</v>
      </c>
      <c r="AY20">
        <v>20</v>
      </c>
    </row>
    <row r="21" spans="1:54" x14ac:dyDescent="0.25">
      <c r="A21" t="s">
        <v>0</v>
      </c>
      <c r="B21" t="s">
        <v>51</v>
      </c>
      <c r="P21" s="1"/>
      <c r="Q21" s="1"/>
      <c r="R21" s="1"/>
      <c r="S21" s="2"/>
      <c r="T21" s="2"/>
      <c r="U21" s="2"/>
      <c r="V21" s="2"/>
      <c r="W21" s="2"/>
      <c r="Z21" s="2"/>
      <c r="AA21" s="2"/>
      <c r="AB21" s="1"/>
      <c r="AC21" s="2"/>
      <c r="AD21" s="2"/>
      <c r="AE21" s="2">
        <v>3658310</v>
      </c>
      <c r="AF21" s="2">
        <v>16039618</v>
      </c>
      <c r="AG21" s="2">
        <v>17074197</v>
      </c>
      <c r="AH21" s="2">
        <v>7313179</v>
      </c>
      <c r="AI21" s="2">
        <v>11389042</v>
      </c>
      <c r="AJ21" s="2">
        <v>4076298</v>
      </c>
      <c r="AK21" s="2">
        <v>2882842</v>
      </c>
      <c r="AL21" s="2">
        <v>2665885</v>
      </c>
      <c r="AM21" s="6">
        <v>3973861</v>
      </c>
      <c r="AN21" s="8">
        <v>3306874</v>
      </c>
      <c r="AS21">
        <v>1781822</v>
      </c>
      <c r="AT21">
        <v>934</v>
      </c>
      <c r="AU21">
        <v>685</v>
      </c>
      <c r="AV21">
        <v>1538</v>
      </c>
      <c r="AW21">
        <v>4891</v>
      </c>
      <c r="AX21">
        <v>9228</v>
      </c>
      <c r="AY21">
        <v>8257</v>
      </c>
      <c r="AZ21">
        <v>6358</v>
      </c>
      <c r="BA21">
        <v>6046</v>
      </c>
      <c r="BB21">
        <v>3900</v>
      </c>
    </row>
    <row r="22" spans="1:54" x14ac:dyDescent="0.25">
      <c r="A22" t="s">
        <v>0</v>
      </c>
      <c r="B22" t="s">
        <v>57</v>
      </c>
      <c r="P22" s="1"/>
      <c r="Q22" s="1"/>
      <c r="R22" s="1"/>
      <c r="S22" s="2">
        <v>13694781</v>
      </c>
      <c r="T22" s="2">
        <v>17469418</v>
      </c>
      <c r="U22" s="2">
        <v>17601268</v>
      </c>
      <c r="V22" s="2">
        <v>18364901</v>
      </c>
      <c r="W22" s="2">
        <v>17269145</v>
      </c>
      <c r="X22" s="2">
        <v>21545969</v>
      </c>
      <c r="Y22" s="2">
        <v>18814173</v>
      </c>
      <c r="Z22" s="2">
        <v>41377996</v>
      </c>
      <c r="AA22" s="2">
        <v>25110769</v>
      </c>
      <c r="AB22" s="1"/>
      <c r="AC22" s="2">
        <v>28980052</v>
      </c>
      <c r="AD22" s="2">
        <v>42110773</v>
      </c>
      <c r="AE22" s="2">
        <v>30400312</v>
      </c>
      <c r="AF22" s="2">
        <v>31367116</v>
      </c>
      <c r="AG22" s="2">
        <v>33468503</v>
      </c>
      <c r="AH22" s="2">
        <v>35028572</v>
      </c>
      <c r="AI22" s="2">
        <v>61081367</v>
      </c>
      <c r="AJ22" s="2">
        <v>17762190</v>
      </c>
      <c r="AK22" s="2">
        <v>15983068</v>
      </c>
      <c r="AL22" s="2">
        <v>11267781</v>
      </c>
      <c r="AM22" s="6">
        <v>11461961</v>
      </c>
      <c r="AN22" s="8">
        <v>9684400</v>
      </c>
      <c r="AS22">
        <v>40020583</v>
      </c>
      <c r="AT22">
        <v>48451</v>
      </c>
      <c r="AU22">
        <v>52713</v>
      </c>
      <c r="AV22">
        <v>66879</v>
      </c>
      <c r="AW22">
        <v>69007</v>
      </c>
      <c r="AX22">
        <v>79352</v>
      </c>
      <c r="AY22">
        <v>97148</v>
      </c>
      <c r="AZ22">
        <v>139604</v>
      </c>
      <c r="BA22">
        <v>147516</v>
      </c>
      <c r="BB22">
        <v>162354</v>
      </c>
    </row>
    <row r="23" spans="1:54" x14ac:dyDescent="0.25">
      <c r="A23" t="s">
        <v>0</v>
      </c>
      <c r="B23" t="s">
        <v>81</v>
      </c>
      <c r="P23" s="1"/>
      <c r="Q23" s="1"/>
      <c r="R23" s="1"/>
      <c r="S23" s="2">
        <v>5221685</v>
      </c>
      <c r="T23" s="2">
        <v>5732928</v>
      </c>
      <c r="U23" s="2">
        <v>8256887</v>
      </c>
      <c r="V23" s="2">
        <v>8859901</v>
      </c>
      <c r="W23" s="2">
        <v>8897907</v>
      </c>
      <c r="X23" s="2">
        <v>9676859</v>
      </c>
      <c r="Y23" s="2">
        <v>9344853</v>
      </c>
      <c r="Z23" s="2">
        <v>20497423</v>
      </c>
      <c r="AA23" s="2">
        <v>28993736</v>
      </c>
      <c r="AB23" s="1"/>
      <c r="AC23" s="2">
        <v>24150934</v>
      </c>
      <c r="AD23" s="2">
        <v>23435250</v>
      </c>
      <c r="AE23" s="2">
        <v>21145852</v>
      </c>
      <c r="AF23" s="2">
        <v>24347978</v>
      </c>
      <c r="AG23" s="2">
        <v>21887480</v>
      </c>
      <c r="AH23" s="2">
        <v>23295248</v>
      </c>
      <c r="AI23" s="2">
        <v>34164637</v>
      </c>
      <c r="AJ23" s="2">
        <v>10532691</v>
      </c>
      <c r="AK23" s="2">
        <v>7971563</v>
      </c>
      <c r="AL23" s="2">
        <v>6664192</v>
      </c>
      <c r="AM23" s="7">
        <v>6432295</v>
      </c>
      <c r="AN23" s="8">
        <v>5538563</v>
      </c>
      <c r="AS23">
        <v>25421726</v>
      </c>
      <c r="AT23">
        <v>29406</v>
      </c>
      <c r="AU23">
        <v>30296</v>
      </c>
      <c r="AV23">
        <v>34398</v>
      </c>
      <c r="AW23">
        <v>39907</v>
      </c>
      <c r="AX23">
        <v>44512</v>
      </c>
      <c r="AY23">
        <v>45572</v>
      </c>
      <c r="AZ23">
        <v>48099</v>
      </c>
      <c r="BA23">
        <v>49180</v>
      </c>
      <c r="BB23">
        <v>44334</v>
      </c>
    </row>
    <row r="24" spans="1:54" x14ac:dyDescent="0.25">
      <c r="B24" t="s">
        <v>125</v>
      </c>
      <c r="P24" s="1"/>
      <c r="Q24" s="1"/>
      <c r="R24" s="1"/>
      <c r="S24" s="2">
        <v>4361</v>
      </c>
      <c r="T24" s="2"/>
      <c r="U24" s="2">
        <v>119</v>
      </c>
      <c r="V24" s="2">
        <v>282</v>
      </c>
      <c r="W24" s="2">
        <v>1209</v>
      </c>
      <c r="X24" s="2">
        <v>2986</v>
      </c>
      <c r="Y24" s="2">
        <v>6436</v>
      </c>
      <c r="Z24" s="2">
        <v>21348</v>
      </c>
      <c r="AA24" s="2">
        <v>5099</v>
      </c>
      <c r="AB24" s="1"/>
      <c r="AC24" s="2"/>
      <c r="AD24" s="2"/>
      <c r="AF24" s="2"/>
      <c r="AG24" s="2"/>
      <c r="AH24" s="2"/>
      <c r="AI24" s="2"/>
      <c r="AJ24" s="2"/>
      <c r="AK24" s="2"/>
      <c r="AL24" s="2"/>
      <c r="AM24" s="7"/>
      <c r="AN24" s="9"/>
    </row>
    <row r="25" spans="1:54" x14ac:dyDescent="0.25">
      <c r="A25" t="s">
        <v>0</v>
      </c>
      <c r="B25" t="s">
        <v>41</v>
      </c>
      <c r="P25" s="1"/>
      <c r="Q25" s="1"/>
      <c r="R25" s="1"/>
      <c r="S25" s="2"/>
      <c r="T25" s="2"/>
      <c r="U25" s="2"/>
      <c r="V25" s="2"/>
      <c r="W25" s="2"/>
      <c r="Z25" s="2">
        <v>16692</v>
      </c>
      <c r="AA25" s="2"/>
      <c r="AB25" s="1"/>
      <c r="AC25" s="2"/>
      <c r="AD25" s="2">
        <v>24701</v>
      </c>
      <c r="AE25" s="2">
        <v>10036</v>
      </c>
      <c r="AF25" s="2">
        <v>34559</v>
      </c>
      <c r="AG25" s="2">
        <v>28050</v>
      </c>
      <c r="AH25" s="2">
        <v>239194</v>
      </c>
      <c r="AI25" s="2">
        <v>1141916</v>
      </c>
      <c r="AJ25" s="2">
        <v>3157192</v>
      </c>
      <c r="AK25" s="2">
        <v>1562831</v>
      </c>
      <c r="AL25" s="2">
        <v>992141</v>
      </c>
      <c r="AM25" s="6">
        <v>412204</v>
      </c>
      <c r="AN25" s="8">
        <v>1231143</v>
      </c>
      <c r="AY25">
        <v>2970</v>
      </c>
      <c r="AZ25">
        <v>322</v>
      </c>
      <c r="BA25">
        <v>346</v>
      </c>
      <c r="BB25">
        <v>1362</v>
      </c>
    </row>
    <row r="26" spans="1:54" x14ac:dyDescent="0.25">
      <c r="A26" t="s">
        <v>0</v>
      </c>
      <c r="B26" t="s">
        <v>22</v>
      </c>
      <c r="P26" s="1">
        <v>8985</v>
      </c>
      <c r="Q26" s="1">
        <v>9037</v>
      </c>
      <c r="R26" s="1">
        <v>7584</v>
      </c>
      <c r="S26" s="2">
        <v>5671303</v>
      </c>
      <c r="T26" s="2">
        <v>2624666</v>
      </c>
      <c r="U26" s="2">
        <v>6496973</v>
      </c>
      <c r="V26" s="2">
        <v>9701600</v>
      </c>
      <c r="W26" s="2">
        <v>7948953</v>
      </c>
      <c r="X26" s="2">
        <v>4596704</v>
      </c>
      <c r="Y26" s="2">
        <v>3359363</v>
      </c>
      <c r="Z26" s="2">
        <v>5205065</v>
      </c>
      <c r="AA26" s="2">
        <v>3483824</v>
      </c>
      <c r="AB26" s="1"/>
      <c r="AC26" s="2">
        <v>6169731</v>
      </c>
      <c r="AD26" s="2">
        <v>7166260</v>
      </c>
      <c r="AE26" s="2">
        <v>7482795</v>
      </c>
      <c r="AF26" s="2">
        <v>5809610</v>
      </c>
      <c r="AG26" s="2">
        <v>4843768</v>
      </c>
      <c r="AH26" s="2">
        <v>4342042</v>
      </c>
      <c r="AI26" s="2">
        <v>9065307</v>
      </c>
      <c r="AJ26" s="2">
        <v>2181836</v>
      </c>
      <c r="AK26" s="2">
        <v>655456</v>
      </c>
      <c r="AL26" s="2">
        <v>726803</v>
      </c>
      <c r="AM26" s="6">
        <v>1330377</v>
      </c>
      <c r="AN26" s="8">
        <v>1959784</v>
      </c>
      <c r="AS26">
        <v>1655693</v>
      </c>
      <c r="AT26">
        <v>1259</v>
      </c>
      <c r="AU26">
        <v>1166</v>
      </c>
      <c r="AV26">
        <v>815</v>
      </c>
      <c r="AW26">
        <v>1107</v>
      </c>
      <c r="AX26">
        <v>1483</v>
      </c>
      <c r="AY26">
        <v>3869</v>
      </c>
      <c r="AZ26">
        <v>11259</v>
      </c>
      <c r="BA26">
        <v>11873</v>
      </c>
      <c r="BB26">
        <v>12659</v>
      </c>
    </row>
    <row r="27" spans="1:54" x14ac:dyDescent="0.25">
      <c r="A27" t="s">
        <v>0</v>
      </c>
      <c r="B27" t="s">
        <v>45</v>
      </c>
      <c r="P27" s="1"/>
      <c r="Q27" s="1"/>
      <c r="R27" s="1"/>
      <c r="S27" s="2">
        <v>8343</v>
      </c>
      <c r="T27" s="2">
        <v>13261</v>
      </c>
      <c r="U27" s="2">
        <v>45935</v>
      </c>
      <c r="V27" s="2">
        <v>2583</v>
      </c>
      <c r="W27" s="2">
        <v>149</v>
      </c>
      <c r="X27" s="2">
        <v>1592</v>
      </c>
      <c r="Y27" s="2">
        <v>20509</v>
      </c>
      <c r="Z27" s="2">
        <v>5714</v>
      </c>
      <c r="AA27" s="2">
        <v>18845</v>
      </c>
      <c r="AB27" s="1"/>
      <c r="AC27" s="2">
        <v>206079</v>
      </c>
      <c r="AD27" s="2">
        <v>257007</v>
      </c>
      <c r="AE27" s="2">
        <v>82187</v>
      </c>
      <c r="AF27" s="2">
        <v>77345</v>
      </c>
      <c r="AG27" s="2">
        <v>440430</v>
      </c>
      <c r="AH27" s="2">
        <v>29942</v>
      </c>
      <c r="AI27" s="2">
        <v>70277</v>
      </c>
      <c r="AJ27" s="2">
        <v>203219</v>
      </c>
      <c r="AK27" s="2">
        <v>112339</v>
      </c>
      <c r="AL27" s="2">
        <v>170323</v>
      </c>
      <c r="AM27" s="6">
        <v>177655</v>
      </c>
      <c r="AN27" s="8">
        <v>326139</v>
      </c>
      <c r="AS27">
        <v>59384</v>
      </c>
      <c r="AT27">
        <v>122</v>
      </c>
      <c r="AY27">
        <v>495</v>
      </c>
      <c r="AZ27">
        <v>140</v>
      </c>
      <c r="BA27">
        <v>1160</v>
      </c>
      <c r="BB27">
        <v>332</v>
      </c>
    </row>
    <row r="28" spans="1:54" x14ac:dyDescent="0.25">
      <c r="B28" t="s">
        <v>153</v>
      </c>
      <c r="P28" s="1"/>
      <c r="Q28" s="1"/>
      <c r="R28" s="1"/>
      <c r="S28" s="2"/>
      <c r="T28" s="2"/>
      <c r="U28" s="2"/>
      <c r="V28" s="2"/>
      <c r="W28" s="2"/>
      <c r="Z28" s="2"/>
      <c r="AA28" s="2"/>
      <c r="AB28" s="1"/>
      <c r="AC28" s="2"/>
      <c r="AD28" s="2"/>
      <c r="AF28" s="2"/>
      <c r="AG28" s="2"/>
      <c r="AH28" s="2"/>
      <c r="AI28" s="2"/>
      <c r="AJ28" s="2"/>
      <c r="AK28" s="2"/>
      <c r="AL28" s="2"/>
      <c r="AM28" s="6"/>
      <c r="AN28" s="9"/>
      <c r="AY28">
        <v>2</v>
      </c>
      <c r="AZ28">
        <v>100</v>
      </c>
      <c r="BA28">
        <v>394</v>
      </c>
      <c r="BB28">
        <v>1</v>
      </c>
    </row>
    <row r="29" spans="1:54" x14ac:dyDescent="0.25">
      <c r="A29" t="s">
        <v>0</v>
      </c>
      <c r="B29" t="s">
        <v>20</v>
      </c>
      <c r="P29" s="1">
        <v>3868</v>
      </c>
      <c r="Q29" s="1">
        <v>2502</v>
      </c>
      <c r="R29" s="1">
        <v>3331</v>
      </c>
      <c r="S29" s="2">
        <v>2460161</v>
      </c>
      <c r="T29" s="2">
        <v>2226993</v>
      </c>
      <c r="U29" s="2">
        <v>5524554</v>
      </c>
      <c r="V29" s="2">
        <v>4873062</v>
      </c>
      <c r="W29" s="2">
        <v>112887</v>
      </c>
      <c r="X29" s="2">
        <v>1464221</v>
      </c>
      <c r="Y29" s="2">
        <v>2790842</v>
      </c>
      <c r="Z29" s="2">
        <v>1367055</v>
      </c>
      <c r="AA29" s="2">
        <v>1995571</v>
      </c>
      <c r="AB29" s="1"/>
      <c r="AC29" s="2">
        <v>2829546</v>
      </c>
      <c r="AD29" s="2">
        <v>4912630</v>
      </c>
      <c r="AE29" s="2">
        <v>16425625</v>
      </c>
      <c r="AF29" s="2">
        <v>5605516</v>
      </c>
      <c r="AG29" s="2">
        <v>2642470</v>
      </c>
      <c r="AH29" s="2">
        <v>2313592</v>
      </c>
      <c r="AI29" s="2">
        <v>12114749</v>
      </c>
      <c r="AJ29" s="2">
        <v>1772335</v>
      </c>
      <c r="AK29" s="2">
        <v>996581</v>
      </c>
      <c r="AL29" s="2">
        <v>1233532</v>
      </c>
      <c r="AM29" s="6">
        <v>680479</v>
      </c>
      <c r="AN29" s="8">
        <v>1225034</v>
      </c>
      <c r="AS29">
        <v>181066</v>
      </c>
      <c r="AT29">
        <v>169</v>
      </c>
      <c r="AU29">
        <v>60</v>
      </c>
      <c r="AV29">
        <v>171</v>
      </c>
      <c r="AW29">
        <v>235</v>
      </c>
      <c r="AX29">
        <v>800</v>
      </c>
      <c r="AY29">
        <v>1533</v>
      </c>
      <c r="AZ29">
        <v>1251</v>
      </c>
      <c r="BA29">
        <v>1444</v>
      </c>
      <c r="BB29">
        <v>1266</v>
      </c>
    </row>
    <row r="30" spans="1:54" x14ac:dyDescent="0.25">
      <c r="B30" t="s">
        <v>155</v>
      </c>
      <c r="P30" s="1"/>
      <c r="Q30" s="1"/>
      <c r="R30" s="1"/>
      <c r="S30" s="2"/>
      <c r="T30" s="2"/>
      <c r="U30" s="2"/>
      <c r="V30" s="2"/>
      <c r="W30" s="2"/>
      <c r="Z30" s="2"/>
      <c r="AA30" s="2"/>
      <c r="AB30" s="1"/>
      <c r="AC30" s="2"/>
      <c r="AD30" s="2"/>
      <c r="AF30" s="2"/>
      <c r="AG30" s="2"/>
      <c r="AH30" s="2"/>
      <c r="AI30" s="2"/>
      <c r="AJ30" s="2"/>
      <c r="AK30" s="2"/>
      <c r="AL30" s="2"/>
      <c r="AM30" s="6"/>
      <c r="AN30" s="9"/>
      <c r="BA30">
        <v>1420</v>
      </c>
      <c r="BB30">
        <v>6863</v>
      </c>
    </row>
    <row r="31" spans="1:54" x14ac:dyDescent="0.25">
      <c r="A31" t="s">
        <v>0</v>
      </c>
      <c r="B31" t="s">
        <v>86</v>
      </c>
      <c r="P31" s="1"/>
      <c r="Q31" s="1"/>
      <c r="R31" s="1"/>
      <c r="S31" s="2">
        <v>498942</v>
      </c>
      <c r="T31" s="2">
        <v>354696</v>
      </c>
      <c r="U31" s="2">
        <v>231459</v>
      </c>
      <c r="V31" s="2">
        <v>51019</v>
      </c>
      <c r="W31" s="2">
        <v>318</v>
      </c>
      <c r="X31" s="2">
        <v>200097</v>
      </c>
      <c r="Y31" s="2">
        <v>466608</v>
      </c>
      <c r="Z31" s="2">
        <v>300422</v>
      </c>
      <c r="AA31" s="2">
        <v>103654</v>
      </c>
      <c r="AB31" s="1"/>
      <c r="AC31" s="2">
        <v>86985</v>
      </c>
      <c r="AD31" s="2">
        <v>165650</v>
      </c>
      <c r="AE31" s="2">
        <v>127037</v>
      </c>
      <c r="AF31" s="2">
        <v>104107</v>
      </c>
      <c r="AG31" s="2">
        <v>165950</v>
      </c>
      <c r="AH31" s="2">
        <v>83864</v>
      </c>
      <c r="AI31" s="2">
        <v>1981655</v>
      </c>
      <c r="AJ31" s="2">
        <v>153396</v>
      </c>
      <c r="AK31" s="2">
        <v>36351</v>
      </c>
      <c r="AL31" s="2">
        <v>170941</v>
      </c>
      <c r="AM31" s="6">
        <v>54974</v>
      </c>
      <c r="AN31" s="8">
        <v>105486</v>
      </c>
      <c r="AS31">
        <v>114524</v>
      </c>
      <c r="AT31">
        <v>63</v>
      </c>
      <c r="AU31">
        <v>9</v>
      </c>
      <c r="AV31">
        <v>4</v>
      </c>
      <c r="AW31">
        <v>12</v>
      </c>
      <c r="AX31">
        <v>41</v>
      </c>
      <c r="AY31">
        <v>178</v>
      </c>
      <c r="AZ31">
        <v>185</v>
      </c>
      <c r="BA31">
        <v>155</v>
      </c>
      <c r="BB31">
        <v>120</v>
      </c>
    </row>
    <row r="32" spans="1:54" x14ac:dyDescent="0.25">
      <c r="A32" t="s">
        <v>0</v>
      </c>
      <c r="B32" t="s">
        <v>21</v>
      </c>
      <c r="P32" s="1">
        <v>54547</v>
      </c>
      <c r="Q32" s="1">
        <v>63643</v>
      </c>
      <c r="R32" s="1">
        <v>64539</v>
      </c>
      <c r="S32" s="2">
        <v>51977148</v>
      </c>
      <c r="T32" s="2">
        <v>57652131</v>
      </c>
      <c r="U32" s="2">
        <v>70826108</v>
      </c>
      <c r="V32" s="2">
        <v>62770956</v>
      </c>
      <c r="W32" s="2">
        <v>42771441</v>
      </c>
      <c r="X32" s="2">
        <v>44114410</v>
      </c>
      <c r="Y32" s="2">
        <v>80973825</v>
      </c>
      <c r="Z32" s="2">
        <v>57048517</v>
      </c>
      <c r="AA32" s="2">
        <v>56175064</v>
      </c>
      <c r="AB32" s="1"/>
      <c r="AC32" s="2">
        <v>105355168</v>
      </c>
      <c r="AD32" s="2">
        <v>82688159</v>
      </c>
      <c r="AE32" s="2">
        <v>73477447</v>
      </c>
      <c r="AF32" s="2">
        <v>69698084</v>
      </c>
      <c r="AG32" s="2">
        <v>63750777</v>
      </c>
      <c r="AH32" s="2">
        <v>77559054</v>
      </c>
      <c r="AI32" s="2">
        <v>64965147</v>
      </c>
      <c r="AJ32" s="2">
        <v>20072529</v>
      </c>
      <c r="AK32" s="2">
        <v>15245647</v>
      </c>
      <c r="AL32" s="2">
        <v>11741792</v>
      </c>
      <c r="AM32" s="6">
        <v>13562833</v>
      </c>
      <c r="AN32" s="8">
        <v>15370353</v>
      </c>
      <c r="AS32">
        <v>5814621</v>
      </c>
      <c r="AT32">
        <v>3601</v>
      </c>
      <c r="AU32">
        <v>1663</v>
      </c>
      <c r="AV32">
        <v>3458</v>
      </c>
      <c r="AW32">
        <v>4798</v>
      </c>
      <c r="AX32">
        <v>11110</v>
      </c>
      <c r="AY32">
        <v>17347</v>
      </c>
      <c r="AZ32">
        <v>22350</v>
      </c>
      <c r="BA32">
        <v>24588</v>
      </c>
      <c r="BB32">
        <v>19477</v>
      </c>
    </row>
    <row r="33" spans="1:54" x14ac:dyDescent="0.25">
      <c r="A33" t="s">
        <v>0</v>
      </c>
      <c r="B33" t="s">
        <v>116</v>
      </c>
      <c r="P33" s="1"/>
      <c r="Q33" s="1"/>
      <c r="R33" s="1"/>
      <c r="S33" s="2"/>
      <c r="T33" s="2"/>
      <c r="U33" s="2"/>
      <c r="V33" s="2"/>
      <c r="W33" s="2"/>
      <c r="Z33" s="2"/>
      <c r="AA33" s="2"/>
      <c r="AB33" s="1"/>
      <c r="AC33" s="2"/>
      <c r="AD33" s="2"/>
      <c r="AF33" s="2"/>
      <c r="AG33" s="2"/>
      <c r="AH33" s="2"/>
      <c r="AI33" s="2"/>
      <c r="AJ33" s="2"/>
      <c r="AK33" s="2">
        <v>21637</v>
      </c>
      <c r="AL33" s="2">
        <v>27806</v>
      </c>
      <c r="AM33" s="7">
        <v>15585</v>
      </c>
      <c r="AN33" s="8">
        <v>30518</v>
      </c>
    </row>
    <row r="34" spans="1:54" x14ac:dyDescent="0.25">
      <c r="A34" t="s">
        <v>0</v>
      </c>
      <c r="B34" t="s">
        <v>4</v>
      </c>
      <c r="P34" s="1">
        <v>4903</v>
      </c>
      <c r="Q34" s="1">
        <v>3782</v>
      </c>
      <c r="R34" s="1">
        <v>4184</v>
      </c>
      <c r="S34" s="2">
        <v>4177224</v>
      </c>
      <c r="T34" s="2">
        <v>9093238</v>
      </c>
      <c r="U34" s="2">
        <v>15654534</v>
      </c>
      <c r="V34" s="2">
        <v>3321752</v>
      </c>
      <c r="W34" s="2">
        <v>3438946</v>
      </c>
      <c r="X34" s="2">
        <v>10627632</v>
      </c>
      <c r="Y34" s="2">
        <v>4492653</v>
      </c>
      <c r="Z34" s="2">
        <v>9354597</v>
      </c>
      <c r="AA34" s="2">
        <v>8372080</v>
      </c>
      <c r="AB34" s="1"/>
      <c r="AC34" s="2">
        <v>13561930</v>
      </c>
      <c r="AD34" s="2">
        <v>9129210</v>
      </c>
      <c r="AE34" s="2">
        <v>9079895</v>
      </c>
      <c r="AF34" s="2">
        <v>7820444</v>
      </c>
      <c r="AG34" s="2">
        <v>8894324</v>
      </c>
      <c r="AH34" s="2">
        <v>9083528</v>
      </c>
      <c r="AI34" s="2">
        <v>10032220</v>
      </c>
      <c r="AJ34" s="2">
        <v>4995740</v>
      </c>
      <c r="AK34" s="2">
        <v>4364681</v>
      </c>
      <c r="AL34" s="2">
        <v>4260649</v>
      </c>
      <c r="AM34" s="6">
        <v>6281332</v>
      </c>
      <c r="AN34" s="8">
        <v>7708544</v>
      </c>
      <c r="AS34">
        <v>678791</v>
      </c>
      <c r="AT34">
        <v>1273</v>
      </c>
      <c r="AU34">
        <v>4645</v>
      </c>
      <c r="AV34">
        <v>9893</v>
      </c>
      <c r="AW34">
        <v>4450</v>
      </c>
      <c r="AX34">
        <v>8494</v>
      </c>
      <c r="AY34">
        <v>12466</v>
      </c>
      <c r="AZ34">
        <v>12643</v>
      </c>
      <c r="BA34">
        <v>11065</v>
      </c>
      <c r="BB34">
        <v>28646</v>
      </c>
    </row>
    <row r="35" spans="1:54" x14ac:dyDescent="0.25">
      <c r="A35" t="s">
        <v>0</v>
      </c>
      <c r="B35" t="s">
        <v>23</v>
      </c>
      <c r="P35" s="1">
        <v>2266</v>
      </c>
      <c r="Q35" s="1">
        <v>2206</v>
      </c>
      <c r="R35" s="1">
        <v>1089</v>
      </c>
      <c r="S35" s="2">
        <v>1351857</v>
      </c>
      <c r="T35" s="2">
        <v>1687290</v>
      </c>
      <c r="U35" s="2">
        <v>1603586</v>
      </c>
      <c r="V35" s="2">
        <v>399920</v>
      </c>
      <c r="W35" s="2">
        <v>41630</v>
      </c>
      <c r="X35" s="2">
        <v>341180</v>
      </c>
      <c r="Y35" s="2">
        <v>539060</v>
      </c>
      <c r="Z35" s="2">
        <v>1034487</v>
      </c>
      <c r="AA35" s="2">
        <v>325329</v>
      </c>
      <c r="AB35" s="1"/>
      <c r="AC35" s="2">
        <v>913767</v>
      </c>
      <c r="AD35" s="2">
        <v>1613942</v>
      </c>
      <c r="AE35" s="2">
        <v>809706</v>
      </c>
      <c r="AF35" s="2">
        <v>306190</v>
      </c>
      <c r="AG35" s="2">
        <v>294263</v>
      </c>
      <c r="AH35" s="2">
        <v>164517</v>
      </c>
      <c r="AI35" s="2">
        <v>591099</v>
      </c>
      <c r="AJ35" s="2">
        <v>95032</v>
      </c>
      <c r="AK35" s="2">
        <v>61039</v>
      </c>
      <c r="AL35" s="2">
        <v>120799</v>
      </c>
      <c r="AM35" s="6">
        <v>101629</v>
      </c>
      <c r="AN35" s="8">
        <v>193425</v>
      </c>
      <c r="AS35">
        <v>179404</v>
      </c>
      <c r="AT35">
        <v>62</v>
      </c>
      <c r="AU35">
        <v>108</v>
      </c>
      <c r="AV35">
        <v>64</v>
      </c>
      <c r="AW35">
        <v>14</v>
      </c>
      <c r="AX35">
        <v>74</v>
      </c>
      <c r="AY35">
        <v>141</v>
      </c>
      <c r="AZ35">
        <v>281</v>
      </c>
      <c r="BA35">
        <v>433</v>
      </c>
      <c r="BB35">
        <v>1917</v>
      </c>
    </row>
    <row r="36" spans="1:54" x14ac:dyDescent="0.25">
      <c r="A36" t="s">
        <v>0</v>
      </c>
      <c r="B36" t="s">
        <v>37</v>
      </c>
      <c r="P36" s="1">
        <v>235</v>
      </c>
      <c r="Q36" s="1">
        <v>867</v>
      </c>
      <c r="R36" s="1">
        <v>610</v>
      </c>
      <c r="S36" s="2">
        <v>295708</v>
      </c>
      <c r="T36" s="2">
        <v>1523770</v>
      </c>
      <c r="U36" s="2">
        <v>8445820</v>
      </c>
      <c r="V36" s="2">
        <v>1521919</v>
      </c>
      <c r="W36" s="2">
        <v>2515245</v>
      </c>
      <c r="X36" s="2">
        <v>1626775</v>
      </c>
      <c r="Y36" s="2">
        <v>3096993</v>
      </c>
      <c r="Z36" s="2">
        <v>2909095</v>
      </c>
      <c r="AA36" s="2">
        <v>2575644</v>
      </c>
      <c r="AB36" s="1"/>
      <c r="AC36" s="2">
        <v>3768739</v>
      </c>
      <c r="AD36" s="2">
        <v>11456529</v>
      </c>
      <c r="AE36" s="2">
        <v>6298458</v>
      </c>
      <c r="AF36" s="2">
        <v>1501487</v>
      </c>
      <c r="AG36" s="2">
        <v>179709</v>
      </c>
      <c r="AH36" s="2">
        <v>298686</v>
      </c>
      <c r="AI36" s="2">
        <v>211584</v>
      </c>
      <c r="AJ36" s="2">
        <v>146748</v>
      </c>
      <c r="AK36" s="2">
        <v>313141</v>
      </c>
      <c r="AL36" s="2">
        <v>264345</v>
      </c>
      <c r="AM36" s="6">
        <v>460030</v>
      </c>
      <c r="AN36" s="8">
        <v>711094</v>
      </c>
      <c r="AS36">
        <v>15818</v>
      </c>
      <c r="AT36">
        <v>46</v>
      </c>
      <c r="AU36">
        <v>5</v>
      </c>
      <c r="AX36">
        <v>187</v>
      </c>
      <c r="AY36">
        <v>5073</v>
      </c>
      <c r="AZ36">
        <v>23413</v>
      </c>
      <c r="BA36">
        <v>19533</v>
      </c>
      <c r="BB36">
        <v>16227</v>
      </c>
    </row>
    <row r="37" spans="1:54" x14ac:dyDescent="0.25">
      <c r="B37" t="s">
        <v>131</v>
      </c>
      <c r="P37" s="1"/>
      <c r="Q37" s="1"/>
      <c r="R37" s="1"/>
      <c r="S37" s="2"/>
      <c r="T37" s="2"/>
      <c r="U37" s="2"/>
      <c r="V37" s="2"/>
      <c r="W37" s="2"/>
      <c r="Z37" s="2"/>
      <c r="AA37" s="2"/>
      <c r="AB37" s="1"/>
      <c r="AC37" s="2"/>
      <c r="AD37" s="2"/>
      <c r="AF37" s="2"/>
      <c r="AG37" s="2"/>
      <c r="AH37" s="2"/>
      <c r="AI37" s="2"/>
      <c r="AJ37" s="2"/>
      <c r="AK37" s="2"/>
      <c r="AL37" s="2"/>
      <c r="AM37" s="6"/>
      <c r="AN37" s="9"/>
      <c r="AS37">
        <v>100210</v>
      </c>
      <c r="AT37">
        <v>256</v>
      </c>
      <c r="AU37">
        <v>253</v>
      </c>
      <c r="AV37">
        <v>1488</v>
      </c>
      <c r="AW37">
        <v>731</v>
      </c>
    </row>
    <row r="38" spans="1:54" x14ac:dyDescent="0.25">
      <c r="A38" t="s">
        <v>0</v>
      </c>
      <c r="B38" t="s">
        <v>24</v>
      </c>
      <c r="P38" s="1">
        <v>57813</v>
      </c>
      <c r="Q38" s="1">
        <v>67328</v>
      </c>
      <c r="R38" s="1">
        <v>72195</v>
      </c>
      <c r="S38" s="2">
        <v>63664889</v>
      </c>
      <c r="T38" s="2">
        <v>62783728</v>
      </c>
      <c r="U38" s="2">
        <v>95692911</v>
      </c>
      <c r="V38" s="2">
        <v>106128037</v>
      </c>
      <c r="W38" s="2">
        <v>49873535</v>
      </c>
      <c r="X38" s="2">
        <v>98359308</v>
      </c>
      <c r="Y38" s="2">
        <v>77837774</v>
      </c>
      <c r="Z38" s="2">
        <v>135053645</v>
      </c>
      <c r="AA38" s="2">
        <v>156488718</v>
      </c>
      <c r="AB38" s="1"/>
      <c r="AC38" s="2">
        <v>175017193</v>
      </c>
      <c r="AD38" s="2">
        <v>163545237</v>
      </c>
      <c r="AE38" s="2">
        <v>212028187</v>
      </c>
      <c r="AF38" s="2">
        <v>211958356</v>
      </c>
      <c r="AG38" s="2">
        <v>211243679</v>
      </c>
      <c r="AH38" s="2">
        <v>257624156</v>
      </c>
      <c r="AI38" s="2">
        <v>227145850</v>
      </c>
      <c r="AJ38" s="2">
        <v>73947234</v>
      </c>
      <c r="AK38" s="2">
        <v>52272200</v>
      </c>
      <c r="AL38" s="2">
        <v>53793920</v>
      </c>
      <c r="AM38" s="6">
        <v>52320171</v>
      </c>
      <c r="AN38" s="8">
        <v>55952410</v>
      </c>
      <c r="AS38">
        <v>46600364</v>
      </c>
      <c r="AT38">
        <v>42418</v>
      </c>
      <c r="AU38">
        <v>24291</v>
      </c>
      <c r="AV38">
        <v>77147</v>
      </c>
      <c r="AW38">
        <v>134570</v>
      </c>
      <c r="AX38">
        <v>177573</v>
      </c>
      <c r="AY38">
        <v>159673</v>
      </c>
      <c r="AZ38">
        <v>75544</v>
      </c>
      <c r="BA38">
        <v>104850</v>
      </c>
      <c r="BB38">
        <v>65469</v>
      </c>
    </row>
    <row r="39" spans="1:54" x14ac:dyDescent="0.25">
      <c r="A39" t="s">
        <v>0</v>
      </c>
      <c r="B39" t="s">
        <v>85</v>
      </c>
      <c r="P39" s="1"/>
      <c r="Q39" s="1"/>
      <c r="R39" s="1"/>
      <c r="S39" s="2"/>
      <c r="T39" s="2"/>
      <c r="U39" s="2"/>
      <c r="V39" s="2"/>
      <c r="W39" s="2"/>
      <c r="Z39" s="2"/>
      <c r="AA39" s="2"/>
      <c r="AB39" s="1"/>
      <c r="AC39" s="2"/>
      <c r="AD39" s="2"/>
      <c r="AF39" s="2">
        <v>1485342</v>
      </c>
      <c r="AG39" s="2"/>
      <c r="AH39" s="2"/>
      <c r="AI39" s="2"/>
      <c r="AJ39" s="2">
        <v>775</v>
      </c>
      <c r="AK39" s="2"/>
      <c r="AL39" s="2"/>
      <c r="AM39" s="7">
        <v>33974</v>
      </c>
      <c r="AN39" s="8">
        <v>3090</v>
      </c>
    </row>
    <row r="40" spans="1:54" x14ac:dyDescent="0.25">
      <c r="A40" t="s">
        <v>0</v>
      </c>
      <c r="B40" t="s">
        <v>58</v>
      </c>
      <c r="P40" s="1"/>
      <c r="Q40" s="1"/>
      <c r="R40" s="1"/>
      <c r="S40" s="2">
        <v>1623894</v>
      </c>
      <c r="T40" s="2">
        <v>2963510</v>
      </c>
      <c r="U40" s="2">
        <v>3437302</v>
      </c>
      <c r="V40" s="2">
        <v>3137750</v>
      </c>
      <c r="W40" s="2">
        <v>4248149</v>
      </c>
      <c r="X40" s="2">
        <v>3089774</v>
      </c>
      <c r="Y40" s="2">
        <v>1785020</v>
      </c>
      <c r="Z40" s="2">
        <v>2857348</v>
      </c>
      <c r="AA40" s="2">
        <v>1745272</v>
      </c>
      <c r="AB40" s="1"/>
      <c r="AC40" s="2">
        <v>1717791</v>
      </c>
      <c r="AD40" s="2">
        <v>1675131</v>
      </c>
      <c r="AE40" s="2">
        <v>1047632</v>
      </c>
      <c r="AF40" s="2">
        <v>1805051</v>
      </c>
      <c r="AG40" s="2">
        <v>1085183</v>
      </c>
      <c r="AH40" s="2">
        <v>3213825</v>
      </c>
      <c r="AI40" s="2">
        <v>5855036</v>
      </c>
      <c r="AJ40" s="2">
        <v>1940181</v>
      </c>
      <c r="AK40" s="2">
        <v>1907918</v>
      </c>
      <c r="AL40" s="2">
        <v>1408876</v>
      </c>
      <c r="AM40" s="6">
        <v>1700547</v>
      </c>
      <c r="AN40" s="8">
        <v>1799450</v>
      </c>
    </row>
    <row r="41" spans="1:54" x14ac:dyDescent="0.25">
      <c r="A41" t="s">
        <v>0</v>
      </c>
      <c r="B41" t="s">
        <v>55</v>
      </c>
      <c r="P41" s="1"/>
      <c r="Q41" s="1"/>
      <c r="R41" s="1"/>
      <c r="S41" s="2">
        <v>6848213</v>
      </c>
      <c r="T41" s="2">
        <v>5192249</v>
      </c>
      <c r="U41" s="2">
        <v>5477807</v>
      </c>
      <c r="V41" s="2">
        <v>3644265</v>
      </c>
      <c r="W41" s="2">
        <v>3246330</v>
      </c>
      <c r="X41" s="2">
        <v>1326722</v>
      </c>
      <c r="Y41" s="2">
        <v>2384658</v>
      </c>
      <c r="Z41" s="2">
        <v>2685334</v>
      </c>
      <c r="AA41" s="2">
        <v>2499567</v>
      </c>
      <c r="AB41" s="1"/>
      <c r="AC41" s="2">
        <v>4869189</v>
      </c>
      <c r="AD41" s="2">
        <v>3621914</v>
      </c>
      <c r="AE41" s="2">
        <v>5224994</v>
      </c>
      <c r="AF41" s="2">
        <v>3234781</v>
      </c>
      <c r="AG41" s="2">
        <v>4053606</v>
      </c>
      <c r="AH41" s="2">
        <v>5541706</v>
      </c>
      <c r="AI41" s="2">
        <v>5956763</v>
      </c>
      <c r="AJ41" s="2">
        <v>2626382</v>
      </c>
      <c r="AK41" s="2">
        <v>2846556</v>
      </c>
      <c r="AL41" s="2">
        <v>2699412</v>
      </c>
      <c r="AM41" s="6">
        <v>2096866</v>
      </c>
      <c r="AN41" s="8">
        <v>2265262</v>
      </c>
      <c r="AS41">
        <v>856410</v>
      </c>
      <c r="AT41">
        <v>989</v>
      </c>
      <c r="AX41">
        <v>263</v>
      </c>
      <c r="AY41">
        <v>3113</v>
      </c>
      <c r="AZ41">
        <v>3338</v>
      </c>
      <c r="BA41">
        <v>3819</v>
      </c>
      <c r="BB41">
        <v>2136</v>
      </c>
    </row>
    <row r="42" spans="1:54" x14ac:dyDescent="0.25">
      <c r="A42" t="s">
        <v>0</v>
      </c>
      <c r="B42" t="s">
        <v>5</v>
      </c>
      <c r="P42" s="1">
        <v>309</v>
      </c>
      <c r="Q42" s="1">
        <v>458</v>
      </c>
      <c r="R42" s="1">
        <v>656</v>
      </c>
      <c r="S42" s="2">
        <v>254410</v>
      </c>
      <c r="T42" s="2"/>
      <c r="U42" s="2"/>
      <c r="V42" s="2"/>
      <c r="W42" s="2"/>
      <c r="X42" s="2">
        <v>598600</v>
      </c>
      <c r="Y42" s="2">
        <v>68961</v>
      </c>
      <c r="Z42" s="2">
        <v>1082085</v>
      </c>
      <c r="AA42" s="2">
        <v>1096350</v>
      </c>
      <c r="AB42" s="1"/>
      <c r="AC42" s="2">
        <v>254750</v>
      </c>
      <c r="AD42" s="2">
        <v>44168</v>
      </c>
      <c r="AE42" s="2">
        <v>1837670</v>
      </c>
      <c r="AF42" s="2">
        <v>1546466</v>
      </c>
      <c r="AG42" s="2">
        <v>1355280</v>
      </c>
      <c r="AH42" s="2">
        <v>1655010</v>
      </c>
      <c r="AI42" s="2">
        <v>1537267</v>
      </c>
      <c r="AJ42" s="2">
        <v>713408</v>
      </c>
      <c r="AK42" s="2">
        <v>930103</v>
      </c>
      <c r="AL42" s="2">
        <v>689469</v>
      </c>
      <c r="AM42" s="6">
        <v>707468</v>
      </c>
      <c r="AN42" s="8">
        <v>776041</v>
      </c>
      <c r="AS42">
        <v>33533</v>
      </c>
      <c r="AT42">
        <v>500</v>
      </c>
      <c r="AU42">
        <v>2660</v>
      </c>
      <c r="AV42">
        <v>2306</v>
      </c>
      <c r="AW42">
        <v>2162</v>
      </c>
      <c r="AY42">
        <v>211</v>
      </c>
      <c r="BA42">
        <v>3113</v>
      </c>
      <c r="BB42">
        <v>4554</v>
      </c>
    </row>
    <row r="43" spans="1:54" x14ac:dyDescent="0.25">
      <c r="A43" t="s">
        <v>0</v>
      </c>
      <c r="B43" t="s">
        <v>6</v>
      </c>
      <c r="P43" s="1">
        <v>280708</v>
      </c>
      <c r="Q43" s="1">
        <v>257681</v>
      </c>
      <c r="R43" s="1">
        <v>327744</v>
      </c>
      <c r="S43" s="2">
        <v>250845337</v>
      </c>
      <c r="T43" s="2">
        <v>531065748</v>
      </c>
      <c r="U43" s="2">
        <v>566736435</v>
      </c>
      <c r="V43" s="2">
        <v>588267871</v>
      </c>
      <c r="W43" s="2">
        <v>342623930</v>
      </c>
      <c r="X43" s="2">
        <v>450806755</v>
      </c>
      <c r="Y43" s="2">
        <v>225451886</v>
      </c>
      <c r="Z43" s="2">
        <v>285908909</v>
      </c>
      <c r="AA43" s="2">
        <v>210682382</v>
      </c>
      <c r="AB43" s="1"/>
      <c r="AC43" s="2">
        <v>345699444</v>
      </c>
      <c r="AD43" s="2">
        <v>255649871</v>
      </c>
      <c r="AE43" s="2">
        <v>266423034</v>
      </c>
      <c r="AF43" s="2">
        <v>418396561</v>
      </c>
      <c r="AG43" s="2">
        <v>526867755</v>
      </c>
      <c r="AH43" s="2">
        <v>462350816</v>
      </c>
      <c r="AI43" s="2">
        <v>475433545</v>
      </c>
      <c r="AJ43" s="2">
        <v>196092014</v>
      </c>
      <c r="AK43" s="2">
        <v>136366568</v>
      </c>
      <c r="AL43" s="2">
        <v>135554802</v>
      </c>
      <c r="AM43" s="6">
        <v>95918454</v>
      </c>
      <c r="AN43" s="8">
        <v>68987916</v>
      </c>
      <c r="AS43">
        <v>31358527</v>
      </c>
      <c r="AT43">
        <v>16282</v>
      </c>
      <c r="AU43">
        <v>34639</v>
      </c>
      <c r="AV43">
        <v>9058</v>
      </c>
      <c r="AW43">
        <v>16807</v>
      </c>
      <c r="AX43">
        <v>12295</v>
      </c>
      <c r="AY43">
        <v>3734</v>
      </c>
      <c r="AZ43">
        <v>16</v>
      </c>
      <c r="BA43">
        <v>57177</v>
      </c>
      <c r="BB43">
        <v>124910</v>
      </c>
    </row>
    <row r="44" spans="1:54" x14ac:dyDescent="0.25">
      <c r="A44" t="s">
        <v>0</v>
      </c>
      <c r="B44" t="s">
        <v>17</v>
      </c>
      <c r="P44" s="1">
        <v>5142</v>
      </c>
      <c r="Q44" s="1">
        <v>5733</v>
      </c>
      <c r="R44" s="1">
        <v>5026</v>
      </c>
      <c r="S44" s="2">
        <v>5509705</v>
      </c>
      <c r="T44" s="2">
        <v>7855070</v>
      </c>
      <c r="U44" s="2">
        <v>6334358</v>
      </c>
      <c r="V44" s="2">
        <v>11273929</v>
      </c>
      <c r="W44" s="2">
        <v>17578994</v>
      </c>
      <c r="X44" s="2">
        <v>8481628</v>
      </c>
      <c r="Y44" s="2">
        <v>3883469</v>
      </c>
      <c r="Z44" s="2">
        <v>4895822</v>
      </c>
      <c r="AA44" s="2">
        <v>2228383</v>
      </c>
      <c r="AB44" s="1"/>
      <c r="AC44" s="2">
        <v>3514580</v>
      </c>
      <c r="AD44" s="2">
        <v>2073300</v>
      </c>
      <c r="AE44" s="2">
        <v>6490116</v>
      </c>
      <c r="AF44" s="2">
        <v>18450046</v>
      </c>
      <c r="AG44" s="2">
        <v>17866635</v>
      </c>
      <c r="AH44" s="2">
        <v>13784520</v>
      </c>
      <c r="AI44" s="2">
        <v>8010173</v>
      </c>
      <c r="AJ44" s="2">
        <v>4339123</v>
      </c>
      <c r="AK44" s="2">
        <v>2257243</v>
      </c>
      <c r="AL44" s="2">
        <v>2302803</v>
      </c>
      <c r="AM44" s="6">
        <v>2322153</v>
      </c>
      <c r="AN44" s="8">
        <v>1399042</v>
      </c>
      <c r="AS44">
        <v>437791</v>
      </c>
      <c r="AT44">
        <v>920</v>
      </c>
      <c r="AU44">
        <v>1092</v>
      </c>
      <c r="AV44">
        <v>1866</v>
      </c>
      <c r="AW44">
        <v>6074</v>
      </c>
      <c r="AX44">
        <v>4682</v>
      </c>
      <c r="AY44">
        <v>1664</v>
      </c>
      <c r="AZ44">
        <v>1164</v>
      </c>
      <c r="BA44">
        <v>6505</v>
      </c>
      <c r="BB44">
        <v>1576</v>
      </c>
    </row>
    <row r="45" spans="1:54" x14ac:dyDescent="0.25">
      <c r="A45" t="s">
        <v>0</v>
      </c>
      <c r="B45" t="s">
        <v>7</v>
      </c>
      <c r="P45" s="1">
        <v>35</v>
      </c>
      <c r="Q45" s="1">
        <v>115</v>
      </c>
      <c r="R45" s="1">
        <v>205</v>
      </c>
      <c r="S45" s="2">
        <v>370690</v>
      </c>
      <c r="T45" s="2">
        <v>1137577</v>
      </c>
      <c r="U45" s="2">
        <v>12383891</v>
      </c>
      <c r="V45" s="2">
        <v>2611381</v>
      </c>
      <c r="W45" s="2">
        <v>38117951</v>
      </c>
      <c r="X45" s="2">
        <v>34115904</v>
      </c>
      <c r="Y45" s="2">
        <v>10561941</v>
      </c>
      <c r="Z45" s="2">
        <v>21968393</v>
      </c>
      <c r="AA45" s="2">
        <v>1137371</v>
      </c>
      <c r="AB45" s="1"/>
      <c r="AC45" s="2">
        <v>2218595</v>
      </c>
      <c r="AD45" s="2">
        <v>1052148</v>
      </c>
      <c r="AE45" s="2">
        <v>1160308</v>
      </c>
      <c r="AF45" s="2">
        <v>992321</v>
      </c>
      <c r="AG45" s="2">
        <v>1325588</v>
      </c>
      <c r="AH45" s="2">
        <v>449324</v>
      </c>
      <c r="AI45" s="2">
        <v>1611628</v>
      </c>
      <c r="AJ45" s="2">
        <v>330697</v>
      </c>
      <c r="AK45" s="2">
        <v>108032</v>
      </c>
      <c r="AL45" s="2">
        <v>127886</v>
      </c>
      <c r="AM45" s="6">
        <v>149250</v>
      </c>
      <c r="AN45" s="8">
        <v>120007</v>
      </c>
      <c r="AS45">
        <v>84183</v>
      </c>
      <c r="AX45">
        <v>675</v>
      </c>
      <c r="AY45">
        <v>61</v>
      </c>
      <c r="AZ45">
        <v>1138</v>
      </c>
      <c r="BA45">
        <v>858</v>
      </c>
      <c r="BB45">
        <v>38</v>
      </c>
    </row>
    <row r="46" spans="1:54" x14ac:dyDescent="0.25">
      <c r="A46" t="s">
        <v>0</v>
      </c>
      <c r="B46" t="s">
        <v>69</v>
      </c>
      <c r="P46" s="1"/>
      <c r="Q46" s="1"/>
      <c r="R46" s="1"/>
      <c r="S46" s="2">
        <v>69962</v>
      </c>
      <c r="T46" s="2">
        <v>101548</v>
      </c>
      <c r="U46" s="2">
        <v>37102</v>
      </c>
      <c r="V46" s="2">
        <v>57152</v>
      </c>
      <c r="W46" s="2">
        <v>3113</v>
      </c>
      <c r="X46" s="2">
        <v>33253</v>
      </c>
      <c r="Y46" s="2">
        <v>41708</v>
      </c>
      <c r="Z46" s="2">
        <v>120477</v>
      </c>
      <c r="AA46" s="2">
        <v>74536</v>
      </c>
      <c r="AB46" s="1"/>
      <c r="AC46" s="2">
        <v>76953</v>
      </c>
      <c r="AD46" s="2">
        <v>200710</v>
      </c>
      <c r="AE46" s="2">
        <v>121839</v>
      </c>
      <c r="AF46" s="2">
        <v>209912</v>
      </c>
      <c r="AG46" s="2">
        <v>108778</v>
      </c>
      <c r="AH46" s="2">
        <v>4062115</v>
      </c>
      <c r="AI46" s="2">
        <v>160558</v>
      </c>
      <c r="AJ46" s="2">
        <v>292361</v>
      </c>
      <c r="AK46" s="2">
        <v>73462</v>
      </c>
      <c r="AL46" s="2">
        <v>146906</v>
      </c>
      <c r="AM46" s="6">
        <v>125135</v>
      </c>
      <c r="AN46" s="8">
        <v>164698</v>
      </c>
      <c r="AS46">
        <v>76546</v>
      </c>
      <c r="AT46">
        <v>75</v>
      </c>
      <c r="AU46">
        <v>6</v>
      </c>
      <c r="AV46">
        <v>48</v>
      </c>
      <c r="AW46">
        <v>153</v>
      </c>
      <c r="AX46">
        <v>123</v>
      </c>
      <c r="AY46">
        <v>407</v>
      </c>
      <c r="AZ46">
        <v>388</v>
      </c>
      <c r="BA46">
        <v>341</v>
      </c>
      <c r="BB46">
        <v>448</v>
      </c>
    </row>
    <row r="47" spans="1:54" x14ac:dyDescent="0.25">
      <c r="B47" t="s">
        <v>148</v>
      </c>
      <c r="P47" s="1"/>
      <c r="Q47" s="1"/>
      <c r="R47" s="1"/>
      <c r="S47" s="2"/>
      <c r="T47" s="2"/>
      <c r="U47" s="2"/>
      <c r="V47" s="2"/>
      <c r="W47" s="2"/>
      <c r="Z47" s="2"/>
      <c r="AA47" s="2"/>
      <c r="AB47" s="1"/>
      <c r="AC47" s="2"/>
      <c r="AD47" s="2"/>
      <c r="AF47" s="2"/>
      <c r="AG47" s="2"/>
      <c r="AH47" s="2"/>
      <c r="AI47" s="2"/>
      <c r="AJ47" s="2"/>
      <c r="AK47" s="2"/>
      <c r="AL47" s="2"/>
      <c r="AM47" s="6"/>
      <c r="AN47" s="9"/>
      <c r="AS47">
        <v>7105985</v>
      </c>
      <c r="AT47">
        <v>6862</v>
      </c>
      <c r="AU47">
        <v>8066</v>
      </c>
      <c r="AV47">
        <v>10466</v>
      </c>
      <c r="AW47">
        <v>13672</v>
      </c>
      <c r="AX47">
        <v>15874</v>
      </c>
      <c r="AY47">
        <v>18802</v>
      </c>
      <c r="AZ47">
        <v>26360</v>
      </c>
      <c r="BA47">
        <v>27074</v>
      </c>
      <c r="BB47">
        <v>27586</v>
      </c>
    </row>
    <row r="48" spans="1:54" x14ac:dyDescent="0.25">
      <c r="A48" t="s">
        <v>0</v>
      </c>
      <c r="B48" t="s">
        <v>25</v>
      </c>
      <c r="P48" s="1"/>
      <c r="Q48" s="1">
        <v>47</v>
      </c>
      <c r="R48" s="1">
        <v>1</v>
      </c>
      <c r="S48" s="2"/>
      <c r="T48" s="2">
        <v>211</v>
      </c>
      <c r="U48" s="2">
        <v>749</v>
      </c>
      <c r="V48" s="2"/>
      <c r="W48" s="2"/>
      <c r="X48" s="2">
        <v>2340</v>
      </c>
      <c r="Z48" s="2"/>
      <c r="AA48" s="2"/>
      <c r="AB48" s="1"/>
      <c r="AC48" s="2">
        <v>7883</v>
      </c>
      <c r="AD48" s="2"/>
      <c r="AF48" s="2">
        <v>9655</v>
      </c>
      <c r="AG48" s="2">
        <v>2250</v>
      </c>
      <c r="AH48" s="2"/>
      <c r="AI48" s="2">
        <v>2580</v>
      </c>
      <c r="AJ48" s="2">
        <v>2696</v>
      </c>
      <c r="AK48" s="2">
        <v>4784</v>
      </c>
      <c r="AL48" s="2">
        <v>11535</v>
      </c>
      <c r="AM48" s="7">
        <v>2559</v>
      </c>
      <c r="AN48" s="8">
        <v>8668</v>
      </c>
      <c r="AS48">
        <v>1684</v>
      </c>
      <c r="AX48">
        <v>1</v>
      </c>
      <c r="AZ48">
        <v>1</v>
      </c>
    </row>
    <row r="49" spans="1:54" x14ac:dyDescent="0.25">
      <c r="A49" t="s">
        <v>0</v>
      </c>
      <c r="B49" t="s">
        <v>8</v>
      </c>
      <c r="P49" s="1">
        <v>58310</v>
      </c>
      <c r="Q49" s="1">
        <v>62485</v>
      </c>
      <c r="R49" s="1">
        <v>63874</v>
      </c>
      <c r="S49" s="2">
        <v>40303338</v>
      </c>
      <c r="T49" s="2">
        <v>20129333</v>
      </c>
      <c r="U49" s="2">
        <v>7811247</v>
      </c>
      <c r="V49" s="2">
        <v>2429120</v>
      </c>
      <c r="W49" s="2">
        <v>548651</v>
      </c>
      <c r="X49" s="2">
        <v>25309409</v>
      </c>
      <c r="Y49" s="2">
        <v>22469268</v>
      </c>
      <c r="Z49" s="2">
        <v>62502721</v>
      </c>
      <c r="AA49" s="2">
        <v>65501316</v>
      </c>
      <c r="AB49" s="1"/>
      <c r="AC49" s="2">
        <v>86496509</v>
      </c>
      <c r="AD49" s="2">
        <v>85350714</v>
      </c>
      <c r="AE49" s="2">
        <v>64506259</v>
      </c>
      <c r="AF49" s="2">
        <v>88897635</v>
      </c>
      <c r="AG49" s="2">
        <v>100207231</v>
      </c>
      <c r="AH49" s="2">
        <v>102903840</v>
      </c>
      <c r="AI49" s="2">
        <v>90472382</v>
      </c>
      <c r="AJ49" s="2">
        <v>41598587</v>
      </c>
      <c r="AK49" s="2">
        <v>32372996</v>
      </c>
      <c r="AL49" s="2">
        <v>34948139</v>
      </c>
      <c r="AM49" s="6">
        <v>27034434</v>
      </c>
      <c r="AN49" s="8">
        <v>30083656</v>
      </c>
      <c r="AS49">
        <v>18003050</v>
      </c>
      <c r="AT49">
        <v>1090</v>
      </c>
      <c r="AU49">
        <v>3749</v>
      </c>
      <c r="AV49">
        <v>2956</v>
      </c>
      <c r="AW49">
        <v>5896</v>
      </c>
      <c r="AX49">
        <v>3362</v>
      </c>
      <c r="AY49">
        <v>13358</v>
      </c>
      <c r="AZ49">
        <v>49154</v>
      </c>
      <c r="BA49">
        <v>37598</v>
      </c>
      <c r="BB49">
        <v>44495</v>
      </c>
    </row>
    <row r="50" spans="1:54" x14ac:dyDescent="0.25">
      <c r="B50" t="s">
        <v>138</v>
      </c>
      <c r="P50" s="1"/>
      <c r="Q50" s="1"/>
      <c r="R50" s="1"/>
      <c r="S50" s="2"/>
      <c r="T50" s="2"/>
      <c r="U50" s="2"/>
      <c r="V50" s="2"/>
      <c r="W50" s="2"/>
      <c r="Z50" s="2"/>
      <c r="AA50" s="2"/>
      <c r="AB50" s="1"/>
      <c r="AC50" s="2"/>
      <c r="AD50" s="2"/>
      <c r="AF50" s="2"/>
      <c r="AG50" s="2"/>
      <c r="AH50" s="2"/>
      <c r="AI50" s="2"/>
      <c r="AJ50" s="2"/>
      <c r="AK50" s="2"/>
      <c r="AL50" s="2"/>
      <c r="AM50" s="6"/>
      <c r="AN50" s="9"/>
      <c r="AS50">
        <v>94043</v>
      </c>
    </row>
    <row r="51" spans="1:54" x14ac:dyDescent="0.25">
      <c r="B51" t="s">
        <v>139</v>
      </c>
      <c r="P51" s="1"/>
      <c r="Q51" s="1"/>
      <c r="R51" s="1"/>
      <c r="S51" s="2"/>
      <c r="T51" s="2"/>
      <c r="U51" s="2"/>
      <c r="V51" s="2"/>
      <c r="W51" s="2"/>
      <c r="Z51" s="2"/>
      <c r="AA51" s="2"/>
      <c r="AB51" s="1"/>
      <c r="AC51" s="2"/>
      <c r="AD51" s="2"/>
      <c r="AF51" s="2"/>
      <c r="AG51" s="2"/>
      <c r="AH51" s="2"/>
      <c r="AI51" s="2"/>
      <c r="AJ51" s="2"/>
      <c r="AK51" s="2"/>
      <c r="AL51" s="2"/>
      <c r="AM51" s="6"/>
      <c r="AN51" s="9"/>
      <c r="AS51">
        <v>194094</v>
      </c>
    </row>
    <row r="52" spans="1:54" x14ac:dyDescent="0.25">
      <c r="A52" t="s">
        <v>0</v>
      </c>
      <c r="B52" t="s">
        <v>26</v>
      </c>
      <c r="P52" s="1">
        <v>123</v>
      </c>
      <c r="Q52" s="1">
        <v>108</v>
      </c>
      <c r="R52" s="1">
        <v>150</v>
      </c>
      <c r="S52" s="2">
        <v>22364</v>
      </c>
      <c r="T52" s="2">
        <v>79896</v>
      </c>
      <c r="U52" s="2">
        <v>37302</v>
      </c>
      <c r="V52" s="2">
        <v>4806</v>
      </c>
      <c r="W52" s="2"/>
      <c r="X52" s="2">
        <v>13566</v>
      </c>
      <c r="Y52" s="2">
        <v>20570</v>
      </c>
      <c r="Z52" s="2">
        <v>40361</v>
      </c>
      <c r="AA52" s="2">
        <v>10277</v>
      </c>
      <c r="AB52" s="1"/>
      <c r="AC52" s="2">
        <v>19120</v>
      </c>
      <c r="AD52" s="2">
        <v>18943</v>
      </c>
      <c r="AE52" s="2">
        <v>29875</v>
      </c>
      <c r="AF52" s="2">
        <v>11104</v>
      </c>
      <c r="AG52" s="2">
        <v>17919</v>
      </c>
      <c r="AH52" s="2">
        <v>19218</v>
      </c>
      <c r="AI52" s="2">
        <v>96542</v>
      </c>
      <c r="AJ52" s="2">
        <v>16412</v>
      </c>
      <c r="AK52" s="2">
        <v>18768</v>
      </c>
      <c r="AL52" s="2">
        <v>20213</v>
      </c>
      <c r="AM52" s="6">
        <v>20347</v>
      </c>
      <c r="AN52" s="8">
        <v>61199</v>
      </c>
      <c r="AS52">
        <v>28519</v>
      </c>
      <c r="AT52">
        <v>39</v>
      </c>
      <c r="AU52">
        <v>3</v>
      </c>
      <c r="AV52">
        <v>4</v>
      </c>
      <c r="AW52">
        <v>8</v>
      </c>
      <c r="AX52">
        <v>19</v>
      </c>
      <c r="AY52">
        <v>112</v>
      </c>
      <c r="AZ52">
        <v>166</v>
      </c>
      <c r="BA52">
        <v>68</v>
      </c>
      <c r="BB52">
        <v>130</v>
      </c>
    </row>
    <row r="53" spans="1:54" x14ac:dyDescent="0.25">
      <c r="B53" t="s">
        <v>165</v>
      </c>
      <c r="P53" s="1"/>
      <c r="Q53" s="1"/>
      <c r="R53" s="1"/>
      <c r="S53" s="2"/>
      <c r="T53" s="2"/>
      <c r="U53" s="2"/>
      <c r="V53" s="2"/>
      <c r="W53" s="2"/>
      <c r="Z53" s="2"/>
      <c r="AA53" s="2"/>
      <c r="AB53" s="1"/>
      <c r="AC53" s="2"/>
      <c r="AD53" s="2"/>
      <c r="AF53" s="2"/>
      <c r="AG53" s="2"/>
      <c r="AH53" s="2"/>
      <c r="AI53" s="2"/>
      <c r="AJ53" s="2"/>
      <c r="AK53" s="2"/>
      <c r="AL53" s="2"/>
      <c r="AM53" s="6"/>
      <c r="AN53" s="9"/>
      <c r="AS53">
        <v>28491</v>
      </c>
      <c r="AY53">
        <v>45</v>
      </c>
      <c r="AZ53">
        <v>28</v>
      </c>
      <c r="BA53">
        <v>69</v>
      </c>
      <c r="BB53">
        <v>59</v>
      </c>
    </row>
    <row r="54" spans="1:54" x14ac:dyDescent="0.25">
      <c r="A54" t="s">
        <v>0</v>
      </c>
      <c r="B54" t="s">
        <v>42</v>
      </c>
      <c r="P54" s="1"/>
      <c r="Q54" s="1"/>
      <c r="R54" s="1"/>
      <c r="S54" s="2"/>
      <c r="T54" s="2"/>
      <c r="U54" s="2"/>
      <c r="V54" s="2"/>
      <c r="W54" s="2"/>
      <c r="Z54" s="2"/>
      <c r="AA54" s="2"/>
      <c r="AB54" s="1"/>
      <c r="AC54" s="2"/>
      <c r="AD54" s="2"/>
      <c r="AF54" s="2"/>
      <c r="AG54" s="2">
        <v>1592</v>
      </c>
      <c r="AH54" s="2">
        <v>45452</v>
      </c>
      <c r="AI54" s="2">
        <v>655738</v>
      </c>
      <c r="AJ54" s="2">
        <v>1906150</v>
      </c>
      <c r="AK54" s="2">
        <v>2531358</v>
      </c>
      <c r="AL54" s="2">
        <v>77662</v>
      </c>
      <c r="AM54" s="6">
        <v>34144</v>
      </c>
      <c r="AN54" s="8">
        <v>140359</v>
      </c>
      <c r="AS54">
        <v>288316</v>
      </c>
      <c r="AT54">
        <v>1711</v>
      </c>
      <c r="AU54">
        <v>2723</v>
      </c>
      <c r="AV54">
        <v>6510</v>
      </c>
      <c r="AW54">
        <v>4006</v>
      </c>
      <c r="AZ54">
        <v>7</v>
      </c>
      <c r="BA54">
        <v>37</v>
      </c>
    </row>
    <row r="55" spans="1:54" x14ac:dyDescent="0.25">
      <c r="B55" t="s">
        <v>149</v>
      </c>
      <c r="P55" s="1"/>
      <c r="Q55" s="1"/>
      <c r="R55" s="1"/>
      <c r="S55" s="2"/>
      <c r="T55" s="2"/>
      <c r="U55" s="2"/>
      <c r="V55" s="2"/>
      <c r="W55" s="2"/>
      <c r="Z55" s="2"/>
      <c r="AA55" s="2"/>
      <c r="AB55" s="1"/>
      <c r="AC55" s="2"/>
      <c r="AD55" s="2"/>
      <c r="AF55" s="2"/>
      <c r="AG55" s="2"/>
      <c r="AH55" s="2"/>
      <c r="AI55" s="2"/>
      <c r="AJ55" s="2"/>
      <c r="AK55" s="2"/>
      <c r="AL55" s="2"/>
      <c r="AM55" s="6"/>
      <c r="AN55" s="9"/>
      <c r="AS55">
        <v>447</v>
      </c>
      <c r="AT55">
        <v>504</v>
      </c>
      <c r="AU55">
        <v>40</v>
      </c>
      <c r="AV55">
        <v>5</v>
      </c>
      <c r="AW55">
        <v>195</v>
      </c>
      <c r="AX55">
        <v>1312</v>
      </c>
      <c r="AY55">
        <v>149</v>
      </c>
      <c r="AZ55">
        <v>3</v>
      </c>
      <c r="BA55">
        <v>539</v>
      </c>
      <c r="BB55">
        <v>18</v>
      </c>
    </row>
    <row r="56" spans="1:54" x14ac:dyDescent="0.25">
      <c r="A56" t="s">
        <v>0</v>
      </c>
      <c r="B56" t="s">
        <v>46</v>
      </c>
      <c r="P56" s="1"/>
      <c r="Q56" s="1"/>
      <c r="R56" s="1"/>
      <c r="S56" s="2"/>
      <c r="T56" s="2"/>
      <c r="U56" s="2"/>
      <c r="V56" s="2"/>
      <c r="W56" s="2"/>
      <c r="Z56" s="2"/>
      <c r="AA56" s="2"/>
      <c r="AB56" s="1"/>
      <c r="AC56" s="2"/>
      <c r="AD56" s="2"/>
      <c r="AE56" s="2">
        <v>1019327</v>
      </c>
      <c r="AF56" s="2">
        <v>1297392</v>
      </c>
      <c r="AG56" s="2">
        <v>1030903</v>
      </c>
      <c r="AH56" s="2">
        <v>800828</v>
      </c>
      <c r="AI56" s="2">
        <v>1094303</v>
      </c>
      <c r="AJ56" s="2">
        <v>63231</v>
      </c>
      <c r="AK56" s="2">
        <v>179682</v>
      </c>
      <c r="AL56" s="2">
        <v>407362</v>
      </c>
      <c r="AM56" s="6">
        <v>559627</v>
      </c>
      <c r="AN56" s="8">
        <v>1601527</v>
      </c>
      <c r="AS56">
        <v>424974</v>
      </c>
      <c r="AT56">
        <v>81</v>
      </c>
      <c r="AU56">
        <v>13</v>
      </c>
      <c r="AV56">
        <v>146</v>
      </c>
      <c r="AW56">
        <v>86</v>
      </c>
      <c r="AX56">
        <v>369</v>
      </c>
      <c r="AY56">
        <v>2027</v>
      </c>
      <c r="AZ56">
        <v>5159</v>
      </c>
      <c r="BA56">
        <v>4004</v>
      </c>
      <c r="BB56">
        <v>5806</v>
      </c>
    </row>
    <row r="57" spans="1:54" x14ac:dyDescent="0.25">
      <c r="A57" t="s">
        <v>0</v>
      </c>
      <c r="B57" t="s">
        <v>9</v>
      </c>
      <c r="P57" s="1">
        <v>236512</v>
      </c>
      <c r="Q57" s="1">
        <v>236229</v>
      </c>
      <c r="R57" s="1">
        <v>231571</v>
      </c>
      <c r="S57" s="2">
        <v>232753274</v>
      </c>
      <c r="T57" s="2">
        <v>263659126</v>
      </c>
      <c r="U57" s="2">
        <v>285219209</v>
      </c>
      <c r="V57" s="2">
        <v>202064589</v>
      </c>
      <c r="W57" s="2">
        <v>167555951</v>
      </c>
      <c r="X57" s="2">
        <v>205846191</v>
      </c>
      <c r="Y57" s="2">
        <v>218333978</v>
      </c>
      <c r="Z57" s="2">
        <v>399116338</v>
      </c>
      <c r="AA57" s="2">
        <v>326020651</v>
      </c>
      <c r="AB57" s="1"/>
      <c r="AC57" s="2">
        <v>381177684</v>
      </c>
      <c r="AD57" s="2">
        <v>360329376</v>
      </c>
      <c r="AE57" s="2">
        <v>359755054</v>
      </c>
      <c r="AF57" s="2">
        <v>373958925</v>
      </c>
      <c r="AG57" s="2">
        <v>435185304</v>
      </c>
      <c r="AH57" s="2">
        <v>399223809</v>
      </c>
      <c r="AI57" s="2">
        <v>538375737</v>
      </c>
      <c r="AJ57" s="2">
        <v>237021683</v>
      </c>
      <c r="AK57" s="2">
        <v>191820108</v>
      </c>
      <c r="AL57" s="2">
        <v>158197915</v>
      </c>
      <c r="AM57" s="6">
        <v>142168133</v>
      </c>
      <c r="AN57" s="8">
        <v>127447788</v>
      </c>
      <c r="AS57">
        <v>89843294</v>
      </c>
      <c r="AT57">
        <v>40112</v>
      </c>
      <c r="AU57">
        <v>71909</v>
      </c>
      <c r="AV57">
        <v>121929</v>
      </c>
      <c r="AW57">
        <v>238721</v>
      </c>
      <c r="AX57">
        <v>257017</v>
      </c>
      <c r="AY57">
        <v>119096</v>
      </c>
      <c r="AZ57">
        <v>129503</v>
      </c>
      <c r="BA57">
        <v>165038</v>
      </c>
      <c r="BB57">
        <v>184008</v>
      </c>
    </row>
    <row r="58" spans="1:54" x14ac:dyDescent="0.25">
      <c r="B58" t="s">
        <v>150</v>
      </c>
      <c r="P58" s="1"/>
      <c r="Q58" s="1"/>
      <c r="R58" s="1"/>
      <c r="S58" s="2"/>
      <c r="T58" s="2"/>
      <c r="U58" s="2"/>
      <c r="V58" s="2"/>
      <c r="W58" s="2"/>
      <c r="Z58" s="2"/>
      <c r="AA58" s="2"/>
      <c r="AB58" s="1"/>
      <c r="AC58" s="2"/>
      <c r="AD58" s="2"/>
      <c r="AF58" s="2"/>
      <c r="AG58" s="2"/>
      <c r="AH58" s="2"/>
      <c r="AI58" s="2"/>
      <c r="AJ58" s="2"/>
      <c r="AK58" s="2"/>
      <c r="AL58" s="2"/>
      <c r="AM58" s="6"/>
      <c r="AN58" s="9"/>
      <c r="AY58">
        <v>38</v>
      </c>
      <c r="AZ58">
        <v>445</v>
      </c>
      <c r="BA58">
        <v>4386</v>
      </c>
      <c r="BB58">
        <v>5529</v>
      </c>
    </row>
    <row r="59" spans="1:54" x14ac:dyDescent="0.25">
      <c r="A59" t="s">
        <v>0</v>
      </c>
      <c r="B59" t="s">
        <v>72</v>
      </c>
      <c r="P59" s="1"/>
      <c r="Q59" s="1"/>
      <c r="R59" s="1"/>
      <c r="S59" s="2"/>
      <c r="T59" s="2"/>
      <c r="U59" s="2"/>
      <c r="V59" s="2"/>
      <c r="W59" s="2"/>
      <c r="Z59" s="2"/>
      <c r="AA59" s="2"/>
      <c r="AB59" s="1"/>
      <c r="AC59" s="2"/>
      <c r="AD59" s="2"/>
      <c r="AE59" s="2">
        <v>7870</v>
      </c>
      <c r="AF59" s="2">
        <v>109205</v>
      </c>
      <c r="AG59" s="2">
        <v>62588</v>
      </c>
      <c r="AH59" s="2">
        <v>6300</v>
      </c>
      <c r="AI59" s="2">
        <v>1004159</v>
      </c>
      <c r="AJ59" s="2">
        <v>864852</v>
      </c>
      <c r="AK59" s="2">
        <v>987500</v>
      </c>
      <c r="AL59" s="2">
        <v>812550</v>
      </c>
      <c r="AM59" s="7">
        <v>549751</v>
      </c>
      <c r="AN59" s="8">
        <v>599607</v>
      </c>
      <c r="AS59">
        <v>988824</v>
      </c>
      <c r="AT59">
        <v>1413</v>
      </c>
      <c r="AU59">
        <v>2898</v>
      </c>
      <c r="AV59">
        <v>5448</v>
      </c>
      <c r="AW59">
        <v>769</v>
      </c>
      <c r="AX59">
        <v>3635</v>
      </c>
      <c r="AY59">
        <v>12601</v>
      </c>
      <c r="AZ59">
        <v>14621</v>
      </c>
      <c r="BA59">
        <v>9829</v>
      </c>
      <c r="BB59">
        <v>6957</v>
      </c>
    </row>
    <row r="60" spans="1:54" x14ac:dyDescent="0.25">
      <c r="A60" t="s">
        <v>0</v>
      </c>
      <c r="B60" t="s">
        <v>43</v>
      </c>
      <c r="P60" s="1"/>
      <c r="Q60" s="1"/>
      <c r="R60" s="1"/>
      <c r="S60" s="2"/>
      <c r="T60" s="2"/>
      <c r="U60" s="2"/>
      <c r="V60" s="2"/>
      <c r="W60" s="2"/>
      <c r="Z60" s="2"/>
      <c r="AA60" s="2"/>
      <c r="AB60" s="1"/>
      <c r="AC60" s="2"/>
      <c r="AD60" s="2"/>
      <c r="AE60" s="2">
        <v>138876</v>
      </c>
      <c r="AF60" s="2">
        <v>739872</v>
      </c>
      <c r="AG60" s="2">
        <v>1164752</v>
      </c>
      <c r="AH60" s="2">
        <v>1313188</v>
      </c>
      <c r="AI60" s="2">
        <v>1569661</v>
      </c>
      <c r="AJ60" s="2">
        <v>724584</v>
      </c>
      <c r="AK60" s="2">
        <v>574861</v>
      </c>
      <c r="AL60" s="2">
        <v>642947</v>
      </c>
      <c r="AM60" s="6">
        <v>519265</v>
      </c>
      <c r="AN60" s="8">
        <v>820611</v>
      </c>
      <c r="AS60">
        <v>177541</v>
      </c>
      <c r="AT60">
        <v>18</v>
      </c>
      <c r="AU60">
        <v>160</v>
      </c>
      <c r="AY60">
        <v>27</v>
      </c>
      <c r="AZ60">
        <v>500</v>
      </c>
      <c r="BA60">
        <v>135</v>
      </c>
      <c r="BB60">
        <v>53</v>
      </c>
    </row>
    <row r="61" spans="1:54" x14ac:dyDescent="0.25">
      <c r="A61" t="s">
        <v>0</v>
      </c>
      <c r="B61" t="s">
        <v>10</v>
      </c>
      <c r="P61" s="1">
        <v>40827</v>
      </c>
      <c r="Q61" s="1">
        <v>48752</v>
      </c>
      <c r="R61" s="1">
        <v>34722</v>
      </c>
      <c r="S61" s="2">
        <v>50652332</v>
      </c>
      <c r="T61" s="2">
        <v>80257120</v>
      </c>
      <c r="U61" s="2">
        <v>76927138</v>
      </c>
      <c r="V61" s="2">
        <v>54718861</v>
      </c>
      <c r="W61" s="2">
        <v>53239085</v>
      </c>
      <c r="X61" s="2">
        <v>43729619</v>
      </c>
      <c r="Y61" s="2">
        <v>35471167</v>
      </c>
      <c r="Z61" s="2">
        <v>76499807</v>
      </c>
      <c r="AA61" s="2">
        <v>50900954</v>
      </c>
      <c r="AB61" s="1"/>
      <c r="AC61" s="2">
        <v>85685897</v>
      </c>
      <c r="AD61" s="2">
        <v>63667830</v>
      </c>
      <c r="AE61" s="2">
        <v>93680405</v>
      </c>
      <c r="AF61" s="2">
        <v>74304420</v>
      </c>
      <c r="AG61" s="2">
        <v>174850592</v>
      </c>
      <c r="AH61" s="2">
        <v>94061398</v>
      </c>
      <c r="AI61" s="2">
        <v>134898269</v>
      </c>
      <c r="AJ61" s="2">
        <v>67416276</v>
      </c>
      <c r="AK61" s="2">
        <v>29081547</v>
      </c>
      <c r="AL61" s="2">
        <v>23105204</v>
      </c>
      <c r="AM61" s="6">
        <v>30200436</v>
      </c>
      <c r="AN61" s="8">
        <v>19643930</v>
      </c>
      <c r="AS61">
        <v>15945841</v>
      </c>
      <c r="AT61">
        <v>49438</v>
      </c>
      <c r="AU61">
        <v>47925</v>
      </c>
      <c r="AV61">
        <v>37962</v>
      </c>
      <c r="AW61">
        <v>23</v>
      </c>
      <c r="AX61">
        <v>908</v>
      </c>
      <c r="AY61">
        <v>19872</v>
      </c>
      <c r="AZ61">
        <v>41394</v>
      </c>
      <c r="BA61">
        <v>28449</v>
      </c>
      <c r="BB61">
        <v>23886</v>
      </c>
    </row>
    <row r="62" spans="1:54" x14ac:dyDescent="0.25">
      <c r="A62" t="s">
        <v>0</v>
      </c>
      <c r="B62" t="s">
        <v>38</v>
      </c>
      <c r="P62" s="1">
        <v>96</v>
      </c>
      <c r="Q62" s="1">
        <v>168</v>
      </c>
      <c r="R62" s="1">
        <v>78</v>
      </c>
      <c r="S62" s="2">
        <v>104269</v>
      </c>
      <c r="T62" s="2">
        <v>369305</v>
      </c>
      <c r="U62" s="2">
        <v>481375</v>
      </c>
      <c r="V62" s="2">
        <v>7821</v>
      </c>
      <c r="W62" s="2">
        <v>4200</v>
      </c>
      <c r="X62" s="2">
        <v>252731</v>
      </c>
      <c r="Y62" s="2">
        <v>399101</v>
      </c>
      <c r="Z62" s="2">
        <v>677908</v>
      </c>
      <c r="AA62" s="2">
        <v>866154</v>
      </c>
      <c r="AB62" s="1"/>
      <c r="AC62" s="2">
        <v>2002004</v>
      </c>
      <c r="AD62" s="2">
        <v>1163929</v>
      </c>
      <c r="AE62" s="2">
        <v>1341328</v>
      </c>
      <c r="AF62" s="2">
        <v>662074</v>
      </c>
      <c r="AG62" s="2">
        <v>1694673</v>
      </c>
      <c r="AH62" s="2">
        <v>584725</v>
      </c>
      <c r="AI62" s="2">
        <v>780255</v>
      </c>
      <c r="AJ62" s="2">
        <v>1044334</v>
      </c>
      <c r="AK62" s="2">
        <v>1870338</v>
      </c>
      <c r="AL62" s="2">
        <v>2941966</v>
      </c>
      <c r="AM62" s="6">
        <v>2426487</v>
      </c>
      <c r="AN62" s="8">
        <v>3001206</v>
      </c>
      <c r="AS62">
        <v>14207108</v>
      </c>
      <c r="AT62">
        <v>7825</v>
      </c>
      <c r="AU62">
        <v>7</v>
      </c>
      <c r="AV62">
        <v>19</v>
      </c>
      <c r="AZ62">
        <v>48</v>
      </c>
      <c r="BA62">
        <v>2371</v>
      </c>
      <c r="BB62">
        <v>8415</v>
      </c>
    </row>
    <row r="63" spans="1:54" x14ac:dyDescent="0.25">
      <c r="A63" t="s">
        <v>0</v>
      </c>
      <c r="B63" t="s">
        <v>92</v>
      </c>
      <c r="P63" s="1"/>
      <c r="Q63" s="1"/>
      <c r="R63" s="1"/>
      <c r="S63" s="2"/>
      <c r="T63" s="2"/>
      <c r="U63" s="2"/>
      <c r="V63" s="2"/>
      <c r="W63" s="2"/>
      <c r="Z63" s="2"/>
      <c r="AA63" s="2"/>
      <c r="AB63" s="1"/>
      <c r="AC63" s="2"/>
      <c r="AD63" s="2">
        <v>67188</v>
      </c>
      <c r="AF63" s="2">
        <v>432102</v>
      </c>
      <c r="AG63" s="2">
        <v>520212</v>
      </c>
      <c r="AH63" s="2">
        <v>97852</v>
      </c>
      <c r="AI63" s="2">
        <v>104642</v>
      </c>
      <c r="AJ63" s="2">
        <v>45375</v>
      </c>
      <c r="AK63" s="2"/>
      <c r="AL63" s="2"/>
      <c r="AM63" s="7"/>
      <c r="AN63" s="8">
        <v>56</v>
      </c>
    </row>
    <row r="64" spans="1:54" x14ac:dyDescent="0.25">
      <c r="A64" t="s">
        <v>0</v>
      </c>
      <c r="B64" t="s">
        <v>91</v>
      </c>
      <c r="P64" s="1"/>
      <c r="Q64" s="1"/>
      <c r="R64" s="1"/>
      <c r="S64" s="2"/>
      <c r="T64" s="2">
        <v>47157</v>
      </c>
      <c r="U64" s="2">
        <v>52116</v>
      </c>
      <c r="V64" s="2">
        <v>59202</v>
      </c>
      <c r="W64" s="2">
        <v>44242</v>
      </c>
      <c r="X64" s="2">
        <v>79324</v>
      </c>
      <c r="Y64" s="2">
        <v>74917</v>
      </c>
      <c r="Z64" s="2">
        <v>24560</v>
      </c>
      <c r="AA64" s="2">
        <v>9481</v>
      </c>
      <c r="AB64" s="1"/>
      <c r="AC64" s="2">
        <v>10996</v>
      </c>
      <c r="AD64" s="2">
        <v>4084</v>
      </c>
      <c r="AE64" s="2">
        <v>20341</v>
      </c>
      <c r="AF64" s="2">
        <v>37113</v>
      </c>
      <c r="AG64" s="2">
        <v>19961</v>
      </c>
      <c r="AH64" s="2">
        <v>51374</v>
      </c>
      <c r="AI64" s="2">
        <v>172354</v>
      </c>
      <c r="AJ64" s="2">
        <v>4694</v>
      </c>
      <c r="AK64" s="2">
        <v>19597</v>
      </c>
      <c r="AL64" s="2"/>
      <c r="AM64" s="7"/>
      <c r="AN64" s="8">
        <v>237</v>
      </c>
      <c r="BB64">
        <v>1065</v>
      </c>
    </row>
    <row r="65" spans="1:54" x14ac:dyDescent="0.25">
      <c r="A65" t="s">
        <v>0</v>
      </c>
      <c r="B65" t="s">
        <v>64</v>
      </c>
      <c r="P65" s="1"/>
      <c r="Q65" s="1"/>
      <c r="R65" s="1"/>
      <c r="S65" s="2"/>
      <c r="T65" s="2"/>
      <c r="U65" s="2"/>
      <c r="V65" s="2"/>
      <c r="W65" s="2"/>
      <c r="Z65" s="2"/>
      <c r="AA65" s="2"/>
      <c r="AB65" s="1"/>
      <c r="AC65" s="2"/>
      <c r="AD65" s="2"/>
      <c r="AF65" s="2"/>
      <c r="AG65" s="2">
        <v>5258715</v>
      </c>
      <c r="AH65" s="2">
        <v>539147</v>
      </c>
      <c r="AI65" s="2">
        <v>1761952</v>
      </c>
      <c r="AJ65" s="2">
        <v>49563</v>
      </c>
      <c r="AK65" s="2"/>
      <c r="AL65" s="2">
        <v>67988</v>
      </c>
      <c r="AM65" s="7">
        <v>164794</v>
      </c>
      <c r="AN65" s="8">
        <v>118942</v>
      </c>
    </row>
    <row r="66" spans="1:54" x14ac:dyDescent="0.25">
      <c r="A66" t="s">
        <v>0</v>
      </c>
      <c r="B66" t="s">
        <v>67</v>
      </c>
      <c r="P66" s="1"/>
      <c r="Q66" s="1"/>
      <c r="R66" s="1"/>
      <c r="S66" s="2"/>
      <c r="T66" s="2"/>
      <c r="U66" s="2"/>
      <c r="V66" s="2"/>
      <c r="W66" s="2"/>
      <c r="Z66" s="2"/>
      <c r="AA66" s="2"/>
      <c r="AB66" s="1"/>
      <c r="AC66" s="2"/>
      <c r="AD66" s="2"/>
      <c r="AF66" s="2"/>
      <c r="AG66" s="2"/>
      <c r="AH66" s="2"/>
      <c r="AI66" s="2">
        <v>3215</v>
      </c>
      <c r="AJ66" s="2">
        <v>32875</v>
      </c>
      <c r="AK66" s="2">
        <v>19921</v>
      </c>
      <c r="AL66" s="2">
        <v>37840</v>
      </c>
      <c r="AM66" s="7">
        <v>17366</v>
      </c>
      <c r="AN66" s="8">
        <v>92964</v>
      </c>
    </row>
    <row r="67" spans="1:54" x14ac:dyDescent="0.25">
      <c r="B67" t="s">
        <v>166</v>
      </c>
      <c r="P67" s="1"/>
      <c r="Q67" s="1"/>
      <c r="R67" s="1"/>
      <c r="S67" s="2"/>
      <c r="T67" s="2"/>
      <c r="U67" s="2"/>
      <c r="V67" s="2"/>
      <c r="W67" s="2"/>
      <c r="Z67" s="2"/>
      <c r="AA67" s="2"/>
      <c r="AB67" s="1"/>
      <c r="AC67" s="2"/>
      <c r="AD67" s="2"/>
      <c r="AF67" s="2"/>
      <c r="AG67" s="2"/>
      <c r="AH67" s="2"/>
      <c r="AI67" s="2"/>
      <c r="AJ67" s="2"/>
      <c r="AK67" s="2"/>
      <c r="AL67" s="2"/>
      <c r="AM67" s="7"/>
      <c r="AN67" s="9"/>
      <c r="AS67">
        <v>18505</v>
      </c>
      <c r="AY67">
        <v>53</v>
      </c>
      <c r="AZ67">
        <v>943</v>
      </c>
      <c r="BA67">
        <v>3054</v>
      </c>
      <c r="BB67">
        <v>164</v>
      </c>
    </row>
    <row r="68" spans="1:54" x14ac:dyDescent="0.25">
      <c r="B68" t="s">
        <v>152</v>
      </c>
      <c r="P68" s="1"/>
      <c r="Q68" s="1"/>
      <c r="R68" s="1"/>
      <c r="S68" s="2"/>
      <c r="T68" s="2"/>
      <c r="U68" s="2"/>
      <c r="V68" s="2"/>
      <c r="W68" s="2"/>
      <c r="Z68" s="2"/>
      <c r="AA68" s="2"/>
      <c r="AB68" s="1"/>
      <c r="AC68" s="2"/>
      <c r="AD68" s="2"/>
      <c r="AF68" s="2"/>
      <c r="AG68" s="2"/>
      <c r="AH68" s="2"/>
      <c r="AI68" s="2"/>
      <c r="AJ68" s="2"/>
      <c r="AK68" s="2"/>
      <c r="AL68" s="2"/>
      <c r="AM68" s="7"/>
      <c r="AN68" s="9"/>
      <c r="AS68">
        <v>20260</v>
      </c>
      <c r="AW68">
        <v>7</v>
      </c>
      <c r="AX68">
        <v>81</v>
      </c>
      <c r="AY68">
        <v>1730</v>
      </c>
      <c r="AZ68">
        <v>647</v>
      </c>
      <c r="BA68">
        <v>110</v>
      </c>
      <c r="BB68">
        <v>66</v>
      </c>
    </row>
    <row r="69" spans="1:54" x14ac:dyDescent="0.25">
      <c r="A69" t="s">
        <v>0</v>
      </c>
      <c r="B69" t="s">
        <v>48</v>
      </c>
      <c r="P69" s="1"/>
      <c r="Q69" s="1"/>
      <c r="R69" s="1"/>
      <c r="S69" s="2"/>
      <c r="T69" s="2"/>
      <c r="U69" s="2"/>
      <c r="V69" s="2">
        <v>9501629</v>
      </c>
      <c r="W69" s="2">
        <v>7862228</v>
      </c>
      <c r="X69" s="2">
        <v>10746654</v>
      </c>
      <c r="Y69" s="2">
        <v>8237962</v>
      </c>
      <c r="Z69" s="2">
        <v>13824850</v>
      </c>
      <c r="AA69" s="2">
        <v>9629693</v>
      </c>
      <c r="AB69" s="1"/>
      <c r="AC69" s="2">
        <v>7046312</v>
      </c>
      <c r="AD69" s="2">
        <v>7540442</v>
      </c>
      <c r="AE69" s="2">
        <v>6628950</v>
      </c>
      <c r="AF69" s="2">
        <v>4408587</v>
      </c>
      <c r="AG69" s="2">
        <v>3692188</v>
      </c>
      <c r="AH69" s="2">
        <v>9767725</v>
      </c>
      <c r="AI69" s="2">
        <v>15755337</v>
      </c>
      <c r="AJ69" s="2">
        <v>7397214</v>
      </c>
      <c r="AK69" s="2">
        <v>8139981</v>
      </c>
      <c r="AL69" s="2">
        <v>6034225</v>
      </c>
      <c r="AM69" s="6">
        <v>4659969</v>
      </c>
      <c r="AN69" s="8">
        <v>2867580</v>
      </c>
      <c r="AT69">
        <v>2171</v>
      </c>
      <c r="AU69">
        <v>3921</v>
      </c>
      <c r="AV69">
        <v>1860</v>
      </c>
      <c r="AW69">
        <v>5144</v>
      </c>
      <c r="AX69">
        <v>4615</v>
      </c>
      <c r="AY69">
        <v>34</v>
      </c>
      <c r="BA69">
        <v>407</v>
      </c>
      <c r="BB69">
        <v>1098</v>
      </c>
    </row>
    <row r="70" spans="1:54" x14ac:dyDescent="0.25">
      <c r="A70" t="s">
        <v>0</v>
      </c>
      <c r="B70" t="s">
        <v>49</v>
      </c>
      <c r="P70" s="1"/>
      <c r="Q70" s="1"/>
      <c r="R70" s="1"/>
      <c r="S70" s="2"/>
      <c r="T70" s="2"/>
      <c r="U70" s="2"/>
      <c r="V70" s="2">
        <v>3876313</v>
      </c>
      <c r="W70" s="2">
        <v>6847218</v>
      </c>
      <c r="X70" s="2">
        <v>4348677</v>
      </c>
      <c r="Y70" s="2">
        <v>3649291</v>
      </c>
      <c r="Z70" s="2">
        <v>5840047</v>
      </c>
      <c r="AA70" s="2">
        <v>5051228</v>
      </c>
      <c r="AB70" s="1"/>
      <c r="AC70" s="2">
        <v>3683946</v>
      </c>
      <c r="AD70" s="2">
        <v>4233104</v>
      </c>
      <c r="AE70" s="2">
        <v>4471276</v>
      </c>
      <c r="AF70" s="2">
        <v>2958218</v>
      </c>
      <c r="AG70" s="2">
        <v>2368439</v>
      </c>
      <c r="AH70" s="2">
        <v>3434109</v>
      </c>
      <c r="AI70" s="2">
        <v>4516562</v>
      </c>
      <c r="AJ70" s="2">
        <v>1721544</v>
      </c>
      <c r="AK70" s="2">
        <v>1640029</v>
      </c>
      <c r="AL70" s="2">
        <v>1714110</v>
      </c>
      <c r="AM70" s="6">
        <v>1461729</v>
      </c>
      <c r="AN70" s="8">
        <v>1457801</v>
      </c>
      <c r="AS70">
        <v>171005</v>
      </c>
      <c r="AX70">
        <v>2140</v>
      </c>
      <c r="AY70">
        <v>6308</v>
      </c>
      <c r="AZ70">
        <v>10756</v>
      </c>
      <c r="BA70">
        <v>18888</v>
      </c>
      <c r="BB70">
        <v>22915</v>
      </c>
    </row>
    <row r="71" spans="1:54" x14ac:dyDescent="0.25">
      <c r="A71" t="s">
        <v>0</v>
      </c>
      <c r="B71" t="s">
        <v>61</v>
      </c>
      <c r="P71" s="1"/>
      <c r="Q71" s="1"/>
      <c r="R71" s="1"/>
      <c r="S71" s="2"/>
      <c r="T71" s="2"/>
      <c r="U71" s="2"/>
      <c r="V71" s="2">
        <v>12126189</v>
      </c>
      <c r="W71" s="2">
        <v>9096606</v>
      </c>
      <c r="X71" s="2">
        <v>6327226</v>
      </c>
      <c r="Y71" s="2">
        <v>6864079</v>
      </c>
      <c r="Z71" s="2">
        <v>16888022</v>
      </c>
      <c r="AA71" s="2">
        <v>15305165</v>
      </c>
      <c r="AB71" s="1"/>
      <c r="AC71" s="2">
        <v>24157707</v>
      </c>
      <c r="AD71" s="2">
        <v>14354110</v>
      </c>
      <c r="AE71" s="2">
        <v>14923657</v>
      </c>
      <c r="AF71" s="2">
        <v>20724927</v>
      </c>
      <c r="AG71" s="2">
        <v>14287060</v>
      </c>
      <c r="AH71" s="2">
        <v>13441140</v>
      </c>
      <c r="AI71" s="2">
        <v>11621446</v>
      </c>
      <c r="AJ71" s="2">
        <v>4098197</v>
      </c>
      <c r="AK71" s="2">
        <v>2903230</v>
      </c>
      <c r="AL71" s="2">
        <v>2371860</v>
      </c>
      <c r="AM71" s="7">
        <v>1696010</v>
      </c>
      <c r="AN71" s="8">
        <v>1537698</v>
      </c>
      <c r="AS71">
        <v>9973049</v>
      </c>
      <c r="AT71">
        <v>11821</v>
      </c>
      <c r="AU71">
        <v>23281</v>
      </c>
      <c r="AV71">
        <v>23750</v>
      </c>
      <c r="AW71">
        <v>29319</v>
      </c>
      <c r="AX71">
        <v>28892</v>
      </c>
      <c r="AY71">
        <v>24394</v>
      </c>
      <c r="AZ71">
        <v>30552</v>
      </c>
      <c r="BA71">
        <v>37920</v>
      </c>
      <c r="BB71">
        <v>29136</v>
      </c>
    </row>
    <row r="72" spans="1:54" x14ac:dyDescent="0.25">
      <c r="B72" t="s">
        <v>171</v>
      </c>
      <c r="P72" s="1"/>
      <c r="Q72" s="1"/>
      <c r="R72" s="1"/>
      <c r="S72" s="2">
        <v>13409370</v>
      </c>
      <c r="T72" s="2">
        <v>22196019</v>
      </c>
      <c r="U72" s="2">
        <v>22266187</v>
      </c>
      <c r="V72" s="2"/>
      <c r="W72" s="2"/>
      <c r="Z72" s="2"/>
      <c r="AA72" s="2"/>
      <c r="AB72" s="1"/>
      <c r="AC72" s="2"/>
      <c r="AD72" s="2"/>
      <c r="AF72" s="2"/>
      <c r="AG72" s="2"/>
      <c r="AH72" s="2"/>
      <c r="AI72" s="2"/>
      <c r="AJ72" s="2"/>
      <c r="AK72" s="2"/>
      <c r="AL72" s="2"/>
      <c r="AM72" s="7"/>
      <c r="AN72" s="8"/>
    </row>
    <row r="73" spans="1:54" x14ac:dyDescent="0.25">
      <c r="A73" t="s">
        <v>0</v>
      </c>
      <c r="B73" t="s">
        <v>66</v>
      </c>
      <c r="P73" s="1"/>
      <c r="Q73" s="1"/>
      <c r="R73" s="1"/>
      <c r="S73" s="2">
        <v>4196360</v>
      </c>
      <c r="T73" s="2">
        <v>5487151</v>
      </c>
      <c r="U73" s="2">
        <v>5293108</v>
      </c>
      <c r="V73" s="2">
        <v>12903098</v>
      </c>
      <c r="W73" s="2">
        <v>13386761</v>
      </c>
      <c r="X73" s="2">
        <v>16931581</v>
      </c>
      <c r="Y73" s="2">
        <v>12960640</v>
      </c>
      <c r="Z73" s="2">
        <v>21834090</v>
      </c>
      <c r="AA73" s="2">
        <v>18818097</v>
      </c>
      <c r="AB73" s="1"/>
      <c r="AC73" s="2">
        <v>24254991</v>
      </c>
      <c r="AD73" s="2">
        <v>23009121</v>
      </c>
      <c r="AE73" s="2">
        <v>19639926</v>
      </c>
      <c r="AF73" s="2">
        <v>14880743</v>
      </c>
      <c r="AG73" s="2">
        <v>13512362</v>
      </c>
      <c r="AH73" s="2">
        <v>14052036</v>
      </c>
      <c r="AI73" s="2">
        <v>24266859</v>
      </c>
      <c r="AJ73" s="2">
        <v>9361798</v>
      </c>
      <c r="AK73" s="2">
        <v>8117976</v>
      </c>
      <c r="AL73" s="2">
        <v>6756345</v>
      </c>
      <c r="AM73" s="7">
        <v>6847947</v>
      </c>
      <c r="AN73" s="8">
        <v>5741095</v>
      </c>
    </row>
    <row r="74" spans="1:54" x14ac:dyDescent="0.25">
      <c r="B74" t="s">
        <v>146</v>
      </c>
      <c r="P74" s="1"/>
      <c r="Q74" s="1"/>
      <c r="R74" s="1"/>
      <c r="S74" s="2"/>
      <c r="T74" s="2"/>
      <c r="U74" s="2"/>
      <c r="V74" s="2"/>
      <c r="W74" s="2"/>
      <c r="Z74" s="2"/>
      <c r="AA74" s="2"/>
      <c r="AB74" s="1"/>
      <c r="AC74" s="2"/>
      <c r="AD74" s="2"/>
      <c r="AF74" s="2"/>
      <c r="AG74" s="2"/>
      <c r="AH74" s="2"/>
      <c r="AI74" s="2"/>
      <c r="AJ74" s="2"/>
      <c r="AK74" s="2"/>
      <c r="AL74" s="2"/>
      <c r="AM74" s="7"/>
      <c r="AN74" s="9"/>
      <c r="AS74">
        <v>16047715</v>
      </c>
      <c r="AT74">
        <v>17392</v>
      </c>
      <c r="AU74">
        <v>19309</v>
      </c>
      <c r="AV74">
        <v>21459</v>
      </c>
      <c r="AW74">
        <v>27838</v>
      </c>
      <c r="AX74">
        <v>27787</v>
      </c>
      <c r="AY74">
        <v>31263</v>
      </c>
      <c r="AZ74">
        <v>29439</v>
      </c>
      <c r="BA74">
        <v>30894</v>
      </c>
      <c r="BB74">
        <v>27302</v>
      </c>
    </row>
    <row r="75" spans="1:54" x14ac:dyDescent="0.25">
      <c r="A75" t="s">
        <v>0</v>
      </c>
      <c r="B75" t="s">
        <v>27</v>
      </c>
      <c r="P75" s="1">
        <v>11450</v>
      </c>
      <c r="Q75" s="1">
        <v>18331</v>
      </c>
      <c r="R75" s="1">
        <v>15851</v>
      </c>
      <c r="S75" s="2">
        <v>3320890</v>
      </c>
      <c r="T75" s="2">
        <v>1469585</v>
      </c>
      <c r="U75" s="2">
        <v>1843592</v>
      </c>
      <c r="V75" s="2">
        <v>6269204</v>
      </c>
      <c r="W75" s="2">
        <v>3623000</v>
      </c>
      <c r="X75" s="2">
        <v>7215526</v>
      </c>
      <c r="Y75" s="2">
        <v>13504839</v>
      </c>
      <c r="Z75" s="2">
        <v>26601094</v>
      </c>
      <c r="AA75" s="2">
        <v>12024284</v>
      </c>
      <c r="AB75" s="1"/>
      <c r="AC75" s="2">
        <v>17177396</v>
      </c>
      <c r="AD75" s="2">
        <v>17354300</v>
      </c>
      <c r="AE75" s="2">
        <v>16247407</v>
      </c>
      <c r="AF75" s="2">
        <v>8126388</v>
      </c>
      <c r="AG75" s="2">
        <v>10897511</v>
      </c>
      <c r="AH75" s="2">
        <v>11282302</v>
      </c>
      <c r="AI75" s="2">
        <v>17668313</v>
      </c>
      <c r="AJ75" s="2">
        <v>4943004</v>
      </c>
      <c r="AK75" s="2">
        <v>4222790</v>
      </c>
      <c r="AL75" s="2">
        <v>4454152</v>
      </c>
      <c r="AM75" s="6">
        <v>4811208</v>
      </c>
      <c r="AN75" s="8">
        <v>5547301</v>
      </c>
      <c r="AS75">
        <v>2105622</v>
      </c>
      <c r="AT75">
        <v>2751</v>
      </c>
      <c r="AU75">
        <v>1153</v>
      </c>
      <c r="AV75">
        <v>1885</v>
      </c>
      <c r="AW75">
        <v>5437</v>
      </c>
      <c r="AX75">
        <v>6616</v>
      </c>
      <c r="AY75">
        <v>10224</v>
      </c>
      <c r="AZ75">
        <v>9376</v>
      </c>
      <c r="BA75">
        <v>6194</v>
      </c>
      <c r="BB75">
        <v>4669</v>
      </c>
    </row>
    <row r="76" spans="1:54" x14ac:dyDescent="0.25">
      <c r="A76" t="s">
        <v>0</v>
      </c>
      <c r="B76" t="s">
        <v>90</v>
      </c>
      <c r="P76" s="1"/>
      <c r="Q76" s="1"/>
      <c r="R76" s="1"/>
      <c r="S76" s="2"/>
      <c r="T76" s="2"/>
      <c r="U76" s="2"/>
      <c r="V76" s="2"/>
      <c r="W76" s="2"/>
      <c r="X76" s="2">
        <v>1775</v>
      </c>
      <c r="Y76" s="2">
        <v>604058</v>
      </c>
      <c r="Z76" s="2"/>
      <c r="AA76" s="2"/>
      <c r="AB76" s="1"/>
      <c r="AC76" s="2"/>
      <c r="AD76" s="2"/>
      <c r="AF76" s="2"/>
      <c r="AG76" s="2">
        <v>105364</v>
      </c>
      <c r="AH76" s="2">
        <v>98433</v>
      </c>
      <c r="AI76" s="2">
        <v>454206</v>
      </c>
      <c r="AJ76" s="2">
        <v>103041</v>
      </c>
      <c r="AK76" s="2">
        <v>152352</v>
      </c>
      <c r="AL76" s="2">
        <v>383130</v>
      </c>
      <c r="AM76" s="7"/>
      <c r="AN76" s="9"/>
    </row>
    <row r="77" spans="1:54" x14ac:dyDescent="0.25">
      <c r="B77" t="s">
        <v>173</v>
      </c>
      <c r="P77" s="1"/>
      <c r="Q77" s="1"/>
      <c r="R77" s="1"/>
      <c r="S77" s="2"/>
      <c r="T77" s="2">
        <v>104063</v>
      </c>
      <c r="U77" s="2"/>
      <c r="V77" s="2"/>
      <c r="W77" s="2"/>
      <c r="Z77" s="2"/>
      <c r="AA77" s="2"/>
      <c r="AB77" s="1"/>
      <c r="AC77" s="2"/>
      <c r="AD77" s="2"/>
      <c r="AF77" s="2"/>
      <c r="AG77" s="2"/>
      <c r="AH77" s="2"/>
      <c r="AI77" s="2"/>
      <c r="AJ77" s="2"/>
      <c r="AK77" s="2"/>
      <c r="AL77" s="2"/>
      <c r="AM77" s="7"/>
      <c r="AN77" s="9"/>
    </row>
    <row r="78" spans="1:54" x14ac:dyDescent="0.25">
      <c r="B78" t="s">
        <v>142</v>
      </c>
      <c r="P78" s="1"/>
      <c r="Q78" s="1"/>
      <c r="R78" s="1"/>
      <c r="S78" s="2"/>
      <c r="T78" s="2"/>
      <c r="U78" s="2"/>
      <c r="V78" s="2"/>
      <c r="W78" s="2"/>
      <c r="Z78" s="2"/>
      <c r="AA78" s="2"/>
      <c r="AB78" s="1"/>
      <c r="AC78" s="2"/>
      <c r="AD78" s="2"/>
      <c r="AF78" s="2"/>
      <c r="AG78" s="2"/>
      <c r="AH78" s="2"/>
      <c r="AI78" s="2"/>
      <c r="AJ78" s="2"/>
      <c r="AK78" s="2"/>
      <c r="AL78" s="2"/>
      <c r="AM78" s="7"/>
      <c r="AN78" s="9"/>
      <c r="AS78">
        <v>304</v>
      </c>
      <c r="AU78">
        <v>7</v>
      </c>
      <c r="AV78">
        <v>7</v>
      </c>
      <c r="AW78">
        <v>4</v>
      </c>
      <c r="AY78">
        <v>8</v>
      </c>
      <c r="BA78">
        <v>4</v>
      </c>
      <c r="BB78">
        <v>10</v>
      </c>
    </row>
    <row r="79" spans="1:54" x14ac:dyDescent="0.25">
      <c r="A79" t="s">
        <v>0</v>
      </c>
      <c r="B79" t="s">
        <v>28</v>
      </c>
      <c r="P79" s="1">
        <v>424</v>
      </c>
      <c r="Q79" s="1">
        <v>66</v>
      </c>
      <c r="R79" s="1">
        <v>305</v>
      </c>
      <c r="S79" s="2">
        <v>13614</v>
      </c>
      <c r="T79" s="2">
        <v>28449</v>
      </c>
      <c r="U79" s="2">
        <v>52958</v>
      </c>
      <c r="V79" s="2">
        <v>7138</v>
      </c>
      <c r="W79" s="2"/>
      <c r="X79" s="2">
        <v>56480</v>
      </c>
      <c r="Y79" s="2">
        <v>85733</v>
      </c>
      <c r="Z79" s="2">
        <v>39143</v>
      </c>
      <c r="AA79" s="2">
        <v>11429</v>
      </c>
      <c r="AB79" s="1"/>
      <c r="AC79" s="2">
        <v>700</v>
      </c>
      <c r="AD79" s="2">
        <v>20346</v>
      </c>
      <c r="AF79" s="2">
        <v>37552</v>
      </c>
      <c r="AG79" s="2">
        <v>53390</v>
      </c>
      <c r="AH79" s="2">
        <v>9709</v>
      </c>
      <c r="AI79" s="2">
        <v>11841</v>
      </c>
      <c r="AJ79" s="2">
        <v>19068</v>
      </c>
      <c r="AK79" s="2">
        <v>8411</v>
      </c>
      <c r="AL79" s="2">
        <v>4558</v>
      </c>
      <c r="AM79" s="6">
        <v>4263</v>
      </c>
      <c r="AN79" s="8">
        <v>35405</v>
      </c>
      <c r="AS79">
        <v>4623</v>
      </c>
      <c r="AT79">
        <v>6</v>
      </c>
      <c r="AU79">
        <v>4</v>
      </c>
      <c r="AW79">
        <v>4</v>
      </c>
      <c r="AY79">
        <v>17</v>
      </c>
      <c r="AZ79">
        <v>37</v>
      </c>
      <c r="BA79">
        <v>151</v>
      </c>
      <c r="BB79">
        <v>80</v>
      </c>
    </row>
    <row r="80" spans="1:54" x14ac:dyDescent="0.25">
      <c r="A80" t="s">
        <v>0</v>
      </c>
      <c r="B80" t="s">
        <v>40</v>
      </c>
      <c r="P80" s="1">
        <v>2528</v>
      </c>
      <c r="Q80" s="1">
        <v>3022</v>
      </c>
      <c r="R80" s="1">
        <v>2240</v>
      </c>
      <c r="S80" s="2">
        <v>3487125</v>
      </c>
      <c r="T80" s="2">
        <v>8188113</v>
      </c>
      <c r="U80" s="2">
        <v>8015853</v>
      </c>
      <c r="V80" s="2">
        <v>5416128</v>
      </c>
      <c r="W80" s="2">
        <v>9734091</v>
      </c>
      <c r="X80" s="2">
        <v>14528433</v>
      </c>
      <c r="Y80" s="2">
        <v>6271604</v>
      </c>
      <c r="Z80" s="2">
        <v>6042352</v>
      </c>
      <c r="AA80" s="2">
        <v>10458460</v>
      </c>
      <c r="AB80" s="1"/>
      <c r="AC80" s="2">
        <v>12611069</v>
      </c>
      <c r="AD80" s="2">
        <v>8900171</v>
      </c>
      <c r="AE80" s="2">
        <v>11201824</v>
      </c>
      <c r="AF80" s="2">
        <v>13625685</v>
      </c>
      <c r="AG80" s="2">
        <v>11902413</v>
      </c>
      <c r="AH80" s="2">
        <v>14559277</v>
      </c>
      <c r="AI80" s="2">
        <v>20378235</v>
      </c>
      <c r="AJ80" s="2">
        <v>9755046</v>
      </c>
      <c r="AK80" s="2">
        <v>12415804</v>
      </c>
      <c r="AL80" s="2">
        <v>9868294</v>
      </c>
      <c r="AM80" s="6">
        <v>9007095</v>
      </c>
      <c r="AN80" s="8">
        <v>8851339</v>
      </c>
      <c r="AS80">
        <v>3334901</v>
      </c>
      <c r="AT80">
        <v>2134</v>
      </c>
      <c r="AU80">
        <v>3054</v>
      </c>
      <c r="AV80">
        <v>2425</v>
      </c>
      <c r="AW80">
        <v>708</v>
      </c>
      <c r="AX80">
        <v>4952</v>
      </c>
      <c r="AY80">
        <v>12481</v>
      </c>
      <c r="AZ80">
        <v>9619</v>
      </c>
      <c r="BA80">
        <v>18382</v>
      </c>
      <c r="BB80">
        <v>26223</v>
      </c>
    </row>
    <row r="81" spans="1:54" x14ac:dyDescent="0.25">
      <c r="A81" t="s">
        <v>0</v>
      </c>
      <c r="B81" t="s">
        <v>84</v>
      </c>
      <c r="P81" s="1"/>
      <c r="Q81" s="1"/>
      <c r="R81" s="1"/>
      <c r="S81" s="2"/>
      <c r="T81" s="2"/>
      <c r="U81" s="2"/>
      <c r="V81" s="2"/>
      <c r="W81" s="2"/>
      <c r="Z81" s="2"/>
      <c r="AA81" s="2"/>
      <c r="AB81" s="1"/>
      <c r="AC81" s="2"/>
      <c r="AD81" s="2"/>
      <c r="AE81" s="2">
        <v>11044</v>
      </c>
      <c r="AF81" s="2">
        <v>14016</v>
      </c>
      <c r="AG81" s="2">
        <v>11550</v>
      </c>
      <c r="AH81" s="2"/>
      <c r="AI81" s="2">
        <v>192524</v>
      </c>
      <c r="AJ81" s="2">
        <v>43471</v>
      </c>
      <c r="AK81" s="2">
        <v>105360</v>
      </c>
      <c r="AL81" s="2">
        <v>88579</v>
      </c>
      <c r="AM81" s="7">
        <v>106295</v>
      </c>
      <c r="AN81" s="8">
        <v>112623</v>
      </c>
      <c r="AS81">
        <v>309813</v>
      </c>
      <c r="AT81">
        <v>294</v>
      </c>
      <c r="AU81">
        <v>62</v>
      </c>
      <c r="AV81">
        <v>135</v>
      </c>
      <c r="AW81">
        <v>12</v>
      </c>
      <c r="AX81">
        <v>18</v>
      </c>
      <c r="AY81">
        <v>295</v>
      </c>
      <c r="AZ81">
        <v>192</v>
      </c>
      <c r="BA81">
        <v>60</v>
      </c>
      <c r="BB81">
        <v>116</v>
      </c>
    </row>
    <row r="82" spans="1:54" x14ac:dyDescent="0.25">
      <c r="P82" s="1"/>
      <c r="Q82" s="1"/>
      <c r="R82" s="1"/>
      <c r="S82" s="2"/>
      <c r="T82" s="2"/>
      <c r="U82" s="2"/>
      <c r="V82" s="2"/>
      <c r="W82" s="2"/>
      <c r="Z82" s="2"/>
      <c r="AA82" s="2"/>
      <c r="AB82" s="1"/>
      <c r="AC82" s="2"/>
      <c r="AD82" s="2"/>
      <c r="AF82" s="2"/>
      <c r="AG82" s="2"/>
      <c r="AH82" s="2"/>
      <c r="AI82" s="2"/>
      <c r="AJ82" s="2"/>
      <c r="AK82" s="2"/>
      <c r="AL82" s="2"/>
      <c r="AM82" s="7"/>
      <c r="AN82" s="9"/>
    </row>
    <row r="83" spans="1:54" x14ac:dyDescent="0.25">
      <c r="B83" t="s">
        <v>162</v>
      </c>
      <c r="P83" s="1"/>
      <c r="Q83" s="1"/>
      <c r="R83" s="1"/>
      <c r="S83" s="2">
        <v>4500</v>
      </c>
      <c r="T83" s="2">
        <v>23500</v>
      </c>
      <c r="U83" s="2">
        <v>36300</v>
      </c>
      <c r="V83" s="2">
        <v>35550</v>
      </c>
      <c r="W83" s="2">
        <v>37020</v>
      </c>
      <c r="X83" s="2">
        <v>8682</v>
      </c>
      <c r="Y83" s="2">
        <v>15100</v>
      </c>
      <c r="Z83" s="2">
        <v>187265</v>
      </c>
      <c r="AA83" s="2">
        <v>102500</v>
      </c>
      <c r="AB83" s="1"/>
      <c r="AC83" s="2">
        <v>429500</v>
      </c>
      <c r="AD83" s="2">
        <v>348816</v>
      </c>
      <c r="AF83" s="2"/>
      <c r="AG83" s="2"/>
      <c r="AH83" s="2"/>
      <c r="AI83" s="2"/>
      <c r="AJ83" s="2"/>
      <c r="AK83" s="2"/>
      <c r="AL83" s="2"/>
      <c r="AM83" s="7"/>
      <c r="AN83" s="9"/>
    </row>
    <row r="84" spans="1:54" x14ac:dyDescent="0.25">
      <c r="B84" t="s">
        <v>172</v>
      </c>
      <c r="P84" s="1"/>
      <c r="Q84" s="1"/>
      <c r="R84" s="1"/>
      <c r="S84" s="2">
        <v>16372</v>
      </c>
      <c r="T84" s="2">
        <v>11288</v>
      </c>
      <c r="U84" s="2">
        <v>1830</v>
      </c>
      <c r="V84" s="2">
        <v>31500</v>
      </c>
      <c r="W84" s="2"/>
      <c r="Z84" s="2"/>
      <c r="AA84" s="2"/>
      <c r="AB84" s="1"/>
      <c r="AC84" s="2"/>
      <c r="AD84" s="2"/>
      <c r="AF84" s="2"/>
      <c r="AG84" s="2"/>
      <c r="AH84" s="2"/>
      <c r="AI84" s="2"/>
      <c r="AJ84" s="2"/>
      <c r="AK84" s="2"/>
      <c r="AL84" s="2"/>
      <c r="AM84" s="7"/>
      <c r="AN84" s="9"/>
    </row>
    <row r="85" spans="1:54" x14ac:dyDescent="0.25">
      <c r="B85" t="s">
        <v>132</v>
      </c>
      <c r="P85" s="1"/>
      <c r="Q85" s="1"/>
      <c r="R85" s="1"/>
      <c r="S85" s="2"/>
      <c r="T85" s="2"/>
      <c r="U85" s="2"/>
      <c r="V85" s="2"/>
      <c r="W85" s="2"/>
      <c r="Z85" s="2"/>
      <c r="AA85" s="2"/>
      <c r="AB85" s="1"/>
      <c r="AC85" s="2"/>
      <c r="AD85" s="2"/>
      <c r="AF85" s="2"/>
      <c r="AG85" s="2"/>
      <c r="AH85" s="2"/>
      <c r="AI85" s="2"/>
      <c r="AJ85" s="2"/>
      <c r="AK85" s="2"/>
      <c r="AL85" s="2"/>
      <c r="AM85" s="7"/>
      <c r="AN85" s="9"/>
      <c r="AS85">
        <v>25431</v>
      </c>
      <c r="BA85">
        <v>13</v>
      </c>
      <c r="BB85">
        <v>637</v>
      </c>
    </row>
    <row r="86" spans="1:54" x14ac:dyDescent="0.25">
      <c r="B86" t="s">
        <v>78</v>
      </c>
      <c r="P86" s="1"/>
      <c r="Q86" s="1"/>
      <c r="R86" s="1"/>
      <c r="S86" s="2"/>
      <c r="T86" s="2"/>
      <c r="U86" s="2"/>
      <c r="V86" s="2"/>
      <c r="W86" s="2"/>
      <c r="Z86" s="2"/>
      <c r="AA86" s="2"/>
      <c r="AB86" s="1"/>
      <c r="AC86" s="2"/>
      <c r="AD86" s="2"/>
      <c r="AF86" s="2"/>
      <c r="AG86" s="2"/>
      <c r="AH86" s="2"/>
      <c r="AI86" s="2"/>
      <c r="AJ86" s="2"/>
      <c r="AK86" s="2"/>
      <c r="AL86" s="2"/>
      <c r="AM86" s="7"/>
      <c r="AN86" s="9">
        <v>2844</v>
      </c>
    </row>
    <row r="87" spans="1:54" x14ac:dyDescent="0.25">
      <c r="A87" t="s">
        <v>0</v>
      </c>
      <c r="B87" t="s">
        <v>63</v>
      </c>
      <c r="P87" s="1"/>
      <c r="Q87" s="1"/>
      <c r="R87" s="1"/>
      <c r="S87" s="2">
        <v>125413</v>
      </c>
      <c r="T87" s="2">
        <v>850836</v>
      </c>
      <c r="U87" s="2">
        <v>251187</v>
      </c>
      <c r="V87" s="2">
        <v>28889</v>
      </c>
      <c r="W87" s="2">
        <v>1300</v>
      </c>
      <c r="X87" s="2">
        <v>28124</v>
      </c>
      <c r="Y87" s="2">
        <v>39950</v>
      </c>
      <c r="Z87" s="2">
        <v>271513</v>
      </c>
      <c r="AA87" s="2">
        <v>78548</v>
      </c>
      <c r="AB87" s="1"/>
      <c r="AC87" s="2">
        <v>7117</v>
      </c>
      <c r="AD87" s="2">
        <v>2738</v>
      </c>
      <c r="AE87" s="2">
        <v>682311</v>
      </c>
      <c r="AF87" s="2">
        <v>165249</v>
      </c>
      <c r="AG87" s="2">
        <v>317981</v>
      </c>
      <c r="AH87" s="2">
        <v>797223</v>
      </c>
      <c r="AI87" s="2">
        <v>1822316</v>
      </c>
      <c r="AJ87" s="2">
        <v>1381516</v>
      </c>
      <c r="AK87" s="2">
        <v>1217933</v>
      </c>
      <c r="AL87" s="2">
        <v>1901694</v>
      </c>
      <c r="AM87" s="7">
        <v>1149081</v>
      </c>
      <c r="AN87" s="8">
        <v>800637</v>
      </c>
      <c r="AY87">
        <v>17</v>
      </c>
      <c r="AZ87">
        <v>6</v>
      </c>
      <c r="BB87">
        <v>67</v>
      </c>
    </row>
    <row r="88" spans="1:54" x14ac:dyDescent="0.25">
      <c r="A88" t="s">
        <v>0</v>
      </c>
      <c r="B88" t="s">
        <v>80</v>
      </c>
      <c r="P88" s="1"/>
      <c r="Q88" s="1"/>
      <c r="R88" s="1"/>
      <c r="S88" s="2">
        <v>13052</v>
      </c>
      <c r="T88" s="2">
        <v>13961</v>
      </c>
      <c r="U88" s="2">
        <v>5009</v>
      </c>
      <c r="V88" s="2"/>
      <c r="W88" s="2">
        <v>107410</v>
      </c>
      <c r="X88" s="2">
        <v>21140</v>
      </c>
      <c r="Z88" s="2">
        <v>102129</v>
      </c>
      <c r="AA88" s="2">
        <v>34500</v>
      </c>
      <c r="AB88" s="1"/>
      <c r="AC88" s="2"/>
      <c r="AD88" s="2"/>
      <c r="AF88" s="2"/>
      <c r="AG88" s="2"/>
      <c r="AH88" s="2">
        <v>19720</v>
      </c>
      <c r="AI88" s="2">
        <v>3844</v>
      </c>
      <c r="AJ88" s="2">
        <v>17729</v>
      </c>
      <c r="AK88" s="2">
        <v>46142</v>
      </c>
      <c r="AL88" s="2">
        <v>5790</v>
      </c>
      <c r="AM88" s="7">
        <v>13951</v>
      </c>
      <c r="AN88" s="8">
        <v>13817</v>
      </c>
      <c r="AT88">
        <v>210</v>
      </c>
      <c r="AU88">
        <v>181</v>
      </c>
      <c r="BB88">
        <v>1</v>
      </c>
    </row>
    <row r="89" spans="1:54" x14ac:dyDescent="0.25">
      <c r="A89" t="s">
        <v>0</v>
      </c>
      <c r="B89" t="s">
        <v>70</v>
      </c>
      <c r="P89" s="1"/>
      <c r="Q89" s="1"/>
      <c r="R89" s="1"/>
      <c r="S89" s="2"/>
      <c r="T89" s="2"/>
      <c r="U89" s="2"/>
      <c r="V89" s="2"/>
      <c r="W89" s="2"/>
      <c r="Y89" s="2">
        <v>1500</v>
      </c>
      <c r="Z89" s="2">
        <v>39136</v>
      </c>
      <c r="AA89" s="2"/>
      <c r="AB89" s="1"/>
      <c r="AC89" s="2">
        <v>54000</v>
      </c>
      <c r="AD89" s="2"/>
      <c r="AF89" s="2">
        <v>17267</v>
      </c>
      <c r="AG89" s="2">
        <v>7920</v>
      </c>
      <c r="AH89" s="2"/>
      <c r="AI89" s="2">
        <v>26796</v>
      </c>
      <c r="AJ89" s="2">
        <v>11477</v>
      </c>
      <c r="AK89" s="2"/>
      <c r="AL89" s="2">
        <v>37106</v>
      </c>
      <c r="AM89" s="6">
        <v>14679</v>
      </c>
      <c r="AN89" s="8">
        <v>1328</v>
      </c>
      <c r="AS89">
        <v>3578</v>
      </c>
      <c r="AZ89">
        <v>15</v>
      </c>
      <c r="BA89">
        <v>2853</v>
      </c>
      <c r="BB89">
        <v>1449</v>
      </c>
    </row>
    <row r="90" spans="1:54" x14ac:dyDescent="0.25">
      <c r="A90" t="s">
        <v>0</v>
      </c>
      <c r="B90" t="s">
        <v>77</v>
      </c>
      <c r="P90" s="1"/>
      <c r="Q90" s="1"/>
      <c r="R90" s="1"/>
      <c r="S90" s="2">
        <v>11167</v>
      </c>
      <c r="T90" s="2">
        <v>47974</v>
      </c>
      <c r="U90" s="2">
        <v>12979</v>
      </c>
      <c r="V90" s="2">
        <v>26003</v>
      </c>
      <c r="W90" s="2">
        <v>3308</v>
      </c>
      <c r="X90" s="2">
        <v>6179</v>
      </c>
      <c r="Y90" s="2">
        <v>4592</v>
      </c>
      <c r="Z90" s="2">
        <v>160416</v>
      </c>
      <c r="AA90" s="2">
        <v>8751</v>
      </c>
      <c r="AB90" s="1"/>
      <c r="AC90" s="2">
        <v>73294</v>
      </c>
      <c r="AD90" s="2">
        <v>78688</v>
      </c>
      <c r="AE90" s="2">
        <v>42936</v>
      </c>
      <c r="AF90" s="2">
        <v>55806</v>
      </c>
      <c r="AG90" s="2">
        <v>94151</v>
      </c>
      <c r="AH90" s="2">
        <v>233715</v>
      </c>
      <c r="AI90" s="2">
        <v>254798</v>
      </c>
      <c r="AJ90" s="2">
        <v>116513</v>
      </c>
      <c r="AK90" s="2">
        <v>97966</v>
      </c>
      <c r="AL90" s="2">
        <v>76558</v>
      </c>
      <c r="AM90" s="6">
        <v>77975</v>
      </c>
      <c r="AN90" s="8">
        <v>120872</v>
      </c>
      <c r="AT90">
        <v>54</v>
      </c>
      <c r="AW90">
        <v>33</v>
      </c>
      <c r="AX90">
        <v>71</v>
      </c>
      <c r="AY90">
        <v>113</v>
      </c>
      <c r="AZ90">
        <v>371</v>
      </c>
      <c r="BA90">
        <v>780</v>
      </c>
      <c r="BB90">
        <v>204</v>
      </c>
    </row>
    <row r="91" spans="1:54" x14ac:dyDescent="0.25">
      <c r="A91" t="s">
        <v>0</v>
      </c>
      <c r="B91" t="s">
        <v>59</v>
      </c>
      <c r="P91" s="1"/>
      <c r="Q91" s="1"/>
      <c r="R91" s="1"/>
      <c r="S91" s="2">
        <v>597571</v>
      </c>
      <c r="T91" s="2">
        <v>121670</v>
      </c>
      <c r="U91" s="2">
        <v>63722</v>
      </c>
      <c r="V91" s="2">
        <v>270156</v>
      </c>
      <c r="W91" s="2">
        <v>112148</v>
      </c>
      <c r="X91" s="2">
        <v>14126</v>
      </c>
      <c r="Y91" s="2">
        <v>10210</v>
      </c>
      <c r="Z91" s="2"/>
      <c r="AA91" s="2"/>
      <c r="AB91" s="1"/>
      <c r="AC91" s="2">
        <v>500</v>
      </c>
      <c r="AD91" s="2">
        <v>22478</v>
      </c>
      <c r="AE91" s="2">
        <v>24242</v>
      </c>
      <c r="AF91" s="2">
        <v>81878</v>
      </c>
      <c r="AG91" s="2">
        <v>37350</v>
      </c>
      <c r="AH91" s="2">
        <v>81198</v>
      </c>
      <c r="AI91" s="2">
        <v>101824</v>
      </c>
      <c r="AJ91" s="2">
        <v>35152</v>
      </c>
      <c r="AK91" s="2">
        <v>24319</v>
      </c>
      <c r="AL91" s="2">
        <v>32029</v>
      </c>
      <c r="AM91" s="7">
        <v>35594</v>
      </c>
      <c r="AN91" s="8">
        <v>57545</v>
      </c>
      <c r="AT91">
        <v>726</v>
      </c>
      <c r="AY91">
        <v>1</v>
      </c>
      <c r="AZ91">
        <v>37</v>
      </c>
      <c r="BA91">
        <v>1970</v>
      </c>
      <c r="BB91">
        <v>2456</v>
      </c>
    </row>
    <row r="92" spans="1:54" x14ac:dyDescent="0.25">
      <c r="B92" t="s">
        <v>137</v>
      </c>
      <c r="P92" s="1"/>
      <c r="Q92" s="1"/>
      <c r="R92" s="1"/>
      <c r="S92" s="2"/>
      <c r="T92" s="2"/>
      <c r="U92" s="2"/>
      <c r="V92" s="2"/>
      <c r="W92" s="2"/>
      <c r="Z92" s="2"/>
      <c r="AA92" s="2"/>
      <c r="AB92" s="1"/>
      <c r="AC92" s="2"/>
      <c r="AD92" s="2"/>
      <c r="AF92" s="2"/>
      <c r="AG92" s="2"/>
      <c r="AH92" s="2"/>
      <c r="AI92" s="2"/>
      <c r="AJ92" s="2"/>
      <c r="AK92" s="2"/>
      <c r="AL92" s="2"/>
      <c r="AM92" s="7"/>
      <c r="AN92" s="9"/>
      <c r="AS92">
        <v>174129</v>
      </c>
      <c r="AT92">
        <v>67</v>
      </c>
      <c r="AU92">
        <v>128</v>
      </c>
      <c r="AV92">
        <v>83</v>
      </c>
      <c r="AW92">
        <v>100</v>
      </c>
      <c r="AX92">
        <v>325</v>
      </c>
      <c r="AY92">
        <v>982</v>
      </c>
      <c r="AZ92">
        <v>10324</v>
      </c>
      <c r="BA92">
        <v>871</v>
      </c>
      <c r="BB92">
        <v>1921</v>
      </c>
    </row>
    <row r="93" spans="1:54" x14ac:dyDescent="0.25">
      <c r="B93" t="s">
        <v>135</v>
      </c>
      <c r="P93" s="1"/>
      <c r="Q93" s="1"/>
      <c r="R93" s="1"/>
      <c r="S93" s="2"/>
      <c r="T93" s="2"/>
      <c r="U93" s="2"/>
      <c r="V93" s="2"/>
      <c r="W93" s="2"/>
      <c r="Z93" s="2"/>
      <c r="AA93" s="2"/>
      <c r="AB93" s="1"/>
      <c r="AC93" s="2"/>
      <c r="AD93" s="2"/>
      <c r="AF93" s="2"/>
      <c r="AG93" s="2"/>
      <c r="AH93" s="2"/>
      <c r="AI93" s="2"/>
      <c r="AJ93" s="2"/>
      <c r="AK93" s="2"/>
      <c r="AL93" s="2"/>
      <c r="AM93" s="7"/>
      <c r="AN93" s="9"/>
      <c r="AU93">
        <v>134</v>
      </c>
      <c r="AV93">
        <v>1196</v>
      </c>
      <c r="AY93">
        <v>162</v>
      </c>
      <c r="AZ93">
        <v>294</v>
      </c>
      <c r="BA93">
        <v>1175</v>
      </c>
      <c r="BB93">
        <v>693</v>
      </c>
    </row>
    <row r="94" spans="1:54" x14ac:dyDescent="0.25">
      <c r="B94" t="s">
        <v>136</v>
      </c>
      <c r="P94" s="1"/>
      <c r="Q94" s="1"/>
      <c r="R94" s="1"/>
      <c r="S94" s="2"/>
      <c r="T94" s="2"/>
      <c r="U94" s="2"/>
      <c r="V94" s="2"/>
      <c r="W94" s="2"/>
      <c r="Z94" s="2"/>
      <c r="AA94" s="2"/>
      <c r="AB94" s="1"/>
      <c r="AC94" s="2"/>
      <c r="AD94" s="2"/>
      <c r="AF94" s="2"/>
      <c r="AG94" s="2"/>
      <c r="AH94" s="2"/>
      <c r="AI94" s="2"/>
      <c r="AJ94" s="2"/>
      <c r="AK94" s="2"/>
      <c r="AL94" s="2"/>
      <c r="AM94" s="7"/>
      <c r="AN94" s="9"/>
      <c r="AS94">
        <v>4272</v>
      </c>
      <c r="AT94">
        <v>7</v>
      </c>
      <c r="AV94">
        <v>5</v>
      </c>
      <c r="AX94">
        <v>1</v>
      </c>
      <c r="AY94">
        <v>7</v>
      </c>
      <c r="AZ94">
        <v>502</v>
      </c>
      <c r="BA94">
        <v>458</v>
      </c>
      <c r="BB94">
        <v>473</v>
      </c>
    </row>
    <row r="95" spans="1:54" x14ac:dyDescent="0.25">
      <c r="A95" t="s">
        <v>0</v>
      </c>
      <c r="B95" t="s">
        <v>60</v>
      </c>
      <c r="P95" s="1"/>
      <c r="Q95" s="1"/>
      <c r="R95" s="1"/>
      <c r="S95" s="2">
        <v>2240</v>
      </c>
      <c r="T95" s="2">
        <v>51131</v>
      </c>
      <c r="U95" s="2">
        <v>141004</v>
      </c>
      <c r="V95" s="2">
        <v>72340</v>
      </c>
      <c r="W95" s="2">
        <v>43834</v>
      </c>
      <c r="Y95" s="2">
        <v>114073</v>
      </c>
      <c r="Z95" s="2">
        <v>10465</v>
      </c>
      <c r="AA95" s="2">
        <v>520</v>
      </c>
      <c r="AB95" s="1"/>
      <c r="AC95" s="2"/>
      <c r="AD95" s="2">
        <v>1260</v>
      </c>
      <c r="AE95" s="2">
        <v>8088</v>
      </c>
      <c r="AF95" s="2">
        <v>24016</v>
      </c>
      <c r="AG95" s="2">
        <v>420</v>
      </c>
      <c r="AH95" s="2">
        <v>14455</v>
      </c>
      <c r="AI95" s="2">
        <v>235297</v>
      </c>
      <c r="AJ95" s="2">
        <v>176885</v>
      </c>
      <c r="AK95" s="2">
        <v>75725</v>
      </c>
      <c r="AL95" s="2">
        <v>84623</v>
      </c>
      <c r="AM95" s="6">
        <v>87982</v>
      </c>
      <c r="AN95" s="8">
        <v>76814</v>
      </c>
    </row>
    <row r="96" spans="1:54" x14ac:dyDescent="0.25">
      <c r="A96" t="s">
        <v>0</v>
      </c>
      <c r="B96" t="s">
        <v>73</v>
      </c>
      <c r="P96" s="1"/>
      <c r="Q96" s="1"/>
      <c r="R96" s="1"/>
      <c r="S96" s="2">
        <v>1988684</v>
      </c>
      <c r="T96" s="2">
        <v>931756</v>
      </c>
      <c r="U96" s="2">
        <v>871662</v>
      </c>
      <c r="V96" s="2">
        <v>957106</v>
      </c>
      <c r="W96" s="2">
        <v>1002612</v>
      </c>
      <c r="X96" s="2">
        <v>1093733</v>
      </c>
      <c r="Y96" s="2">
        <v>824861</v>
      </c>
      <c r="Z96" s="2">
        <v>6204012</v>
      </c>
      <c r="AA96" s="2">
        <v>3981523</v>
      </c>
      <c r="AB96" s="1"/>
      <c r="AC96" s="2">
        <v>5541270</v>
      </c>
      <c r="AD96" s="2">
        <v>2238191</v>
      </c>
      <c r="AE96" s="2">
        <v>284221</v>
      </c>
      <c r="AF96" s="2">
        <v>332534</v>
      </c>
      <c r="AG96" s="2">
        <v>191993</v>
      </c>
      <c r="AH96" s="2">
        <v>59027</v>
      </c>
      <c r="AI96" s="2">
        <v>256769</v>
      </c>
      <c r="AJ96" s="2">
        <v>165673</v>
      </c>
      <c r="AK96" s="2">
        <v>50994</v>
      </c>
      <c r="AL96" s="2">
        <v>1346739</v>
      </c>
      <c r="AM96" s="6">
        <v>34487</v>
      </c>
      <c r="AN96" s="8">
        <v>39040</v>
      </c>
      <c r="AS96">
        <v>41296</v>
      </c>
      <c r="AT96">
        <v>33</v>
      </c>
      <c r="AU96">
        <v>31</v>
      </c>
      <c r="AW96">
        <v>247</v>
      </c>
      <c r="AX96">
        <v>57</v>
      </c>
      <c r="AY96">
        <v>79</v>
      </c>
      <c r="AZ96">
        <v>193</v>
      </c>
      <c r="BA96">
        <v>133</v>
      </c>
      <c r="BB96">
        <v>116</v>
      </c>
    </row>
    <row r="97" spans="1:54" x14ac:dyDescent="0.25">
      <c r="A97" t="s">
        <v>0</v>
      </c>
      <c r="B97" t="s">
        <v>62</v>
      </c>
      <c r="P97" s="1"/>
      <c r="Q97" s="1"/>
      <c r="R97" s="1"/>
      <c r="S97" s="2">
        <v>789606</v>
      </c>
      <c r="T97" s="2">
        <v>1732362</v>
      </c>
      <c r="U97" s="2">
        <v>2268789</v>
      </c>
      <c r="V97" s="2">
        <v>626289</v>
      </c>
      <c r="W97" s="2">
        <v>161627</v>
      </c>
      <c r="X97" s="2">
        <v>854338</v>
      </c>
      <c r="Y97" s="2">
        <v>754652</v>
      </c>
      <c r="Z97" s="2">
        <v>6820661</v>
      </c>
      <c r="AA97" s="2">
        <v>5437660</v>
      </c>
      <c r="AB97" s="1"/>
      <c r="AC97" s="2">
        <v>2696882</v>
      </c>
      <c r="AD97" s="2">
        <v>1475667</v>
      </c>
      <c r="AE97" s="2">
        <v>51853</v>
      </c>
      <c r="AF97" s="2">
        <v>139969</v>
      </c>
      <c r="AG97" s="2">
        <v>10227</v>
      </c>
      <c r="AH97" s="2">
        <v>454142</v>
      </c>
      <c r="AI97" s="2">
        <v>324965</v>
      </c>
      <c r="AJ97" s="2">
        <v>40314</v>
      </c>
      <c r="AK97" s="2">
        <v>376990</v>
      </c>
      <c r="AL97" s="2">
        <v>75435</v>
      </c>
      <c r="AM97" s="6">
        <v>75916</v>
      </c>
      <c r="AN97" s="8">
        <v>59691</v>
      </c>
    </row>
    <row r="98" spans="1:54" x14ac:dyDescent="0.25">
      <c r="A98" t="s">
        <v>0</v>
      </c>
      <c r="B98" t="s">
        <v>89</v>
      </c>
      <c r="P98" s="1"/>
      <c r="Q98" s="1"/>
      <c r="R98" s="1"/>
      <c r="S98" s="2">
        <v>34988</v>
      </c>
      <c r="T98" s="2">
        <v>883</v>
      </c>
      <c r="U98" s="2">
        <v>5353</v>
      </c>
      <c r="V98" s="2">
        <v>152981</v>
      </c>
      <c r="W98" s="2">
        <v>97415</v>
      </c>
      <c r="X98" s="2">
        <v>727929</v>
      </c>
      <c r="Y98" s="2">
        <v>724538</v>
      </c>
      <c r="Z98" s="2">
        <v>1939582</v>
      </c>
      <c r="AA98" s="2">
        <v>1155245</v>
      </c>
      <c r="AB98" s="1"/>
      <c r="AC98" s="2">
        <v>1129894</v>
      </c>
      <c r="AD98" s="2">
        <v>544615</v>
      </c>
      <c r="AE98" s="2">
        <v>1191945</v>
      </c>
      <c r="AF98" s="2">
        <v>711303</v>
      </c>
      <c r="AG98" s="2">
        <v>744450</v>
      </c>
      <c r="AH98" s="2">
        <v>776842</v>
      </c>
      <c r="AI98" s="2">
        <v>1229307</v>
      </c>
      <c r="AJ98" s="2">
        <v>443180</v>
      </c>
      <c r="AK98" s="2">
        <v>334891</v>
      </c>
      <c r="AL98" s="2">
        <v>242629</v>
      </c>
      <c r="AM98" s="6">
        <v>165655</v>
      </c>
      <c r="AN98" s="8">
        <v>169900</v>
      </c>
    </row>
    <row r="99" spans="1:54" x14ac:dyDescent="0.25">
      <c r="A99" t="s">
        <v>0</v>
      </c>
      <c r="B99" t="s">
        <v>65</v>
      </c>
      <c r="P99" s="1"/>
      <c r="Q99" s="1"/>
      <c r="R99" s="1"/>
      <c r="S99" s="2">
        <v>823097</v>
      </c>
      <c r="T99" s="2">
        <v>387849</v>
      </c>
      <c r="U99" s="2">
        <v>259220</v>
      </c>
      <c r="V99" s="2">
        <v>150</v>
      </c>
      <c r="W99" s="2">
        <v>34</v>
      </c>
      <c r="Y99" s="2">
        <v>59142</v>
      </c>
      <c r="Z99" s="2">
        <v>79831</v>
      </c>
      <c r="AA99" s="2"/>
      <c r="AB99" s="1"/>
      <c r="AC99" s="2">
        <v>769157</v>
      </c>
      <c r="AD99" s="2">
        <v>1088165</v>
      </c>
      <c r="AE99" s="2">
        <v>57332</v>
      </c>
      <c r="AF99" s="2"/>
      <c r="AG99" s="2"/>
      <c r="AH99" s="2"/>
      <c r="AI99" s="2">
        <v>960</v>
      </c>
      <c r="AJ99" s="2">
        <v>252</v>
      </c>
      <c r="AK99" s="2">
        <v>1653</v>
      </c>
      <c r="AL99" s="2">
        <v>87852</v>
      </c>
      <c r="AM99" s="7">
        <v>6542</v>
      </c>
      <c r="AN99" s="8">
        <v>14422</v>
      </c>
      <c r="AS99">
        <v>6275</v>
      </c>
      <c r="AT99">
        <v>1</v>
      </c>
      <c r="AU99">
        <v>1</v>
      </c>
      <c r="BA99">
        <v>2</v>
      </c>
    </row>
    <row r="100" spans="1:54" x14ac:dyDescent="0.25">
      <c r="B100" t="s">
        <v>163</v>
      </c>
      <c r="P100" s="1"/>
      <c r="Q100" s="1"/>
      <c r="R100" s="1"/>
      <c r="S100" s="2"/>
      <c r="T100" s="2"/>
      <c r="U100" s="2"/>
      <c r="V100" s="2"/>
      <c r="W100" s="2"/>
      <c r="Z100" s="2"/>
      <c r="AA100" s="2"/>
      <c r="AB100" s="1"/>
      <c r="AC100" s="2"/>
      <c r="AD100" s="2"/>
      <c r="AF100" s="2"/>
      <c r="AG100" s="2"/>
      <c r="AH100" s="2"/>
      <c r="AI100" s="2"/>
      <c r="AJ100" s="2"/>
      <c r="AK100" s="2"/>
      <c r="AL100" s="2"/>
      <c r="AM100" s="7"/>
      <c r="AN100" s="9"/>
      <c r="AS100">
        <v>695</v>
      </c>
      <c r="AT100">
        <v>3</v>
      </c>
      <c r="AV100">
        <v>10</v>
      </c>
      <c r="AY100">
        <v>6</v>
      </c>
      <c r="AZ100">
        <v>9</v>
      </c>
      <c r="BA100">
        <v>8</v>
      </c>
      <c r="BB100">
        <v>14</v>
      </c>
    </row>
    <row r="101" spans="1:54" x14ac:dyDescent="0.25">
      <c r="B101" t="s">
        <v>111</v>
      </c>
      <c r="P101" s="1"/>
      <c r="Q101" s="1"/>
      <c r="R101" s="1"/>
      <c r="S101" s="2"/>
      <c r="T101" s="2"/>
      <c r="U101" s="2"/>
      <c r="V101" s="2"/>
      <c r="W101" s="2"/>
      <c r="Z101" s="2"/>
      <c r="AA101" s="2"/>
      <c r="AB101" s="1"/>
      <c r="AC101" s="2"/>
      <c r="AD101" s="2"/>
      <c r="AF101" s="2"/>
      <c r="AG101" s="2"/>
      <c r="AH101" s="2"/>
      <c r="AI101" s="2"/>
      <c r="AJ101" s="2"/>
      <c r="AK101" s="2"/>
      <c r="AL101" s="2"/>
      <c r="AM101" s="7"/>
      <c r="AN101" s="9"/>
      <c r="AV101">
        <v>34</v>
      </c>
      <c r="AX101">
        <v>30</v>
      </c>
      <c r="AZ101">
        <v>8</v>
      </c>
    </row>
    <row r="102" spans="1:54" x14ac:dyDescent="0.25">
      <c r="A102" t="s">
        <v>0</v>
      </c>
      <c r="B102" t="s">
        <v>82</v>
      </c>
      <c r="P102" s="1"/>
      <c r="Q102" s="1"/>
      <c r="R102" s="1"/>
      <c r="S102" s="2"/>
      <c r="T102" s="2">
        <v>1371</v>
      </c>
      <c r="U102" s="2"/>
      <c r="V102" s="2"/>
      <c r="W102" s="2">
        <v>8623</v>
      </c>
      <c r="X102" s="2">
        <v>36533</v>
      </c>
      <c r="Z102" s="2">
        <v>60000</v>
      </c>
      <c r="AA102" s="2"/>
      <c r="AB102" s="1"/>
      <c r="AC102" s="2"/>
      <c r="AD102" s="2"/>
      <c r="AE102" s="2">
        <v>665</v>
      </c>
      <c r="AF102" s="2">
        <v>3211</v>
      </c>
      <c r="AG102" s="2"/>
      <c r="AH102" s="2"/>
      <c r="AI102" s="2">
        <v>41598</v>
      </c>
      <c r="AJ102" s="2">
        <v>13373</v>
      </c>
      <c r="AK102" s="2">
        <v>11208</v>
      </c>
      <c r="AL102" s="2">
        <v>9612</v>
      </c>
      <c r="AM102" s="6">
        <v>18776</v>
      </c>
      <c r="AN102" s="8">
        <v>55825</v>
      </c>
    </row>
    <row r="103" spans="1:54" x14ac:dyDescent="0.25">
      <c r="B103" t="s">
        <v>154</v>
      </c>
      <c r="P103" s="1"/>
      <c r="Q103" s="1"/>
      <c r="R103" s="1"/>
      <c r="S103" s="2"/>
      <c r="T103" s="2"/>
      <c r="U103" s="2"/>
      <c r="V103" s="2"/>
      <c r="W103" s="2"/>
      <c r="Z103" s="2"/>
      <c r="AA103" s="2"/>
      <c r="AB103" s="1"/>
      <c r="AC103" s="2"/>
      <c r="AD103" s="2"/>
      <c r="AF103" s="2"/>
      <c r="AG103" s="2"/>
      <c r="AH103" s="2"/>
      <c r="AI103" s="2"/>
      <c r="AJ103" s="2"/>
      <c r="AK103" s="2"/>
      <c r="AL103" s="2"/>
      <c r="AM103" s="6"/>
      <c r="AN103" s="9"/>
      <c r="AS103">
        <v>12949</v>
      </c>
      <c r="AT103">
        <v>1</v>
      </c>
      <c r="AX103">
        <v>16</v>
      </c>
      <c r="AY103">
        <v>150</v>
      </c>
      <c r="AZ103">
        <v>5043</v>
      </c>
      <c r="BA103">
        <v>2557</v>
      </c>
      <c r="BB103">
        <v>297</v>
      </c>
    </row>
    <row r="104" spans="1:54" x14ac:dyDescent="0.25">
      <c r="A104" t="s">
        <v>0</v>
      </c>
      <c r="B104" t="s">
        <v>53</v>
      </c>
      <c r="P104" s="1"/>
      <c r="Q104" s="1"/>
      <c r="R104" s="1"/>
      <c r="S104" s="2">
        <v>4147044</v>
      </c>
      <c r="T104" s="2">
        <v>4524781</v>
      </c>
      <c r="U104" s="2">
        <v>6060859</v>
      </c>
      <c r="V104" s="2">
        <v>5732207</v>
      </c>
      <c r="W104" s="2">
        <v>4087779</v>
      </c>
      <c r="X104" s="2">
        <v>5643620</v>
      </c>
      <c r="Y104" s="2">
        <v>10511821</v>
      </c>
      <c r="Z104" s="2">
        <v>9268537</v>
      </c>
      <c r="AA104" s="2">
        <v>6537090</v>
      </c>
      <c r="AB104" s="1"/>
      <c r="AC104" s="2">
        <v>15976870</v>
      </c>
      <c r="AD104" s="2">
        <v>22409738</v>
      </c>
      <c r="AE104" s="2">
        <v>834577</v>
      </c>
      <c r="AF104" s="2">
        <v>7769989</v>
      </c>
      <c r="AG104" s="2">
        <v>11934712</v>
      </c>
      <c r="AH104" s="2">
        <v>29573248</v>
      </c>
      <c r="AI104" s="2">
        <v>14511151</v>
      </c>
      <c r="AJ104" s="2">
        <v>6686963</v>
      </c>
      <c r="AK104" s="2">
        <v>4957488</v>
      </c>
      <c r="AL104" s="2">
        <v>4143828</v>
      </c>
      <c r="AM104" s="6">
        <v>4746567</v>
      </c>
      <c r="AN104" s="8">
        <v>3319822</v>
      </c>
      <c r="AS104">
        <v>97169</v>
      </c>
      <c r="AT104">
        <v>182</v>
      </c>
      <c r="AU104">
        <v>166</v>
      </c>
      <c r="AV104">
        <v>99</v>
      </c>
      <c r="AW104">
        <v>209</v>
      </c>
      <c r="AX104">
        <v>228</v>
      </c>
      <c r="AY104">
        <v>491</v>
      </c>
      <c r="AZ104">
        <v>408</v>
      </c>
      <c r="BA104">
        <v>178</v>
      </c>
      <c r="BB104">
        <v>256</v>
      </c>
    </row>
    <row r="105" spans="1:54" x14ac:dyDescent="0.25">
      <c r="A105" t="s">
        <v>0</v>
      </c>
      <c r="B105" t="s">
        <v>29</v>
      </c>
      <c r="P105" s="1"/>
      <c r="Q105" s="1">
        <v>92</v>
      </c>
      <c r="R105" s="1"/>
      <c r="S105" s="2"/>
      <c r="T105" s="2"/>
      <c r="U105" s="2">
        <v>13919</v>
      </c>
      <c r="V105" s="2"/>
      <c r="W105" s="2"/>
      <c r="X105" s="2">
        <v>7018</v>
      </c>
      <c r="Z105" s="2"/>
      <c r="AA105" s="2"/>
      <c r="AB105" s="1"/>
      <c r="AC105" s="2">
        <v>3654</v>
      </c>
      <c r="AD105" s="2">
        <v>165813</v>
      </c>
      <c r="AE105" s="2">
        <v>293976</v>
      </c>
      <c r="AF105" s="2">
        <v>156578</v>
      </c>
      <c r="AG105" s="2">
        <v>479843</v>
      </c>
      <c r="AH105" s="2">
        <v>142059</v>
      </c>
      <c r="AI105" s="2">
        <v>352593</v>
      </c>
      <c r="AJ105" s="2">
        <v>76768</v>
      </c>
      <c r="AK105" s="2">
        <v>89222</v>
      </c>
      <c r="AL105" s="2">
        <v>18720</v>
      </c>
      <c r="AM105" s="6">
        <v>177259</v>
      </c>
      <c r="AN105" s="8">
        <v>77067</v>
      </c>
      <c r="AS105">
        <v>13325</v>
      </c>
      <c r="AT105">
        <v>6</v>
      </c>
      <c r="AU105">
        <v>23</v>
      </c>
      <c r="AV105">
        <v>32</v>
      </c>
      <c r="AW105">
        <v>17</v>
      </c>
      <c r="AX105">
        <v>21</v>
      </c>
      <c r="AY105">
        <v>341</v>
      </c>
      <c r="AZ105">
        <v>341</v>
      </c>
      <c r="BA105">
        <v>351</v>
      </c>
      <c r="BB105">
        <v>56</v>
      </c>
    </row>
    <row r="106" spans="1:54" x14ac:dyDescent="0.25">
      <c r="B106" t="s">
        <v>109</v>
      </c>
      <c r="P106" s="1"/>
      <c r="Q106" s="1"/>
      <c r="R106" s="1"/>
      <c r="S106" s="2">
        <v>4908</v>
      </c>
      <c r="T106" s="2"/>
      <c r="U106" s="2">
        <v>2862</v>
      </c>
      <c r="V106" s="2">
        <v>3361</v>
      </c>
      <c r="W106" s="2">
        <v>21891</v>
      </c>
      <c r="X106" s="2">
        <v>78301</v>
      </c>
      <c r="Y106" s="2">
        <v>30969</v>
      </c>
      <c r="Z106" s="2">
        <v>457092</v>
      </c>
      <c r="AA106" s="2">
        <v>6065</v>
      </c>
      <c r="AB106" s="1"/>
      <c r="AC106" s="2"/>
      <c r="AD106" s="2"/>
      <c r="AE106" s="2">
        <v>4825</v>
      </c>
      <c r="AF106" s="2"/>
      <c r="AG106" s="2"/>
      <c r="AH106" s="2"/>
      <c r="AI106" s="2"/>
      <c r="AJ106" s="2"/>
      <c r="AK106" s="2"/>
      <c r="AL106" s="2"/>
      <c r="AM106" s="6"/>
      <c r="AN106" s="9"/>
    </row>
    <row r="107" spans="1:54" x14ac:dyDescent="0.25">
      <c r="A107" t="s">
        <v>0</v>
      </c>
      <c r="B107" t="s">
        <v>79</v>
      </c>
      <c r="P107" s="1"/>
      <c r="Q107" s="1"/>
      <c r="R107" s="1"/>
      <c r="S107" s="2"/>
      <c r="T107" s="2"/>
      <c r="U107" s="2"/>
      <c r="V107" s="2"/>
      <c r="W107" s="2"/>
      <c r="Z107" s="2"/>
      <c r="AA107" s="2"/>
      <c r="AB107" s="1"/>
      <c r="AC107" s="2"/>
      <c r="AD107" s="2"/>
      <c r="AF107" s="2">
        <v>330</v>
      </c>
      <c r="AG107" s="2"/>
      <c r="AH107" s="2"/>
      <c r="AI107" s="2">
        <v>594</v>
      </c>
      <c r="AJ107" s="2"/>
      <c r="AK107" s="2"/>
      <c r="AL107" s="2"/>
      <c r="AM107" s="7">
        <v>264</v>
      </c>
      <c r="AN107" s="9">
        <v>5695</v>
      </c>
      <c r="AS107">
        <v>1766</v>
      </c>
      <c r="AT107">
        <v>1</v>
      </c>
      <c r="AW107">
        <v>8</v>
      </c>
      <c r="AX107">
        <v>741</v>
      </c>
      <c r="AY107">
        <v>359</v>
      </c>
      <c r="AZ107">
        <v>4073</v>
      </c>
      <c r="BA107">
        <v>1419</v>
      </c>
      <c r="BB107">
        <v>3065</v>
      </c>
    </row>
    <row r="108" spans="1:54" x14ac:dyDescent="0.25">
      <c r="A108" t="s">
        <v>0</v>
      </c>
      <c r="B108" t="s">
        <v>30</v>
      </c>
      <c r="P108" s="1">
        <v>1612</v>
      </c>
      <c r="Q108" s="1">
        <v>1578</v>
      </c>
      <c r="R108" s="1">
        <v>1585</v>
      </c>
      <c r="S108" s="2">
        <v>1286426</v>
      </c>
      <c r="T108" s="2">
        <v>981846</v>
      </c>
      <c r="U108" s="2">
        <v>1706638</v>
      </c>
      <c r="V108" s="2">
        <v>1526591</v>
      </c>
      <c r="W108" s="2">
        <v>1111546</v>
      </c>
      <c r="X108" s="2">
        <v>1338606</v>
      </c>
      <c r="Y108" s="2">
        <v>2128718</v>
      </c>
      <c r="Z108" s="2">
        <v>1809596</v>
      </c>
      <c r="AA108" s="2">
        <v>968827</v>
      </c>
      <c r="AB108" s="1"/>
      <c r="AC108" s="2">
        <v>2807163</v>
      </c>
      <c r="AD108" s="2">
        <v>2453809</v>
      </c>
      <c r="AE108" s="2">
        <v>2408759</v>
      </c>
      <c r="AF108" s="2">
        <v>1505916</v>
      </c>
      <c r="AG108" s="2">
        <v>2499394</v>
      </c>
      <c r="AH108" s="2">
        <v>2977748</v>
      </c>
      <c r="AI108" s="2">
        <v>2913884</v>
      </c>
      <c r="AJ108" s="2">
        <v>414357</v>
      </c>
      <c r="AK108" s="2">
        <v>248885</v>
      </c>
      <c r="AL108" s="2">
        <v>283235</v>
      </c>
      <c r="AM108" s="6">
        <v>319421</v>
      </c>
      <c r="AN108" s="8">
        <v>543616</v>
      </c>
      <c r="AS108">
        <v>215786</v>
      </c>
      <c r="AT108">
        <v>208</v>
      </c>
      <c r="AU108">
        <v>89</v>
      </c>
      <c r="AV108">
        <v>92</v>
      </c>
      <c r="AW108">
        <v>172</v>
      </c>
      <c r="AX108">
        <v>196</v>
      </c>
      <c r="AY108">
        <v>342</v>
      </c>
      <c r="AZ108">
        <v>505</v>
      </c>
      <c r="BA108">
        <v>206</v>
      </c>
      <c r="BB108">
        <v>500</v>
      </c>
    </row>
    <row r="109" spans="1:54" x14ac:dyDescent="0.25">
      <c r="A109" t="s">
        <v>0</v>
      </c>
      <c r="B109" t="s">
        <v>71</v>
      </c>
      <c r="P109" s="1"/>
      <c r="Q109" s="1"/>
      <c r="R109" s="1"/>
      <c r="S109" s="2"/>
      <c r="T109" s="2"/>
      <c r="U109" s="2"/>
      <c r="V109" s="2"/>
      <c r="W109" s="2"/>
      <c r="Z109" s="2"/>
      <c r="AA109" s="2">
        <v>39400</v>
      </c>
      <c r="AB109" s="1"/>
      <c r="AC109" s="2">
        <v>270400</v>
      </c>
      <c r="AD109" s="2"/>
      <c r="AF109" s="2">
        <v>1406</v>
      </c>
      <c r="AG109" s="2">
        <v>17280</v>
      </c>
      <c r="AH109" s="2">
        <v>1292</v>
      </c>
      <c r="AI109" s="2">
        <v>183837</v>
      </c>
      <c r="AJ109" s="2">
        <v>432261</v>
      </c>
      <c r="AK109" s="2">
        <v>443297</v>
      </c>
      <c r="AL109" s="2">
        <v>418563</v>
      </c>
      <c r="AM109" s="7">
        <v>680062</v>
      </c>
      <c r="AN109" s="8">
        <v>4176017</v>
      </c>
      <c r="AT109">
        <v>2</v>
      </c>
      <c r="AZ109">
        <v>4</v>
      </c>
    </row>
    <row r="110" spans="1:54" x14ac:dyDescent="0.25">
      <c r="A110" t="s">
        <v>0</v>
      </c>
      <c r="B110" t="s">
        <v>11</v>
      </c>
      <c r="P110" s="1">
        <v>59557</v>
      </c>
      <c r="Q110" s="1">
        <v>50579</v>
      </c>
      <c r="R110" s="1">
        <v>47368</v>
      </c>
      <c r="S110" s="2">
        <v>21209467</v>
      </c>
      <c r="T110" s="2">
        <v>21229292</v>
      </c>
      <c r="U110" s="2">
        <v>30914186</v>
      </c>
      <c r="V110" s="2">
        <v>30366487</v>
      </c>
      <c r="W110" s="2">
        <v>31365479</v>
      </c>
      <c r="X110" s="2">
        <v>14604308</v>
      </c>
      <c r="Y110" s="2">
        <v>15606864</v>
      </c>
      <c r="Z110" s="2">
        <v>43683261</v>
      </c>
      <c r="AA110" s="2">
        <v>20697743</v>
      </c>
      <c r="AB110" s="1"/>
      <c r="AC110" s="2">
        <v>24935967</v>
      </c>
      <c r="AD110" s="2">
        <v>37944708</v>
      </c>
      <c r="AE110" s="2">
        <v>40797969</v>
      </c>
      <c r="AF110" s="2">
        <v>44098330</v>
      </c>
      <c r="AG110" s="2">
        <v>21359213</v>
      </c>
      <c r="AH110" s="2">
        <v>24195322</v>
      </c>
      <c r="AI110" s="2">
        <v>49388606</v>
      </c>
      <c r="AJ110" s="2">
        <v>8385925</v>
      </c>
      <c r="AK110" s="2">
        <v>7344295</v>
      </c>
      <c r="AL110" s="2">
        <v>7760430</v>
      </c>
      <c r="AM110" s="6">
        <v>6528328</v>
      </c>
      <c r="AN110" s="8">
        <v>9547837</v>
      </c>
      <c r="AS110">
        <v>2688874</v>
      </c>
      <c r="AT110">
        <v>11048</v>
      </c>
      <c r="AU110">
        <v>7796</v>
      </c>
      <c r="AV110">
        <v>10495</v>
      </c>
      <c r="AW110">
        <v>16639</v>
      </c>
      <c r="AX110">
        <v>20060</v>
      </c>
      <c r="AY110">
        <v>24642</v>
      </c>
      <c r="AZ110">
        <v>17506</v>
      </c>
      <c r="BA110">
        <v>10540</v>
      </c>
      <c r="BB110">
        <v>12443</v>
      </c>
    </row>
    <row r="111" spans="1:54" x14ac:dyDescent="0.25">
      <c r="A111" t="s">
        <v>0</v>
      </c>
      <c r="B111" t="s">
        <v>31</v>
      </c>
      <c r="P111" s="1">
        <v>3537</v>
      </c>
      <c r="Q111" s="1">
        <v>3058</v>
      </c>
      <c r="R111" s="1">
        <v>2503</v>
      </c>
      <c r="S111" s="2">
        <v>3103665</v>
      </c>
      <c r="T111" s="2">
        <v>2128481</v>
      </c>
      <c r="U111" s="2">
        <v>2247538</v>
      </c>
      <c r="V111" s="2">
        <v>2605245</v>
      </c>
      <c r="W111" s="2">
        <v>1219648</v>
      </c>
      <c r="X111" s="2">
        <v>1564695</v>
      </c>
      <c r="Y111" s="2">
        <v>3029493</v>
      </c>
      <c r="Z111" s="2">
        <v>3814958</v>
      </c>
      <c r="AA111" s="2">
        <v>2967584</v>
      </c>
      <c r="AB111" s="1"/>
      <c r="AC111" s="2">
        <v>1488522</v>
      </c>
      <c r="AD111" s="2">
        <v>1594715</v>
      </c>
      <c r="AE111" s="2">
        <v>631775</v>
      </c>
      <c r="AF111" s="2">
        <v>2068079</v>
      </c>
      <c r="AG111" s="2">
        <v>2067886</v>
      </c>
      <c r="AH111" s="2">
        <v>3611180</v>
      </c>
      <c r="AI111" s="2">
        <v>3097593</v>
      </c>
      <c r="AJ111" s="2">
        <v>1340691</v>
      </c>
      <c r="AK111" s="2">
        <v>1019872</v>
      </c>
      <c r="AL111" s="2">
        <v>1255844</v>
      </c>
      <c r="AM111" s="6">
        <v>1498726</v>
      </c>
      <c r="AN111" s="8">
        <v>1570601</v>
      </c>
      <c r="AS111">
        <v>700306</v>
      </c>
      <c r="AT111">
        <v>504</v>
      </c>
      <c r="AU111">
        <v>236</v>
      </c>
      <c r="AV111">
        <v>603</v>
      </c>
      <c r="AW111">
        <v>1848</v>
      </c>
      <c r="AX111">
        <v>1963</v>
      </c>
      <c r="AY111">
        <v>2735</v>
      </c>
      <c r="AZ111">
        <v>1627</v>
      </c>
      <c r="BA111">
        <v>1803</v>
      </c>
      <c r="BB111">
        <v>2177</v>
      </c>
    </row>
    <row r="112" spans="1:54" x14ac:dyDescent="0.25">
      <c r="A112" t="s">
        <v>0</v>
      </c>
      <c r="B112" t="s">
        <v>94</v>
      </c>
      <c r="P112" s="1"/>
      <c r="Q112" s="1"/>
      <c r="R112" s="1"/>
      <c r="S112" s="2"/>
      <c r="T112" s="2">
        <v>1102</v>
      </c>
      <c r="U112" s="2"/>
      <c r="V112" s="2">
        <v>355</v>
      </c>
      <c r="W112" s="2"/>
      <c r="Z112" s="2"/>
      <c r="AA112" s="2"/>
      <c r="AB112" s="1"/>
      <c r="AC112" s="2"/>
      <c r="AD112" s="2"/>
      <c r="AF112" s="2"/>
      <c r="AG112" s="2"/>
      <c r="AH112" s="2"/>
      <c r="AI112" s="2">
        <v>5700</v>
      </c>
      <c r="AJ112" s="2">
        <v>23291</v>
      </c>
      <c r="AK112" s="2">
        <v>20789</v>
      </c>
      <c r="AL112" s="2">
        <v>15854</v>
      </c>
      <c r="AM112" s="7">
        <v>273</v>
      </c>
      <c r="AN112" s="8">
        <v>5831</v>
      </c>
    </row>
    <row r="113" spans="1:54" x14ac:dyDescent="0.25">
      <c r="A113" t="s">
        <v>0</v>
      </c>
      <c r="B113" t="s">
        <v>12</v>
      </c>
      <c r="P113" s="1">
        <v>26</v>
      </c>
      <c r="Q113" s="1">
        <v>68</v>
      </c>
      <c r="R113" s="1">
        <v>13</v>
      </c>
      <c r="S113" s="2">
        <v>2563</v>
      </c>
      <c r="T113" s="2">
        <v>672039</v>
      </c>
      <c r="U113" s="2">
        <v>1354358</v>
      </c>
      <c r="V113" s="2"/>
      <c r="W113" s="2"/>
      <c r="X113" s="2">
        <v>5514407</v>
      </c>
      <c r="Y113" s="2">
        <v>5050787</v>
      </c>
      <c r="Z113" s="2">
        <v>2167595</v>
      </c>
      <c r="AA113" s="2">
        <v>34</v>
      </c>
      <c r="AB113" s="1"/>
      <c r="AC113" s="2">
        <v>77803</v>
      </c>
      <c r="AD113" s="2">
        <v>224400</v>
      </c>
      <c r="AE113" s="2">
        <v>412913</v>
      </c>
      <c r="AF113" s="2">
        <v>280962</v>
      </c>
      <c r="AG113" s="2">
        <v>286654</v>
      </c>
      <c r="AH113" s="2">
        <v>158191</v>
      </c>
      <c r="AI113" s="2">
        <v>690424</v>
      </c>
      <c r="AJ113" s="2">
        <v>193735</v>
      </c>
      <c r="AK113" s="2">
        <v>94556</v>
      </c>
      <c r="AL113" s="2">
        <v>270646</v>
      </c>
      <c r="AM113" s="6">
        <v>2173124</v>
      </c>
      <c r="AN113" s="8">
        <v>3449032</v>
      </c>
      <c r="AS113">
        <v>86377</v>
      </c>
      <c r="AT113">
        <v>14</v>
      </c>
      <c r="AU113">
        <v>54</v>
      </c>
      <c r="AV113">
        <v>301</v>
      </c>
      <c r="AW113">
        <v>224</v>
      </c>
    </row>
    <row r="114" spans="1:54" x14ac:dyDescent="0.25">
      <c r="A114" t="s">
        <v>0</v>
      </c>
      <c r="B114" t="s">
        <v>13</v>
      </c>
      <c r="P114" s="1">
        <v>4853</v>
      </c>
      <c r="Q114" s="1">
        <v>6666</v>
      </c>
      <c r="R114" s="1">
        <v>8287</v>
      </c>
      <c r="S114" s="2">
        <v>6539755</v>
      </c>
      <c r="T114" s="2">
        <v>24922964</v>
      </c>
      <c r="U114" s="2">
        <v>14053997</v>
      </c>
      <c r="V114" s="2">
        <v>2829658</v>
      </c>
      <c r="W114" s="2">
        <v>144</v>
      </c>
      <c r="X114" s="2">
        <v>119905</v>
      </c>
      <c r="Y114" s="2">
        <v>100</v>
      </c>
      <c r="Z114" s="2">
        <v>515297</v>
      </c>
      <c r="AA114" s="2">
        <v>172445</v>
      </c>
      <c r="AB114" s="1"/>
      <c r="AC114" s="2">
        <v>1654231</v>
      </c>
      <c r="AD114" s="2">
        <v>1531889</v>
      </c>
      <c r="AE114" s="2">
        <v>509732</v>
      </c>
      <c r="AF114" s="2">
        <v>10934409</v>
      </c>
      <c r="AG114" s="2">
        <v>4190061</v>
      </c>
      <c r="AH114" s="2">
        <v>14955835</v>
      </c>
      <c r="AI114" s="2">
        <v>815998</v>
      </c>
      <c r="AJ114" s="2">
        <v>4182882</v>
      </c>
      <c r="AK114" s="2">
        <v>384832</v>
      </c>
      <c r="AL114" s="2">
        <v>2537906</v>
      </c>
      <c r="AM114" s="6">
        <v>478930</v>
      </c>
      <c r="AN114" s="8">
        <v>289639</v>
      </c>
    </row>
    <row r="115" spans="1:54" x14ac:dyDescent="0.25">
      <c r="B115" t="s">
        <v>147</v>
      </c>
      <c r="P115" s="1"/>
      <c r="Q115" s="1"/>
      <c r="R115" s="1"/>
      <c r="S115" s="2"/>
      <c r="T115" s="2"/>
      <c r="U115" s="2"/>
      <c r="V115" s="2"/>
      <c r="W115" s="2"/>
      <c r="Z115" s="2"/>
      <c r="AA115" s="2"/>
      <c r="AB115" s="1"/>
      <c r="AC115" s="2"/>
      <c r="AD115" s="2"/>
      <c r="AF115" s="2"/>
      <c r="AG115" s="2"/>
      <c r="AH115" s="2"/>
      <c r="AI115" s="2"/>
      <c r="AJ115" s="2"/>
      <c r="AK115" s="2"/>
      <c r="AL115" s="2"/>
      <c r="AM115" s="6"/>
      <c r="AN115" s="9"/>
      <c r="AT115">
        <v>37</v>
      </c>
      <c r="AU115">
        <v>43</v>
      </c>
      <c r="AV115">
        <v>2</v>
      </c>
      <c r="AW115">
        <v>1</v>
      </c>
      <c r="AX115">
        <v>7</v>
      </c>
      <c r="AY115">
        <v>51</v>
      </c>
      <c r="BA115">
        <v>71</v>
      </c>
      <c r="BB115">
        <v>11</v>
      </c>
    </row>
    <row r="116" spans="1:54" x14ac:dyDescent="0.25">
      <c r="A116" t="s">
        <v>0</v>
      </c>
      <c r="B116" t="s">
        <v>32</v>
      </c>
      <c r="P116" s="1">
        <v>44</v>
      </c>
      <c r="Q116" s="1">
        <v>833</v>
      </c>
      <c r="R116" s="1">
        <v>279</v>
      </c>
      <c r="S116" s="2">
        <v>177728</v>
      </c>
      <c r="T116" s="2">
        <v>239071</v>
      </c>
      <c r="U116" s="2">
        <v>453396</v>
      </c>
      <c r="V116" s="2">
        <v>21882</v>
      </c>
      <c r="W116" s="2">
        <v>11063</v>
      </c>
      <c r="X116" s="2">
        <v>45112</v>
      </c>
      <c r="Y116" s="2">
        <v>106518</v>
      </c>
      <c r="Z116" s="2">
        <v>72246</v>
      </c>
      <c r="AA116" s="2">
        <v>51606</v>
      </c>
      <c r="AB116" s="1"/>
      <c r="AC116" s="2">
        <v>85197</v>
      </c>
      <c r="AD116" s="2">
        <v>167901</v>
      </c>
      <c r="AE116" s="2">
        <v>105352</v>
      </c>
      <c r="AF116" s="2">
        <v>80955</v>
      </c>
      <c r="AG116" s="2">
        <v>107509</v>
      </c>
      <c r="AH116" s="2">
        <v>126241</v>
      </c>
      <c r="AI116" s="2">
        <v>279383</v>
      </c>
      <c r="AJ116" s="2">
        <v>123540</v>
      </c>
      <c r="AK116" s="2">
        <v>276289</v>
      </c>
      <c r="AL116" s="2">
        <v>73088</v>
      </c>
      <c r="AM116" s="6">
        <v>97156</v>
      </c>
      <c r="AN116" s="8">
        <v>223224</v>
      </c>
      <c r="AS116">
        <v>84384</v>
      </c>
      <c r="AT116">
        <v>75</v>
      </c>
      <c r="AU116">
        <v>3</v>
      </c>
      <c r="AV116">
        <v>1</v>
      </c>
      <c r="AW116">
        <v>33</v>
      </c>
      <c r="AX116">
        <v>63</v>
      </c>
      <c r="AY116">
        <v>85</v>
      </c>
      <c r="AZ116">
        <v>157</v>
      </c>
      <c r="BA116">
        <v>185</v>
      </c>
      <c r="BB116">
        <v>161</v>
      </c>
    </row>
    <row r="117" spans="1:54" x14ac:dyDescent="0.25">
      <c r="A117" t="s">
        <v>0</v>
      </c>
      <c r="B117" t="s">
        <v>33</v>
      </c>
      <c r="P117" s="1">
        <v>867</v>
      </c>
      <c r="Q117" s="1">
        <v>976</v>
      </c>
      <c r="R117" s="1">
        <v>726</v>
      </c>
      <c r="S117" s="2">
        <v>306965</v>
      </c>
      <c r="T117" s="2">
        <v>970167</v>
      </c>
      <c r="U117" s="2">
        <v>338247</v>
      </c>
      <c r="V117" s="2">
        <v>88133</v>
      </c>
      <c r="W117" s="2">
        <v>21267</v>
      </c>
      <c r="Y117" s="2">
        <v>100487</v>
      </c>
      <c r="Z117" s="2">
        <v>42040</v>
      </c>
      <c r="AA117" s="2">
        <v>16881</v>
      </c>
      <c r="AB117" s="1"/>
      <c r="AC117" s="2">
        <v>57393</v>
      </c>
      <c r="AD117" s="2">
        <v>42610</v>
      </c>
      <c r="AE117" s="2">
        <v>78874</v>
      </c>
      <c r="AF117" s="2">
        <v>149864</v>
      </c>
      <c r="AG117" s="2">
        <v>100015</v>
      </c>
      <c r="AH117" s="2">
        <v>515653</v>
      </c>
      <c r="AI117" s="2">
        <v>470042</v>
      </c>
      <c r="AJ117" s="2">
        <v>364831</v>
      </c>
      <c r="AK117" s="2">
        <v>397740</v>
      </c>
      <c r="AL117" s="2">
        <v>240651</v>
      </c>
      <c r="AM117" s="6">
        <v>292093</v>
      </c>
      <c r="AN117" s="8">
        <v>325915</v>
      </c>
      <c r="AS117">
        <v>162534</v>
      </c>
      <c r="AT117">
        <v>72</v>
      </c>
      <c r="AU117">
        <v>22</v>
      </c>
      <c r="AV117">
        <v>281</v>
      </c>
      <c r="AW117">
        <v>102</v>
      </c>
      <c r="AX117">
        <v>329</v>
      </c>
      <c r="AY117">
        <v>861</v>
      </c>
      <c r="AZ117">
        <v>649</v>
      </c>
      <c r="BA117">
        <v>876</v>
      </c>
      <c r="BB117">
        <v>721</v>
      </c>
    </row>
    <row r="118" spans="1:54" x14ac:dyDescent="0.25">
      <c r="B118" t="s">
        <v>105</v>
      </c>
      <c r="P118" s="1"/>
      <c r="Q118" s="1"/>
      <c r="R118" s="1"/>
      <c r="S118" s="2"/>
      <c r="T118" s="2"/>
      <c r="U118" s="2"/>
      <c r="V118" s="2"/>
      <c r="W118" s="2"/>
      <c r="X118" s="2">
        <v>887054</v>
      </c>
      <c r="Y118" s="2">
        <v>80432</v>
      </c>
      <c r="Z118" s="2">
        <v>5100</v>
      </c>
      <c r="AA118" s="2"/>
      <c r="AB118" s="1"/>
      <c r="AC118" s="2">
        <v>9464</v>
      </c>
      <c r="AD118" s="2"/>
      <c r="AF118" s="2"/>
      <c r="AG118" s="2"/>
      <c r="AH118" s="2"/>
      <c r="AI118" s="2"/>
      <c r="AJ118" s="2"/>
      <c r="AK118" s="2"/>
      <c r="AL118" s="2"/>
      <c r="AM118" s="6"/>
      <c r="AN118" s="9"/>
    </row>
    <row r="119" spans="1:54" x14ac:dyDescent="0.25">
      <c r="A119" t="s">
        <v>0</v>
      </c>
      <c r="B119" t="s">
        <v>83</v>
      </c>
      <c r="P119" s="1"/>
      <c r="Q119" s="1"/>
      <c r="R119" s="1"/>
      <c r="S119" s="2">
        <v>14518</v>
      </c>
      <c r="T119" s="2"/>
      <c r="U119" s="2"/>
      <c r="V119" s="2"/>
      <c r="W119" s="2"/>
      <c r="X119" s="2">
        <v>1150</v>
      </c>
      <c r="Z119" s="2"/>
      <c r="AA119" s="2"/>
      <c r="AB119" s="1"/>
      <c r="AC119" s="2"/>
      <c r="AD119" s="2"/>
      <c r="AE119" s="2">
        <v>9792</v>
      </c>
      <c r="AF119" s="2">
        <v>57522</v>
      </c>
      <c r="AG119" s="2">
        <v>10230</v>
      </c>
      <c r="AH119" s="2">
        <v>9920</v>
      </c>
      <c r="AI119" s="2">
        <v>9600</v>
      </c>
      <c r="AJ119" s="2">
        <v>3692</v>
      </c>
      <c r="AK119" s="2">
        <v>488</v>
      </c>
      <c r="AL119" s="2"/>
      <c r="AM119" s="7">
        <v>2505</v>
      </c>
      <c r="AN119" s="8">
        <v>833</v>
      </c>
      <c r="AS119">
        <v>220</v>
      </c>
      <c r="AY119">
        <v>14</v>
      </c>
      <c r="AZ119">
        <v>113</v>
      </c>
      <c r="BA119">
        <v>151</v>
      </c>
      <c r="BB119">
        <v>177</v>
      </c>
    </row>
    <row r="120" spans="1:54" x14ac:dyDescent="0.25">
      <c r="B120" t="s">
        <v>157</v>
      </c>
      <c r="P120" s="1"/>
      <c r="Q120" s="1"/>
      <c r="R120" s="1"/>
      <c r="S120" s="2"/>
      <c r="T120" s="2"/>
      <c r="U120" s="2"/>
      <c r="V120" s="2"/>
      <c r="W120" s="2"/>
      <c r="Z120" s="2"/>
      <c r="AA120" s="2"/>
      <c r="AB120" s="1"/>
      <c r="AC120" s="2"/>
      <c r="AD120" s="2"/>
      <c r="AF120" s="2"/>
      <c r="AG120" s="2"/>
      <c r="AH120" s="2"/>
      <c r="AI120" s="2"/>
      <c r="AJ120" s="2"/>
      <c r="AK120" s="2"/>
      <c r="AL120" s="2"/>
      <c r="AM120" s="7"/>
      <c r="AN120" s="9"/>
      <c r="AY120">
        <v>406</v>
      </c>
      <c r="AZ120">
        <v>880</v>
      </c>
      <c r="BA120">
        <v>5764</v>
      </c>
      <c r="BB120">
        <v>7625</v>
      </c>
    </row>
    <row r="121" spans="1:54" x14ac:dyDescent="0.25">
      <c r="B121" t="s">
        <v>143</v>
      </c>
      <c r="P121" s="1"/>
      <c r="Q121" s="1"/>
      <c r="R121" s="1"/>
      <c r="S121" s="2"/>
      <c r="T121" s="2"/>
      <c r="U121" s="2"/>
      <c r="V121" s="2"/>
      <c r="W121" s="2"/>
      <c r="Z121" s="2"/>
      <c r="AA121" s="2"/>
      <c r="AB121" s="1"/>
      <c r="AC121" s="2"/>
      <c r="AD121" s="2"/>
      <c r="AF121" s="2"/>
      <c r="AG121" s="2"/>
      <c r="AH121" s="2"/>
      <c r="AI121" s="2"/>
      <c r="AJ121" s="2"/>
      <c r="AK121" s="2"/>
      <c r="AL121" s="2"/>
      <c r="AM121" s="7"/>
      <c r="AN121" s="9"/>
      <c r="AX121">
        <v>1</v>
      </c>
      <c r="AY121">
        <v>1</v>
      </c>
      <c r="AZ121">
        <v>3458</v>
      </c>
      <c r="BA121">
        <v>22320</v>
      </c>
      <c r="BB121">
        <v>3634</v>
      </c>
    </row>
    <row r="122" spans="1:54" x14ac:dyDescent="0.25">
      <c r="A122" t="s">
        <v>0</v>
      </c>
      <c r="B122" t="s">
        <v>14</v>
      </c>
      <c r="P122" s="1">
        <v>1602</v>
      </c>
      <c r="Q122" s="1">
        <v>1550</v>
      </c>
      <c r="R122" s="1">
        <v>1836</v>
      </c>
      <c r="S122" s="2">
        <v>2690470</v>
      </c>
      <c r="T122" s="2">
        <v>3891364</v>
      </c>
      <c r="U122" s="2">
        <v>2563276</v>
      </c>
      <c r="V122" s="2">
        <v>701339</v>
      </c>
      <c r="W122" s="2">
        <v>441983</v>
      </c>
      <c r="X122" s="2">
        <v>7053076</v>
      </c>
      <c r="Y122" s="2">
        <v>6966481</v>
      </c>
      <c r="Z122" s="2">
        <v>5811933</v>
      </c>
      <c r="AA122" s="2">
        <v>6519473</v>
      </c>
      <c r="AB122" s="1"/>
      <c r="AC122" s="2">
        <v>7467484</v>
      </c>
      <c r="AD122" s="2">
        <v>6404781</v>
      </c>
      <c r="AE122" s="2">
        <v>6932927</v>
      </c>
      <c r="AF122" s="2">
        <v>6229252</v>
      </c>
      <c r="AG122" s="2">
        <v>9968591</v>
      </c>
      <c r="AH122" s="2">
        <v>10504846</v>
      </c>
      <c r="AI122" s="2">
        <v>14478468</v>
      </c>
      <c r="AJ122" s="2">
        <v>7706960</v>
      </c>
      <c r="AK122" s="2">
        <v>11088528</v>
      </c>
      <c r="AL122" s="2">
        <v>8694704</v>
      </c>
      <c r="AM122" s="6">
        <v>9071247</v>
      </c>
      <c r="AN122" s="8">
        <v>8638366</v>
      </c>
      <c r="AS122">
        <v>2714486</v>
      </c>
      <c r="AT122">
        <v>1340</v>
      </c>
      <c r="AU122">
        <v>8738</v>
      </c>
      <c r="AV122">
        <v>25672</v>
      </c>
      <c r="AW122">
        <v>38986</v>
      </c>
      <c r="AX122">
        <v>26354</v>
      </c>
      <c r="AY122">
        <v>32723</v>
      </c>
      <c r="AZ122">
        <v>20314</v>
      </c>
      <c r="BA122">
        <v>41443</v>
      </c>
      <c r="BB122">
        <v>38728</v>
      </c>
    </row>
    <row r="123" spans="1:54" x14ac:dyDescent="0.25">
      <c r="A123" t="s">
        <v>0</v>
      </c>
      <c r="B123" t="s">
        <v>15</v>
      </c>
      <c r="P123" s="1">
        <v>10373</v>
      </c>
      <c r="Q123" s="1">
        <v>12380</v>
      </c>
      <c r="R123" s="1">
        <v>14095</v>
      </c>
      <c r="S123" s="2">
        <v>3615601</v>
      </c>
      <c r="T123" s="2">
        <v>6324114</v>
      </c>
      <c r="U123" s="2">
        <v>10557778</v>
      </c>
      <c r="V123" s="2">
        <v>66992069</v>
      </c>
      <c r="W123" s="2">
        <v>41222624</v>
      </c>
      <c r="X123" s="2">
        <v>32047053</v>
      </c>
      <c r="Y123" s="2">
        <v>8313523</v>
      </c>
      <c r="Z123" s="2">
        <v>12349361</v>
      </c>
      <c r="AA123" s="2">
        <v>12948641</v>
      </c>
      <c r="AB123" s="1"/>
      <c r="AC123" s="2">
        <v>571535</v>
      </c>
      <c r="AD123" s="2">
        <v>156147</v>
      </c>
      <c r="AE123" s="2">
        <v>867498</v>
      </c>
      <c r="AF123" s="2">
        <v>3655965</v>
      </c>
      <c r="AG123" s="2">
        <v>4673840</v>
      </c>
      <c r="AH123" s="2">
        <v>4714321</v>
      </c>
      <c r="AI123" s="2">
        <v>25285287</v>
      </c>
      <c r="AJ123" s="2">
        <v>10848949</v>
      </c>
      <c r="AK123" s="2">
        <v>12306649</v>
      </c>
      <c r="AL123" s="2">
        <v>13635500</v>
      </c>
      <c r="AM123" s="6">
        <v>15095084</v>
      </c>
      <c r="AN123" s="8">
        <v>13248025</v>
      </c>
      <c r="AS123">
        <v>13117819</v>
      </c>
      <c r="AT123">
        <v>17859</v>
      </c>
      <c r="AU123">
        <v>44204</v>
      </c>
      <c r="AV123">
        <v>72950</v>
      </c>
      <c r="AW123">
        <v>66875</v>
      </c>
      <c r="AX123">
        <v>68135</v>
      </c>
      <c r="AY123">
        <v>47504</v>
      </c>
      <c r="AZ123">
        <v>28571</v>
      </c>
      <c r="BA123">
        <v>56226</v>
      </c>
      <c r="BB123">
        <v>39231</v>
      </c>
    </row>
    <row r="124" spans="1:54" x14ac:dyDescent="0.25">
      <c r="A124" t="s">
        <v>0</v>
      </c>
      <c r="B124" t="s">
        <v>52</v>
      </c>
      <c r="P124" s="1"/>
      <c r="Q124" s="1"/>
      <c r="R124" s="1"/>
      <c r="S124" s="2"/>
      <c r="T124" s="2"/>
      <c r="U124" s="2"/>
      <c r="V124" s="2"/>
      <c r="W124" s="2"/>
      <c r="Z124" s="2"/>
      <c r="AA124" s="2"/>
      <c r="AB124" s="1"/>
      <c r="AC124" s="2"/>
      <c r="AD124" s="2"/>
      <c r="AE124" s="2">
        <v>575866</v>
      </c>
      <c r="AF124" s="2">
        <v>508803</v>
      </c>
      <c r="AG124" s="2">
        <v>643428</v>
      </c>
      <c r="AH124" s="2">
        <v>521516</v>
      </c>
      <c r="AI124" s="2">
        <v>494238</v>
      </c>
      <c r="AJ124" s="2">
        <v>431738</v>
      </c>
      <c r="AK124" s="2">
        <v>246869</v>
      </c>
      <c r="AL124" s="2">
        <v>290267</v>
      </c>
      <c r="AM124" s="6">
        <v>337238</v>
      </c>
      <c r="AN124" s="8">
        <v>261712</v>
      </c>
      <c r="AS124">
        <v>33002</v>
      </c>
      <c r="AW124">
        <v>28</v>
      </c>
      <c r="AX124">
        <v>18</v>
      </c>
      <c r="AY124">
        <v>90</v>
      </c>
      <c r="AZ124">
        <v>168</v>
      </c>
      <c r="BA124">
        <v>91</v>
      </c>
      <c r="BB124">
        <v>54</v>
      </c>
    </row>
    <row r="125" spans="1:54" x14ac:dyDescent="0.25">
      <c r="B125" t="s">
        <v>158</v>
      </c>
      <c r="P125" s="1"/>
      <c r="Q125" s="1"/>
      <c r="R125" s="1"/>
      <c r="S125" s="2"/>
      <c r="T125" s="2"/>
      <c r="U125" s="2"/>
      <c r="V125" s="2"/>
      <c r="W125" s="2"/>
      <c r="Z125" s="2"/>
      <c r="AA125" s="2"/>
      <c r="AB125" s="1"/>
      <c r="AC125" s="2"/>
      <c r="AD125" s="2"/>
      <c r="AF125" s="2"/>
      <c r="AG125" s="2"/>
      <c r="AH125" s="2"/>
      <c r="AI125" s="2"/>
      <c r="AJ125" s="2"/>
      <c r="AK125" s="2"/>
      <c r="AL125" s="2"/>
      <c r="AM125" s="6"/>
      <c r="AN125" s="9"/>
      <c r="BB125">
        <v>84</v>
      </c>
    </row>
    <row r="126" spans="1:54" x14ac:dyDescent="0.25">
      <c r="A126" t="s">
        <v>0</v>
      </c>
      <c r="B126" t="s">
        <v>118</v>
      </c>
      <c r="P126" s="1"/>
      <c r="Q126" s="1"/>
      <c r="R126" s="1"/>
      <c r="S126" s="2"/>
      <c r="T126" s="2"/>
      <c r="U126" s="2"/>
      <c r="V126" s="2"/>
      <c r="W126" s="2"/>
      <c r="Z126" s="2"/>
      <c r="AA126" s="2"/>
      <c r="AB126" s="1"/>
      <c r="AC126" s="2"/>
      <c r="AD126" s="2"/>
      <c r="AF126" s="2"/>
      <c r="AG126" s="2"/>
      <c r="AH126" s="2"/>
      <c r="AI126" s="2"/>
      <c r="AJ126" s="2"/>
      <c r="AK126" s="2"/>
      <c r="AL126" s="2">
        <v>1672</v>
      </c>
      <c r="AM126" s="7">
        <v>19096</v>
      </c>
      <c r="AN126" s="9">
        <v>111226</v>
      </c>
    </row>
    <row r="127" spans="1:54" x14ac:dyDescent="0.25">
      <c r="A127" t="s">
        <v>0</v>
      </c>
      <c r="B127" t="s">
        <v>50</v>
      </c>
      <c r="P127" s="1"/>
      <c r="Q127" s="1"/>
      <c r="R127" s="1"/>
      <c r="S127" s="2">
        <v>16583</v>
      </c>
      <c r="T127" s="2">
        <v>87825</v>
      </c>
      <c r="U127" s="2">
        <v>46051</v>
      </c>
      <c r="V127" s="2">
        <v>129590</v>
      </c>
      <c r="W127" s="2">
        <v>208550</v>
      </c>
      <c r="X127" s="2">
        <v>63544</v>
      </c>
      <c r="Y127" s="2">
        <v>257762</v>
      </c>
      <c r="Z127" s="2">
        <v>94162</v>
      </c>
      <c r="AA127" s="2">
        <v>116341</v>
      </c>
      <c r="AB127" s="1"/>
      <c r="AC127" s="2">
        <v>29663</v>
      </c>
      <c r="AD127" s="2"/>
      <c r="AE127" s="2">
        <v>81935</v>
      </c>
      <c r="AF127" s="2">
        <v>385621</v>
      </c>
      <c r="AG127" s="2">
        <v>231014</v>
      </c>
      <c r="AH127" s="2">
        <v>11154950</v>
      </c>
      <c r="AI127" s="2">
        <v>11885726</v>
      </c>
      <c r="AJ127" s="2">
        <v>666400</v>
      </c>
      <c r="AK127" s="2">
        <v>813634</v>
      </c>
      <c r="AL127" s="2">
        <v>946166</v>
      </c>
      <c r="AM127" s="6">
        <v>567670</v>
      </c>
      <c r="AN127" s="8">
        <v>921951</v>
      </c>
      <c r="AS127">
        <v>53374</v>
      </c>
      <c r="AV127">
        <v>179</v>
      </c>
      <c r="AW127">
        <v>57</v>
      </c>
      <c r="BB127">
        <v>456</v>
      </c>
    </row>
    <row r="128" spans="1:54" x14ac:dyDescent="0.25">
      <c r="A128" t="s">
        <v>0</v>
      </c>
      <c r="B128" t="s">
        <v>16</v>
      </c>
      <c r="P128" s="1">
        <v>1101</v>
      </c>
      <c r="Q128" s="1">
        <v>7838</v>
      </c>
      <c r="R128" s="1">
        <v>5761</v>
      </c>
      <c r="S128" s="2">
        <v>4081960</v>
      </c>
      <c r="T128" s="2">
        <v>560</v>
      </c>
      <c r="U128" s="2">
        <v>1313</v>
      </c>
      <c r="V128" s="2"/>
      <c r="W128" s="2"/>
      <c r="X128" s="2">
        <v>22926787</v>
      </c>
      <c r="Y128" s="2">
        <v>7985046</v>
      </c>
      <c r="Z128" s="2">
        <v>11398098</v>
      </c>
      <c r="AA128" s="2">
        <v>1545799</v>
      </c>
      <c r="AB128" s="1"/>
      <c r="AC128" s="2">
        <v>262835</v>
      </c>
      <c r="AD128" s="2">
        <v>752076</v>
      </c>
      <c r="AE128" s="2">
        <v>64075</v>
      </c>
      <c r="AF128" s="2">
        <v>134176</v>
      </c>
      <c r="AG128" s="2">
        <v>89895</v>
      </c>
      <c r="AH128" s="2">
        <v>253085</v>
      </c>
      <c r="AI128" s="2">
        <v>466947</v>
      </c>
      <c r="AJ128" s="2">
        <v>216645</v>
      </c>
      <c r="AK128" s="2">
        <v>87005</v>
      </c>
      <c r="AL128" s="2">
        <v>1062873</v>
      </c>
      <c r="AM128" s="6">
        <v>1526535</v>
      </c>
      <c r="AN128" s="8">
        <v>1477866</v>
      </c>
      <c r="AS128">
        <v>52</v>
      </c>
      <c r="AT128">
        <v>4</v>
      </c>
      <c r="AU128">
        <v>24</v>
      </c>
      <c r="AV128">
        <v>104</v>
      </c>
      <c r="AW128">
        <v>61</v>
      </c>
      <c r="AX128">
        <v>1</v>
      </c>
      <c r="AY128">
        <v>1396</v>
      </c>
      <c r="AZ128">
        <v>14023</v>
      </c>
      <c r="BA128">
        <v>1405</v>
      </c>
      <c r="BB128">
        <v>1455</v>
      </c>
    </row>
    <row r="129" spans="1:54" x14ac:dyDescent="0.25">
      <c r="B129" t="s">
        <v>47</v>
      </c>
      <c r="P129" s="1"/>
      <c r="Q129" s="1"/>
      <c r="R129" s="1"/>
      <c r="S129" s="2"/>
      <c r="T129" s="2"/>
      <c r="U129" s="2"/>
      <c r="V129" s="2"/>
      <c r="W129" s="2"/>
      <c r="Z129" s="2"/>
      <c r="AA129" s="2"/>
      <c r="AB129" s="1"/>
      <c r="AC129" s="2"/>
      <c r="AD129" s="2"/>
      <c r="AE129" s="2">
        <v>34072</v>
      </c>
      <c r="AF129" s="2">
        <v>48658</v>
      </c>
      <c r="AG129" s="2">
        <v>132698</v>
      </c>
      <c r="AH129" s="2">
        <v>93276</v>
      </c>
      <c r="AI129" s="2">
        <v>165793</v>
      </c>
      <c r="AJ129" s="2">
        <v>248599</v>
      </c>
      <c r="AK129" s="2">
        <v>144157</v>
      </c>
      <c r="AL129" s="2">
        <v>219363</v>
      </c>
      <c r="AM129" s="6">
        <v>222265</v>
      </c>
      <c r="AN129" s="8">
        <v>417470</v>
      </c>
    </row>
    <row r="130" spans="1:54" x14ac:dyDescent="0.25">
      <c r="B130" t="s">
        <v>35</v>
      </c>
      <c r="P130" s="1">
        <v>12151</v>
      </c>
      <c r="Q130" s="1">
        <v>10449</v>
      </c>
      <c r="R130" s="1">
        <v>10852</v>
      </c>
      <c r="S130" s="2">
        <v>5793132</v>
      </c>
      <c r="T130" s="2">
        <v>12547670</v>
      </c>
      <c r="U130" s="2">
        <v>12973390</v>
      </c>
      <c r="V130" s="2">
        <v>11619270</v>
      </c>
      <c r="W130" s="2">
        <v>17063020</v>
      </c>
      <c r="X130" s="2">
        <v>11328368</v>
      </c>
      <c r="Y130" s="2">
        <v>13146638</v>
      </c>
      <c r="Z130" s="2">
        <v>20337997</v>
      </c>
      <c r="AA130" s="2">
        <v>17479398</v>
      </c>
      <c r="AB130" s="1"/>
      <c r="AC130" s="2">
        <v>22648198</v>
      </c>
      <c r="AD130" s="2">
        <v>23411608</v>
      </c>
      <c r="AE130" s="2">
        <v>24547273</v>
      </c>
      <c r="AF130" s="2">
        <v>23261356</v>
      </c>
      <c r="AG130" s="2">
        <v>32141513</v>
      </c>
      <c r="AH130" s="2">
        <v>29468307</v>
      </c>
      <c r="AI130" s="2">
        <v>42599138</v>
      </c>
      <c r="AJ130" s="2">
        <v>10767194</v>
      </c>
      <c r="AK130" s="2">
        <v>6533398</v>
      </c>
      <c r="AL130" s="2">
        <v>4059625</v>
      </c>
      <c r="AM130" s="6">
        <v>2337130</v>
      </c>
      <c r="AN130" s="8">
        <v>2305908</v>
      </c>
      <c r="AS130">
        <v>423751</v>
      </c>
      <c r="AT130">
        <v>604</v>
      </c>
      <c r="AU130">
        <v>690</v>
      </c>
      <c r="AV130">
        <v>230</v>
      </c>
      <c r="AW130">
        <v>807</v>
      </c>
      <c r="AX130">
        <v>2106</v>
      </c>
      <c r="AY130">
        <v>4048</v>
      </c>
      <c r="AZ130">
        <v>4375</v>
      </c>
      <c r="BA130">
        <v>2099</v>
      </c>
      <c r="BB130">
        <v>1693</v>
      </c>
    </row>
    <row r="131" spans="1:54" x14ac:dyDescent="0.25">
      <c r="B131" t="s">
        <v>34</v>
      </c>
      <c r="P131" s="1">
        <v>3404</v>
      </c>
      <c r="Q131" s="1">
        <v>5647</v>
      </c>
      <c r="R131" s="1">
        <v>3772</v>
      </c>
      <c r="S131" s="2">
        <v>2618562</v>
      </c>
      <c r="T131" s="2">
        <v>3314786</v>
      </c>
      <c r="U131" s="2">
        <v>4587914</v>
      </c>
      <c r="V131" s="2">
        <v>6217836</v>
      </c>
      <c r="W131" s="2">
        <v>5020859</v>
      </c>
      <c r="X131" s="2">
        <v>2044993</v>
      </c>
      <c r="Y131" s="2">
        <v>3124379</v>
      </c>
      <c r="Z131" s="2">
        <v>1612735</v>
      </c>
      <c r="AA131" s="2">
        <v>2386693</v>
      </c>
      <c r="AB131" s="1"/>
      <c r="AC131" s="2">
        <v>3957087</v>
      </c>
      <c r="AD131" s="2">
        <v>7766121</v>
      </c>
      <c r="AE131" s="2">
        <v>6705078</v>
      </c>
      <c r="AF131" s="2">
        <v>7326830</v>
      </c>
      <c r="AG131" s="2">
        <v>5174149</v>
      </c>
      <c r="AH131" s="2">
        <v>5085430</v>
      </c>
      <c r="AI131" s="2">
        <v>6998068</v>
      </c>
      <c r="AJ131" s="2">
        <v>2412191</v>
      </c>
      <c r="AK131" s="2">
        <v>1626324</v>
      </c>
      <c r="AL131" s="2">
        <v>1383275</v>
      </c>
      <c r="AM131" s="6">
        <v>1266589</v>
      </c>
      <c r="AN131" s="8">
        <v>1844000</v>
      </c>
      <c r="AS131">
        <v>2218491</v>
      </c>
      <c r="AT131">
        <v>229</v>
      </c>
      <c r="AU131">
        <v>466</v>
      </c>
      <c r="AV131">
        <v>1270</v>
      </c>
      <c r="AW131">
        <v>1285</v>
      </c>
      <c r="AX131">
        <v>2630</v>
      </c>
      <c r="AY131">
        <v>3091</v>
      </c>
      <c r="AZ131">
        <v>5268</v>
      </c>
      <c r="BA131">
        <v>5865</v>
      </c>
      <c r="BB131">
        <v>6068</v>
      </c>
    </row>
    <row r="132" spans="1:54" x14ac:dyDescent="0.25">
      <c r="B132" t="s">
        <v>44</v>
      </c>
      <c r="P132" s="1"/>
      <c r="Q132" s="1"/>
      <c r="R132" s="1"/>
      <c r="S132" s="2"/>
      <c r="T132" s="2"/>
      <c r="U132" s="2"/>
      <c r="V132" s="2"/>
      <c r="W132" s="2"/>
      <c r="Z132" s="2"/>
      <c r="AA132" s="2"/>
      <c r="AB132" s="1"/>
      <c r="AC132" s="2">
        <v>6292</v>
      </c>
      <c r="AD132" s="2"/>
      <c r="AE132" s="2">
        <v>130781</v>
      </c>
      <c r="AF132" s="2">
        <v>99792</v>
      </c>
      <c r="AG132" s="2">
        <v>55440</v>
      </c>
      <c r="AH132" s="2">
        <v>30080</v>
      </c>
      <c r="AI132" s="2">
        <v>127092</v>
      </c>
      <c r="AJ132" s="2">
        <v>603373</v>
      </c>
      <c r="AK132" s="2">
        <v>119647</v>
      </c>
      <c r="AL132" s="2">
        <v>391024</v>
      </c>
      <c r="AM132" s="6">
        <v>636065</v>
      </c>
      <c r="AN132" s="8">
        <v>1455499</v>
      </c>
      <c r="AS132">
        <v>3839639</v>
      </c>
      <c r="AT132">
        <v>21</v>
      </c>
      <c r="AV132">
        <v>1</v>
      </c>
    </row>
    <row r="133" spans="1:54" x14ac:dyDescent="0.25">
      <c r="A133" t="s">
        <v>0</v>
      </c>
      <c r="B133" t="s">
        <v>95</v>
      </c>
      <c r="AG133" s="2">
        <v>2401676</v>
      </c>
      <c r="AH133" s="2">
        <v>2657989</v>
      </c>
      <c r="AI133" s="2">
        <v>579887</v>
      </c>
      <c r="AJ133" s="2">
        <v>137803</v>
      </c>
      <c r="AK133">
        <v>162108</v>
      </c>
      <c r="AL133" s="2">
        <v>534717</v>
      </c>
      <c r="AM133" s="7">
        <v>540798</v>
      </c>
      <c r="AN133" s="8">
        <v>149031</v>
      </c>
      <c r="AS133">
        <v>826699</v>
      </c>
      <c r="AT133">
        <v>59</v>
      </c>
      <c r="BA133">
        <v>47</v>
      </c>
      <c r="BB133">
        <v>1</v>
      </c>
    </row>
    <row r="134" spans="1:54" x14ac:dyDescent="0.25">
      <c r="B134" t="s">
        <v>164</v>
      </c>
      <c r="AG134" s="2"/>
      <c r="AH134" s="2"/>
      <c r="AI134" s="2"/>
      <c r="AL134" s="2"/>
      <c r="AM134" s="7"/>
      <c r="AT134">
        <v>1201</v>
      </c>
      <c r="AU134">
        <v>1132</v>
      </c>
      <c r="AV134">
        <v>396</v>
      </c>
      <c r="AW134">
        <v>249</v>
      </c>
      <c r="AX134">
        <v>363</v>
      </c>
      <c r="AY134">
        <v>211</v>
      </c>
      <c r="AZ134">
        <v>450</v>
      </c>
      <c r="BA134">
        <v>393</v>
      </c>
      <c r="BB134">
        <v>510</v>
      </c>
    </row>
    <row r="135" spans="1:54" x14ac:dyDescent="0.25">
      <c r="B135" t="s">
        <v>145</v>
      </c>
      <c r="AG135" s="2"/>
      <c r="AH135" s="2"/>
      <c r="AI135" s="2"/>
      <c r="AL135" s="2"/>
      <c r="AM135" s="7"/>
      <c r="AS135">
        <v>928486</v>
      </c>
      <c r="AT135">
        <f>22381+2669</f>
        <v>25050</v>
      </c>
      <c r="AU135">
        <f>67209+4339</f>
        <v>71548</v>
      </c>
      <c r="AV135">
        <f>59896+466</f>
        <v>60362</v>
      </c>
      <c r="AW135">
        <f>9190+569</f>
        <v>9759</v>
      </c>
    </row>
    <row r="136" spans="1:54" x14ac:dyDescent="0.25">
      <c r="B136" t="s">
        <v>88</v>
      </c>
      <c r="P136">
        <f t="shared" ref="P136:AH136" si="0">SUM(P4:P133)</f>
        <v>1060638</v>
      </c>
      <c r="Q136">
        <f t="shared" si="0"/>
        <v>1098991</v>
      </c>
      <c r="R136">
        <f t="shared" si="0"/>
        <v>1145018</v>
      </c>
      <c r="S136">
        <f t="shared" si="0"/>
        <v>943090553</v>
      </c>
      <c r="T136">
        <f t="shared" si="0"/>
        <v>1286276786</v>
      </c>
      <c r="U136">
        <f t="shared" si="0"/>
        <v>1425771709</v>
      </c>
      <c r="V136">
        <f t="shared" si="0"/>
        <v>1375518347</v>
      </c>
      <c r="W136">
        <f t="shared" si="0"/>
        <v>1037104069</v>
      </c>
      <c r="X136" s="2">
        <f t="shared" si="0"/>
        <v>1311211924</v>
      </c>
      <c r="Y136" s="2">
        <f t="shared" si="0"/>
        <v>1024920829</v>
      </c>
      <c r="Z136">
        <f t="shared" si="0"/>
        <v>1584604876</v>
      </c>
      <c r="AA136">
        <f t="shared" si="0"/>
        <v>1319429290</v>
      </c>
      <c r="AB136">
        <f t="shared" si="0"/>
        <v>0</v>
      </c>
      <c r="AC136">
        <f t="shared" si="0"/>
        <v>1747850117</v>
      </c>
      <c r="AD136">
        <f t="shared" si="0"/>
        <v>1584736649</v>
      </c>
      <c r="AE136" s="2">
        <f t="shared" si="0"/>
        <v>1605588511</v>
      </c>
      <c r="AF136">
        <f t="shared" si="0"/>
        <v>1895281539</v>
      </c>
      <c r="AG136">
        <f t="shared" si="0"/>
        <v>2183477881</v>
      </c>
      <c r="AH136">
        <f t="shared" si="0"/>
        <v>2112948511</v>
      </c>
      <c r="AI136">
        <f t="shared" ref="AI136:AR136" si="1">SUM(AI4:AI133)</f>
        <v>2456754112</v>
      </c>
      <c r="AJ136">
        <f t="shared" si="1"/>
        <v>990309188</v>
      </c>
      <c r="AK136">
        <f t="shared" si="1"/>
        <v>742313671</v>
      </c>
      <c r="AL136">
        <f t="shared" si="1"/>
        <v>673041577</v>
      </c>
      <c r="AM136">
        <f t="shared" si="1"/>
        <v>612534077</v>
      </c>
      <c r="AN136" s="10">
        <f t="shared" si="1"/>
        <v>588222016</v>
      </c>
      <c r="AO136">
        <f t="shared" si="1"/>
        <v>0</v>
      </c>
      <c r="AP136">
        <f t="shared" si="1"/>
        <v>0</v>
      </c>
      <c r="AQ136">
        <f t="shared" si="1"/>
        <v>0</v>
      </c>
      <c r="AR136">
        <f t="shared" si="1"/>
        <v>0</v>
      </c>
      <c r="AS136">
        <f>SUM(AS4:AS135)</f>
        <v>394335325</v>
      </c>
      <c r="AT136">
        <f t="shared" ref="AT136:AY136" si="2">SUM(AT4:AT135)</f>
        <v>521046</v>
      </c>
      <c r="AU136">
        <f t="shared" si="2"/>
        <v>630756</v>
      </c>
      <c r="AV136">
        <f t="shared" si="2"/>
        <v>878334</v>
      </c>
      <c r="AW136">
        <f t="shared" si="2"/>
        <v>956780</v>
      </c>
      <c r="AX136">
        <f t="shared" si="2"/>
        <v>880656</v>
      </c>
      <c r="AY136">
        <f t="shared" si="2"/>
        <v>813430</v>
      </c>
      <c r="AZ136">
        <f>SUM(AZ4:AZ134)</f>
        <v>938100</v>
      </c>
      <c r="BA136">
        <f>SUM(BA4:BA134)</f>
        <v>1114343</v>
      </c>
      <c r="BB136">
        <f>SUM(BB4:BB134)</f>
        <v>1176653</v>
      </c>
    </row>
    <row r="138" spans="1:54" x14ac:dyDescent="0.25">
      <c r="S138">
        <f>943090553-S136</f>
        <v>0</v>
      </c>
      <c r="T138">
        <f>1286276786-T136</f>
        <v>0</v>
      </c>
      <c r="U138">
        <f>1425771709-U136</f>
        <v>0</v>
      </c>
      <c r="V138">
        <f>1375518347-V136</f>
        <v>0</v>
      </c>
      <c r="W138">
        <f>1037104069-W136</f>
        <v>0</v>
      </c>
      <c r="X138" s="2">
        <f>1311211924-X136</f>
        <v>0</v>
      </c>
      <c r="Y138" s="2">
        <f>1024920829-Y136</f>
        <v>0</v>
      </c>
      <c r="Z138">
        <f>1584604876-Z136</f>
        <v>0</v>
      </c>
      <c r="AA138">
        <f>1319429290-AA136</f>
        <v>0</v>
      </c>
      <c r="AC138">
        <f>1747850117-AC136</f>
        <v>0</v>
      </c>
      <c r="AD138">
        <f>1584736649-AD136</f>
        <v>0</v>
      </c>
      <c r="AE138" s="2">
        <f>1605588511-AE136</f>
        <v>0</v>
      </c>
      <c r="AF138">
        <f>1895281539-AF136</f>
        <v>0</v>
      </c>
      <c r="AG138">
        <f>2183477881-AG136</f>
        <v>0</v>
      </c>
      <c r="AH138">
        <f>2112948511-AH136</f>
        <v>0</v>
      </c>
      <c r="AI138">
        <f>2456754112-AI136</f>
        <v>0</v>
      </c>
      <c r="AJ138">
        <f>990309188-AJ136</f>
        <v>0</v>
      </c>
      <c r="AK138">
        <f>742313671-AK136</f>
        <v>0</v>
      </c>
      <c r="AL138">
        <f>673041577-AL136</f>
        <v>0</v>
      </c>
      <c r="AM138">
        <f>612534127-AM136</f>
        <v>50</v>
      </c>
      <c r="AN138" s="10">
        <f>588223268-AN136</f>
        <v>1252</v>
      </c>
      <c r="AS138">
        <f>394335325-AS136</f>
        <v>0</v>
      </c>
      <c r="AT138">
        <f>521046-AT136</f>
        <v>0</v>
      </c>
      <c r="AU138">
        <f>630756-AU136</f>
        <v>0</v>
      </c>
      <c r="AV138">
        <f>878334-AV136</f>
        <v>0</v>
      </c>
      <c r="AW138">
        <f>956780-AW136</f>
        <v>0</v>
      </c>
      <c r="AX138">
        <f>880656-AX136</f>
        <v>0</v>
      </c>
      <c r="AY138">
        <f>813430-AY136</f>
        <v>0</v>
      </c>
      <c r="AZ138">
        <f>938100-AZ136</f>
        <v>0</v>
      </c>
      <c r="BA138">
        <f>1114343-BA136</f>
        <v>0</v>
      </c>
      <c r="BB138">
        <f>1176653-BB136</f>
        <v>0</v>
      </c>
    </row>
    <row r="140" spans="1:54" x14ac:dyDescent="0.25">
      <c r="AC140" t="s">
        <v>102</v>
      </c>
      <c r="AD140" t="s">
        <v>102</v>
      </c>
      <c r="AE140" t="s">
        <v>102</v>
      </c>
      <c r="AF140" t="s">
        <v>102</v>
      </c>
      <c r="AG140" t="s">
        <v>102</v>
      </c>
      <c r="AH140" t="s">
        <v>102</v>
      </c>
      <c r="AI140" t="s">
        <v>102</v>
      </c>
      <c r="AJ140" t="s">
        <v>102</v>
      </c>
      <c r="AK140" t="s">
        <v>102</v>
      </c>
      <c r="AL140" t="s">
        <v>102</v>
      </c>
      <c r="AM140" t="s">
        <v>102</v>
      </c>
      <c r="AS140" t="s">
        <v>102</v>
      </c>
    </row>
    <row r="141" spans="1:54" x14ac:dyDescent="0.25">
      <c r="Y141" s="2" t="s">
        <v>169</v>
      </c>
      <c r="Z141" s="2" t="s">
        <v>169</v>
      </c>
      <c r="AF141" s="2"/>
      <c r="AG141" s="2"/>
      <c r="AH141" s="2"/>
    </row>
    <row r="142" spans="1:54" x14ac:dyDescent="0.25">
      <c r="AF142" t="s">
        <v>161</v>
      </c>
      <c r="AG142" t="s">
        <v>160</v>
      </c>
      <c r="AH142" t="s">
        <v>159</v>
      </c>
      <c r="AI142" t="s">
        <v>101</v>
      </c>
      <c r="AK142" t="s">
        <v>120</v>
      </c>
      <c r="AL142" t="s">
        <v>122</v>
      </c>
      <c r="AM142" t="s">
        <v>119</v>
      </c>
    </row>
    <row r="143" spans="1:54" x14ac:dyDescent="0.25">
      <c r="AF143" s="2"/>
      <c r="AG143" s="2"/>
      <c r="AH143" s="2"/>
    </row>
    <row r="144" spans="1:54" x14ac:dyDescent="0.25">
      <c r="AC144" t="s">
        <v>100</v>
      </c>
      <c r="AD144" t="s">
        <v>100</v>
      </c>
      <c r="AE144" t="s">
        <v>100</v>
      </c>
      <c r="AF144" t="s">
        <v>100</v>
      </c>
      <c r="AG144" t="s">
        <v>100</v>
      </c>
      <c r="AH144" t="s">
        <v>100</v>
      </c>
      <c r="AI144" t="s">
        <v>100</v>
      </c>
      <c r="AK144" t="s">
        <v>100</v>
      </c>
      <c r="AL144" t="s">
        <v>100</v>
      </c>
      <c r="AM144" t="s">
        <v>100</v>
      </c>
      <c r="AN144" s="10" t="s">
        <v>170</v>
      </c>
      <c r="AS144" t="s">
        <v>168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Raymond Hicks</cp:lastModifiedBy>
  <dcterms:created xsi:type="dcterms:W3CDTF">2008-10-27T17:15:50Z</dcterms:created>
  <dcterms:modified xsi:type="dcterms:W3CDTF">2012-02-24T02:56:24Z</dcterms:modified>
</cp:coreProperties>
</file>