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60" windowWidth="15135" windowHeight="5580" activeTab="1"/>
  </bookViews>
  <sheets>
    <sheet name="imports" sheetId="1" r:id="rId1"/>
    <sheet name="exports" sheetId="4" r:id="rId2"/>
    <sheet name="domexp" sheetId="2" r:id="rId3"/>
    <sheet name="reexp" sheetId="3" r:id="rId4"/>
  </sheets>
  <calcPr calcId="125725"/>
</workbook>
</file>

<file path=xl/calcChain.xml><?xml version="1.0" encoding="utf-8"?>
<calcChain xmlns="http://schemas.openxmlformats.org/spreadsheetml/2006/main">
  <c r="AD45" i="2"/>
  <c r="AC40" i="1"/>
  <c r="AB40"/>
  <c r="Z40"/>
  <c r="X47"/>
  <c r="V36" i="3" l="1"/>
  <c r="BB28" i="4"/>
  <c r="BA28"/>
  <c r="AZ28"/>
  <c r="AY28"/>
  <c r="AX28"/>
  <c r="AW28"/>
  <c r="AV28"/>
  <c r="AU28"/>
  <c r="AT28"/>
  <c r="AS28"/>
  <c r="AR28"/>
  <c r="AQ28"/>
  <c r="AP28"/>
  <c r="AO28"/>
  <c r="AN28"/>
  <c r="AM28"/>
  <c r="AL28"/>
  <c r="AK28"/>
  <c r="AJ28"/>
  <c r="AI28"/>
  <c r="AH28"/>
  <c r="AG28"/>
  <c r="AF28"/>
  <c r="AE28"/>
  <c r="AD28"/>
  <c r="AC28"/>
  <c r="AB28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BB34" i="3"/>
  <c r="BA34"/>
  <c r="AZ34"/>
  <c r="AY34"/>
  <c r="AX34"/>
  <c r="AW34"/>
  <c r="AV34"/>
  <c r="AU34"/>
  <c r="AT34"/>
  <c r="AS34"/>
  <c r="AR34"/>
  <c r="AQ34"/>
  <c r="AP34"/>
  <c r="AO34"/>
  <c r="AN34"/>
  <c r="AM34"/>
  <c r="AL34"/>
  <c r="AK34"/>
  <c r="AJ34"/>
  <c r="AI34"/>
  <c r="AI36" s="1"/>
  <c r="AH34"/>
  <c r="AH36" s="1"/>
  <c r="AG34"/>
  <c r="AG36" s="1"/>
  <c r="AF34"/>
  <c r="AF36" s="1"/>
  <c r="AE34"/>
  <c r="AE36" s="1"/>
  <c r="AD34"/>
  <c r="AD36" s="1"/>
  <c r="AC34"/>
  <c r="AC36" s="1"/>
  <c r="AB34"/>
  <c r="AB36" s="1"/>
  <c r="AA34"/>
  <c r="AA36" s="1"/>
  <c r="Z34"/>
  <c r="Z36" s="1"/>
  <c r="Y34"/>
  <c r="Y36" s="1"/>
  <c r="X34"/>
  <c r="X36" s="1"/>
  <c r="W34"/>
  <c r="W36" s="1"/>
  <c r="V34"/>
  <c r="U34"/>
  <c r="T34"/>
  <c r="S34"/>
  <c r="R34"/>
  <c r="Q34"/>
  <c r="P34"/>
  <c r="O34"/>
  <c r="N34"/>
  <c r="M34"/>
  <c r="L34"/>
  <c r="K34"/>
  <c r="J34"/>
  <c r="I34"/>
  <c r="H34"/>
  <c r="G34"/>
  <c r="F34"/>
  <c r="E34"/>
  <c r="BB49" i="2"/>
  <c r="BA49"/>
  <c r="AZ49"/>
  <c r="AY49"/>
  <c r="AX49"/>
  <c r="AW49"/>
  <c r="AV49"/>
  <c r="AU49"/>
  <c r="AT49"/>
  <c r="AS49"/>
  <c r="AR49"/>
  <c r="AQ49"/>
  <c r="AP49"/>
  <c r="AO49"/>
  <c r="AN49"/>
  <c r="AM49"/>
  <c r="AL49"/>
  <c r="AK49"/>
  <c r="AJ49"/>
  <c r="AI49"/>
  <c r="AI51" s="1"/>
  <c r="AH49"/>
  <c r="AH51" s="1"/>
  <c r="AG49"/>
  <c r="AG51" s="1"/>
  <c r="AF49"/>
  <c r="AF51" s="1"/>
  <c r="AE49"/>
  <c r="AE51" s="1"/>
  <c r="AD49"/>
  <c r="AD51" s="1"/>
  <c r="AC49"/>
  <c r="AC51" s="1"/>
  <c r="AB49"/>
  <c r="AB51" s="1"/>
  <c r="AA49"/>
  <c r="AA51" s="1"/>
  <c r="Z49"/>
  <c r="Z51" s="1"/>
  <c r="Y49"/>
  <c r="Y51" s="1"/>
  <c r="X49"/>
  <c r="X51" s="1"/>
  <c r="W49"/>
  <c r="W51" s="1"/>
  <c r="V49"/>
  <c r="V51" s="1"/>
  <c r="U49"/>
  <c r="T49"/>
  <c r="S49"/>
  <c r="R49"/>
  <c r="Q49"/>
  <c r="P49"/>
  <c r="O49"/>
  <c r="N49"/>
  <c r="M49"/>
  <c r="L49"/>
  <c r="K49"/>
  <c r="J49"/>
  <c r="I49"/>
  <c r="H49"/>
  <c r="G49"/>
  <c r="F49"/>
  <c r="E49"/>
  <c r="V47" i="1"/>
  <c r="F45"/>
  <c r="G45"/>
  <c r="H45"/>
  <c r="I45"/>
  <c r="J45"/>
  <c r="K45"/>
  <c r="L45"/>
  <c r="M45"/>
  <c r="N45"/>
  <c r="O45"/>
  <c r="P45"/>
  <c r="Q45"/>
  <c r="R45"/>
  <c r="S45"/>
  <c r="T45"/>
  <c r="U45"/>
  <c r="V45"/>
  <c r="W45"/>
  <c r="W47" s="1"/>
  <c r="X45"/>
  <c r="Y45"/>
  <c r="Y47" s="1"/>
  <c r="Z45"/>
  <c r="Z47" s="1"/>
  <c r="AA45"/>
  <c r="AA47" s="1"/>
  <c r="AB45"/>
  <c r="AB47" s="1"/>
  <c r="AC45"/>
  <c r="AC47" s="1"/>
  <c r="AD45"/>
  <c r="AD47" s="1"/>
  <c r="AE45"/>
  <c r="AE47" s="1"/>
  <c r="AF45"/>
  <c r="AF47" s="1"/>
  <c r="AG45"/>
  <c r="AG47" s="1"/>
  <c r="AH45"/>
  <c r="AH47" s="1"/>
  <c r="AI45"/>
  <c r="AI47" s="1"/>
  <c r="AJ45"/>
  <c r="AK45"/>
  <c r="AK47" s="1"/>
  <c r="AL45"/>
  <c r="AL47" s="1"/>
  <c r="AM45"/>
  <c r="AN45"/>
  <c r="AO45"/>
  <c r="AP45"/>
  <c r="AQ45"/>
  <c r="AR45"/>
  <c r="AS45"/>
  <c r="AT45"/>
  <c r="AU45"/>
  <c r="AV45"/>
  <c r="AW45"/>
  <c r="AX45"/>
  <c r="AY45"/>
  <c r="AZ45"/>
  <c r="BA45"/>
  <c r="BB45"/>
  <c r="E45"/>
</calcChain>
</file>

<file path=xl/sharedStrings.xml><?xml version="1.0" encoding="utf-8"?>
<sst xmlns="http://schemas.openxmlformats.org/spreadsheetml/2006/main" count="202" uniqueCount="60">
  <si>
    <t>notes</t>
  </si>
  <si>
    <t>units</t>
  </si>
  <si>
    <t>Sudan</t>
  </si>
  <si>
    <t>Great Britain</t>
  </si>
  <si>
    <t>Egypt</t>
  </si>
  <si>
    <t>Abyssinia</t>
  </si>
  <si>
    <t>Africa Union of South</t>
  </si>
  <si>
    <t>US</t>
  </si>
  <si>
    <t>Arabia</t>
  </si>
  <si>
    <t>Brazil</t>
  </si>
  <si>
    <t>Ceylon</t>
  </si>
  <si>
    <t>Congo</t>
  </si>
  <si>
    <t>Cyrpus</t>
  </si>
  <si>
    <t>Eritrea</t>
  </si>
  <si>
    <t>France</t>
  </si>
  <si>
    <t>Holland</t>
  </si>
  <si>
    <t>India and Aden</t>
  </si>
  <si>
    <t>Indies Dutch East (Sumatra)</t>
  </si>
  <si>
    <t>Italy</t>
  </si>
  <si>
    <t>Japan</t>
  </si>
  <si>
    <t>Straits Settlements</t>
  </si>
  <si>
    <t>Somaliland French</t>
  </si>
  <si>
    <t>Uganda</t>
  </si>
  <si>
    <t>Other Countries</t>
  </si>
  <si>
    <t>Postal Parcels direct</t>
  </si>
  <si>
    <t>Postal Parcels from Egypt</t>
  </si>
  <si>
    <t>Passengers Office</t>
  </si>
  <si>
    <t>Egyptian pounds</t>
  </si>
  <si>
    <t>Annual Statistical Returns of the Sudan Customs</t>
  </si>
  <si>
    <t>Australia</t>
  </si>
  <si>
    <t>China</t>
  </si>
  <si>
    <t>Malta</t>
  </si>
  <si>
    <t>Somaliland British</t>
  </si>
  <si>
    <t xml:space="preserve">Postal Parcels </t>
  </si>
  <si>
    <t>Africa British East</t>
  </si>
  <si>
    <t>Turkey</t>
  </si>
  <si>
    <t>Austria-Hungary</t>
  </si>
  <si>
    <t>Belgium</t>
  </si>
  <si>
    <t>Germany</t>
  </si>
  <si>
    <t>Greece</t>
  </si>
  <si>
    <t>Java</t>
  </si>
  <si>
    <t>Palestine</t>
  </si>
  <si>
    <t>Spain</t>
  </si>
  <si>
    <t>Syria</t>
  </si>
  <si>
    <t>West Indies</t>
  </si>
  <si>
    <t>Kenya Colony</t>
  </si>
  <si>
    <t>Algeria</t>
  </si>
  <si>
    <t>Canada</t>
  </si>
  <si>
    <t>Sweden</t>
  </si>
  <si>
    <t>Congo &amp; Uganda</t>
  </si>
  <si>
    <t>Denmark</t>
  </si>
  <si>
    <t>Norway</t>
  </si>
  <si>
    <t>India, Aden, and Ceylon</t>
  </si>
  <si>
    <t>Congo and Uganda</t>
  </si>
  <si>
    <t>Switzerland</t>
  </si>
  <si>
    <t>Czecho-Slovakia</t>
  </si>
  <si>
    <t>Persia</t>
  </si>
  <si>
    <t>British Med Possessions</t>
  </si>
  <si>
    <t>Includes New Zealand</t>
  </si>
  <si>
    <t>TOTAL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</si>
</sst>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C49"/>
  <sheetViews>
    <sheetView workbookViewId="0">
      <pane xSplit="3" ySplit="3" topLeftCell="R22" activePane="bottomRight" state="frozen"/>
      <selection pane="topRight" activeCell="D1" sqref="D1"/>
      <selection pane="bottomLeft" activeCell="A3" sqref="A3"/>
      <selection pane="bottomRight" activeCell="B45" sqref="B45"/>
    </sheetView>
  </sheetViews>
  <sheetFormatPr defaultRowHeight="15"/>
  <sheetData>
    <row r="1" spans="1:55">
      <c r="C1" t="s">
        <v>0</v>
      </c>
      <c r="D1" t="s">
        <v>1</v>
      </c>
      <c r="E1">
        <v>1900</v>
      </c>
      <c r="F1">
        <v>1901</v>
      </c>
      <c r="G1">
        <v>1902</v>
      </c>
      <c r="H1">
        <v>1903</v>
      </c>
      <c r="I1">
        <v>1904</v>
      </c>
      <c r="J1">
        <v>1905</v>
      </c>
      <c r="K1">
        <v>1906</v>
      </c>
      <c r="L1">
        <v>1907</v>
      </c>
      <c r="M1">
        <v>1908</v>
      </c>
      <c r="N1">
        <v>1909</v>
      </c>
      <c r="O1">
        <v>1910</v>
      </c>
      <c r="P1">
        <v>1911</v>
      </c>
      <c r="Q1">
        <v>1912</v>
      </c>
      <c r="R1">
        <v>1913</v>
      </c>
      <c r="S1">
        <v>1914</v>
      </c>
      <c r="T1">
        <v>1915</v>
      </c>
      <c r="U1">
        <v>1916</v>
      </c>
      <c r="V1">
        <v>1917</v>
      </c>
      <c r="W1">
        <v>1918</v>
      </c>
      <c r="X1">
        <v>1919</v>
      </c>
      <c r="Y1">
        <v>1920</v>
      </c>
      <c r="Z1">
        <v>1921</v>
      </c>
      <c r="AA1">
        <v>1922</v>
      </c>
      <c r="AB1">
        <v>1923</v>
      </c>
      <c r="AC1">
        <v>1924</v>
      </c>
      <c r="AD1">
        <v>1925</v>
      </c>
      <c r="AE1">
        <v>1926</v>
      </c>
      <c r="AF1">
        <v>1927</v>
      </c>
      <c r="AG1">
        <v>1928</v>
      </c>
      <c r="AH1">
        <v>1929</v>
      </c>
      <c r="AI1">
        <v>1930</v>
      </c>
      <c r="AJ1">
        <v>1931</v>
      </c>
      <c r="AK1">
        <v>1932</v>
      </c>
      <c r="AL1">
        <v>1933</v>
      </c>
      <c r="AM1">
        <v>1934</v>
      </c>
      <c r="AN1">
        <v>1935</v>
      </c>
      <c r="AO1">
        <v>1936</v>
      </c>
      <c r="AP1">
        <v>1937</v>
      </c>
      <c r="AQ1">
        <v>1938</v>
      </c>
      <c r="AR1">
        <v>1939</v>
      </c>
      <c r="AS1">
        <v>1940</v>
      </c>
      <c r="AT1">
        <v>1941</v>
      </c>
      <c r="AU1">
        <v>1942</v>
      </c>
      <c r="AV1">
        <v>1943</v>
      </c>
      <c r="AW1">
        <v>1944</v>
      </c>
      <c r="AX1">
        <v>1945</v>
      </c>
      <c r="AY1">
        <v>1946</v>
      </c>
      <c r="AZ1">
        <v>1947</v>
      </c>
      <c r="BA1">
        <v>1948</v>
      </c>
      <c r="BB1">
        <v>1949</v>
      </c>
      <c r="BC1">
        <v>1950</v>
      </c>
    </row>
    <row r="2" spans="1:55"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K2">
        <v>1</v>
      </c>
      <c r="AL2">
        <v>1</v>
      </c>
    </row>
    <row r="3" spans="1:55">
      <c r="V3" t="s">
        <v>27</v>
      </c>
      <c r="W3" t="s">
        <v>27</v>
      </c>
      <c r="X3" t="s">
        <v>27</v>
      </c>
      <c r="Y3" t="s">
        <v>27</v>
      </c>
      <c r="Z3" t="s">
        <v>27</v>
      </c>
      <c r="AA3" t="s">
        <v>27</v>
      </c>
      <c r="AB3" t="s">
        <v>27</v>
      </c>
      <c r="AC3" t="s">
        <v>27</v>
      </c>
      <c r="AD3" t="s">
        <v>27</v>
      </c>
      <c r="AE3" t="s">
        <v>27</v>
      </c>
      <c r="AF3" t="s">
        <v>27</v>
      </c>
      <c r="AG3" t="s">
        <v>27</v>
      </c>
      <c r="AH3" t="s">
        <v>27</v>
      </c>
      <c r="AI3" t="s">
        <v>27</v>
      </c>
      <c r="AK3" t="s">
        <v>27</v>
      </c>
      <c r="AL3" t="s">
        <v>27</v>
      </c>
    </row>
    <row r="4" spans="1:55">
      <c r="A4" t="s">
        <v>2</v>
      </c>
      <c r="B4" t="s">
        <v>3</v>
      </c>
      <c r="V4">
        <v>396260</v>
      </c>
      <c r="W4">
        <v>176933</v>
      </c>
      <c r="X4">
        <v>682981</v>
      </c>
      <c r="Y4">
        <v>1506679</v>
      </c>
      <c r="Z4">
        <v>1585077</v>
      </c>
      <c r="AA4">
        <v>1034000</v>
      </c>
      <c r="AB4">
        <v>1533671</v>
      </c>
      <c r="AC4">
        <v>1648903</v>
      </c>
      <c r="AD4">
        <v>1788330</v>
      </c>
      <c r="AE4">
        <v>1724107</v>
      </c>
      <c r="AF4">
        <v>2257144</v>
      </c>
      <c r="AG4">
        <v>2250247</v>
      </c>
      <c r="AH4">
        <v>2177468</v>
      </c>
      <c r="AI4">
        <v>2117522</v>
      </c>
      <c r="AK4">
        <v>692623</v>
      </c>
      <c r="AL4">
        <v>799047</v>
      </c>
    </row>
    <row r="5" spans="1:55">
      <c r="B5" t="s">
        <v>4</v>
      </c>
      <c r="V5">
        <v>1845162</v>
      </c>
      <c r="W5">
        <v>2776779</v>
      </c>
      <c r="X5">
        <v>2931454</v>
      </c>
      <c r="Y5">
        <v>3868335</v>
      </c>
      <c r="Z5">
        <v>2309931</v>
      </c>
      <c r="AA5">
        <v>1660342</v>
      </c>
      <c r="AB5">
        <v>1534497</v>
      </c>
      <c r="AC5">
        <v>1824945</v>
      </c>
      <c r="AD5">
        <v>1614725</v>
      </c>
      <c r="AE5">
        <v>1381984</v>
      </c>
      <c r="AF5">
        <v>1733904</v>
      </c>
      <c r="AG5">
        <v>1657433</v>
      </c>
      <c r="AH5">
        <v>1590446</v>
      </c>
      <c r="AI5">
        <v>1335370</v>
      </c>
      <c r="AK5">
        <v>668336</v>
      </c>
      <c r="AL5">
        <v>766724</v>
      </c>
    </row>
    <row r="6" spans="1:55">
      <c r="B6" t="s">
        <v>5</v>
      </c>
      <c r="V6">
        <v>115635</v>
      </c>
      <c r="W6">
        <v>181558</v>
      </c>
      <c r="X6">
        <v>150388</v>
      </c>
      <c r="Y6">
        <v>260739</v>
      </c>
      <c r="Z6">
        <v>170135</v>
      </c>
      <c r="AA6">
        <v>244640</v>
      </c>
      <c r="AB6">
        <v>182689</v>
      </c>
      <c r="AC6">
        <v>259067</v>
      </c>
      <c r="AD6">
        <v>303943</v>
      </c>
      <c r="AE6">
        <v>238523</v>
      </c>
      <c r="AF6">
        <v>180598</v>
      </c>
      <c r="AG6">
        <v>201793</v>
      </c>
      <c r="AH6">
        <v>237287</v>
      </c>
      <c r="AI6">
        <v>234300</v>
      </c>
      <c r="AK6">
        <v>171484</v>
      </c>
      <c r="AL6">
        <v>154862</v>
      </c>
    </row>
    <row r="7" spans="1:55">
      <c r="B7" t="s">
        <v>6</v>
      </c>
      <c r="V7">
        <v>156550</v>
      </c>
      <c r="W7">
        <v>316429</v>
      </c>
      <c r="X7">
        <v>145675</v>
      </c>
      <c r="Y7">
        <v>291601</v>
      </c>
      <c r="Z7">
        <v>576013</v>
      </c>
      <c r="AA7">
        <v>181359</v>
      </c>
      <c r="AB7">
        <v>84189</v>
      </c>
      <c r="AC7">
        <v>127191</v>
      </c>
      <c r="AD7">
        <v>100807</v>
      </c>
      <c r="AE7">
        <v>127172</v>
      </c>
      <c r="AF7">
        <v>130236</v>
      </c>
      <c r="AG7">
        <v>99007</v>
      </c>
      <c r="AH7">
        <v>93756</v>
      </c>
      <c r="AI7">
        <v>131533</v>
      </c>
      <c r="AK7">
        <v>44610</v>
      </c>
      <c r="AL7">
        <v>53027</v>
      </c>
    </row>
    <row r="8" spans="1:55">
      <c r="B8" t="s">
        <v>7</v>
      </c>
      <c r="V8">
        <v>1058</v>
      </c>
      <c r="W8">
        <v>1</v>
      </c>
      <c r="X8">
        <v>419</v>
      </c>
      <c r="Y8">
        <v>33871</v>
      </c>
      <c r="Z8">
        <v>55511</v>
      </c>
      <c r="AA8">
        <v>105974</v>
      </c>
      <c r="AB8">
        <v>95208</v>
      </c>
      <c r="AC8">
        <v>80263</v>
      </c>
      <c r="AD8">
        <v>65927</v>
      </c>
      <c r="AE8">
        <v>46348</v>
      </c>
      <c r="AF8">
        <v>120164</v>
      </c>
      <c r="AG8">
        <v>169418</v>
      </c>
      <c r="AH8">
        <v>174696</v>
      </c>
      <c r="AI8">
        <v>160117</v>
      </c>
      <c r="AK8">
        <v>31037</v>
      </c>
      <c r="AL8">
        <v>28516</v>
      </c>
    </row>
    <row r="9" spans="1:55">
      <c r="B9" t="s">
        <v>8</v>
      </c>
      <c r="V9">
        <v>18554</v>
      </c>
      <c r="W9">
        <v>15400</v>
      </c>
      <c r="X9">
        <v>26685</v>
      </c>
      <c r="Y9">
        <v>16202</v>
      </c>
      <c r="Z9">
        <v>14365</v>
      </c>
      <c r="AA9">
        <v>10785</v>
      </c>
      <c r="AB9">
        <v>9859</v>
      </c>
      <c r="AC9">
        <v>9129</v>
      </c>
      <c r="AD9">
        <v>20206</v>
      </c>
      <c r="AE9">
        <v>29642</v>
      </c>
      <c r="AF9">
        <v>13908</v>
      </c>
      <c r="AG9">
        <v>4702</v>
      </c>
      <c r="AH9">
        <v>6798</v>
      </c>
      <c r="AI9">
        <v>9257</v>
      </c>
      <c r="AK9">
        <v>66036</v>
      </c>
      <c r="AL9">
        <v>16083</v>
      </c>
    </row>
    <row r="10" spans="1:55">
      <c r="B10" t="s">
        <v>34</v>
      </c>
      <c r="X10">
        <v>11106</v>
      </c>
      <c r="Y10">
        <v>42116</v>
      </c>
      <c r="Z10">
        <v>9937</v>
      </c>
    </row>
    <row r="11" spans="1:55">
      <c r="B11" t="s">
        <v>29</v>
      </c>
      <c r="C11" t="s">
        <v>58</v>
      </c>
      <c r="X11">
        <v>4928</v>
      </c>
      <c r="Y11">
        <v>25565</v>
      </c>
      <c r="Z11">
        <v>53268</v>
      </c>
      <c r="AA11">
        <v>13019</v>
      </c>
      <c r="AB11">
        <v>67241</v>
      </c>
      <c r="AC11">
        <v>102708</v>
      </c>
      <c r="AD11">
        <v>18020</v>
      </c>
      <c r="AE11">
        <v>55485</v>
      </c>
      <c r="AF11">
        <v>50032</v>
      </c>
      <c r="AG11">
        <v>44095</v>
      </c>
      <c r="AH11">
        <v>96685</v>
      </c>
      <c r="AI11">
        <v>87614</v>
      </c>
      <c r="AK11">
        <v>95039</v>
      </c>
      <c r="AL11">
        <v>82283</v>
      </c>
    </row>
    <row r="12" spans="1:55">
      <c r="B12" t="s">
        <v>37</v>
      </c>
      <c r="AA12">
        <v>175961</v>
      </c>
      <c r="AB12">
        <v>41384</v>
      </c>
      <c r="AC12">
        <v>60103</v>
      </c>
      <c r="AD12">
        <v>122042</v>
      </c>
      <c r="AE12">
        <v>415701</v>
      </c>
      <c r="AF12">
        <v>247976</v>
      </c>
      <c r="AG12">
        <v>406732</v>
      </c>
      <c r="AH12">
        <v>535757</v>
      </c>
      <c r="AI12">
        <v>521505</v>
      </c>
      <c r="AK12">
        <v>143720</v>
      </c>
      <c r="AL12">
        <v>66918</v>
      </c>
    </row>
    <row r="13" spans="1:55">
      <c r="B13" t="s">
        <v>9</v>
      </c>
      <c r="V13">
        <v>180</v>
      </c>
      <c r="W13">
        <v>350</v>
      </c>
      <c r="AB13">
        <v>13542</v>
      </c>
      <c r="AC13">
        <v>28249</v>
      </c>
    </row>
    <row r="14" spans="1:55">
      <c r="B14" t="s">
        <v>47</v>
      </c>
      <c r="Z14">
        <v>504</v>
      </c>
      <c r="AA14">
        <v>25608</v>
      </c>
      <c r="AB14">
        <v>909</v>
      </c>
      <c r="AC14">
        <v>1442</v>
      </c>
      <c r="AD14">
        <v>51559</v>
      </c>
      <c r="AE14">
        <v>162</v>
      </c>
      <c r="AF14">
        <v>181</v>
      </c>
      <c r="AG14">
        <v>39</v>
      </c>
    </row>
    <row r="15" spans="1:55">
      <c r="B15" t="s">
        <v>10</v>
      </c>
      <c r="V15">
        <v>3819</v>
      </c>
      <c r="W15">
        <v>5920</v>
      </c>
      <c r="X15">
        <v>4180</v>
      </c>
      <c r="Y15">
        <v>9056</v>
      </c>
      <c r="Z15">
        <v>749</v>
      </c>
    </row>
    <row r="16" spans="1:55">
      <c r="B16" t="s">
        <v>30</v>
      </c>
      <c r="AB16">
        <v>5726</v>
      </c>
      <c r="AC16">
        <v>31043</v>
      </c>
    </row>
    <row r="17" spans="2:38">
      <c r="B17" t="s">
        <v>11</v>
      </c>
      <c r="V17">
        <v>308</v>
      </c>
      <c r="W17">
        <v>563</v>
      </c>
      <c r="X17">
        <v>368</v>
      </c>
      <c r="Y17">
        <v>258</v>
      </c>
      <c r="Z17">
        <v>1501</v>
      </c>
    </row>
    <row r="18" spans="2:38">
      <c r="B18" t="s">
        <v>53</v>
      </c>
      <c r="AA18">
        <v>665</v>
      </c>
      <c r="AB18">
        <v>701</v>
      </c>
      <c r="AC18">
        <v>968</v>
      </c>
      <c r="AD18">
        <v>802</v>
      </c>
      <c r="AE18">
        <v>808</v>
      </c>
      <c r="AF18">
        <v>2673</v>
      </c>
      <c r="AG18">
        <v>3390</v>
      </c>
      <c r="AH18">
        <v>19789</v>
      </c>
      <c r="AI18">
        <v>6870</v>
      </c>
      <c r="AK18">
        <v>5703</v>
      </c>
      <c r="AL18">
        <v>2599</v>
      </c>
    </row>
    <row r="19" spans="2:38">
      <c r="B19" t="s">
        <v>12</v>
      </c>
      <c r="V19">
        <v>878</v>
      </c>
      <c r="W19">
        <v>1421</v>
      </c>
    </row>
    <row r="20" spans="2:38">
      <c r="B20" t="s">
        <v>55</v>
      </c>
      <c r="AB20">
        <v>4366</v>
      </c>
      <c r="AC20">
        <v>6568</v>
      </c>
    </row>
    <row r="21" spans="2:38">
      <c r="B21" t="s">
        <v>13</v>
      </c>
      <c r="V21">
        <v>25428</v>
      </c>
      <c r="W21">
        <v>26837</v>
      </c>
      <c r="X21">
        <v>25596</v>
      </c>
      <c r="Y21">
        <v>68152</v>
      </c>
      <c r="Z21">
        <v>44587</v>
      </c>
      <c r="AA21">
        <v>24771</v>
      </c>
      <c r="AB21">
        <v>18477</v>
      </c>
      <c r="AC21">
        <v>24002</v>
      </c>
      <c r="AD21">
        <v>24556</v>
      </c>
      <c r="AE21">
        <v>40757</v>
      </c>
      <c r="AF21">
        <v>21491</v>
      </c>
      <c r="AG21">
        <v>12343</v>
      </c>
      <c r="AH21">
        <v>11854</v>
      </c>
      <c r="AI21">
        <v>6414</v>
      </c>
      <c r="AK21">
        <v>2419</v>
      </c>
      <c r="AL21">
        <v>3994</v>
      </c>
    </row>
    <row r="22" spans="2:38">
      <c r="B22" t="s">
        <v>14</v>
      </c>
      <c r="V22">
        <v>2064</v>
      </c>
      <c r="W22">
        <v>1297</v>
      </c>
      <c r="X22">
        <v>1722</v>
      </c>
      <c r="Y22">
        <v>14673</v>
      </c>
      <c r="Z22">
        <v>57629</v>
      </c>
      <c r="AA22">
        <v>47148</v>
      </c>
      <c r="AB22">
        <v>64118</v>
      </c>
      <c r="AC22">
        <v>79248</v>
      </c>
      <c r="AD22">
        <v>98097</v>
      </c>
      <c r="AE22">
        <v>84894</v>
      </c>
      <c r="AF22">
        <v>126758</v>
      </c>
      <c r="AG22">
        <v>112009</v>
      </c>
      <c r="AH22">
        <v>113124</v>
      </c>
      <c r="AI22">
        <v>122813</v>
      </c>
      <c r="AK22">
        <v>37710</v>
      </c>
      <c r="AL22">
        <v>34434</v>
      </c>
    </row>
    <row r="23" spans="2:38">
      <c r="B23" t="s">
        <v>38</v>
      </c>
      <c r="Z23">
        <v>21917</v>
      </c>
      <c r="AA23">
        <v>54176</v>
      </c>
      <c r="AB23">
        <v>55342</v>
      </c>
      <c r="AC23">
        <v>74258</v>
      </c>
      <c r="AD23">
        <v>52680</v>
      </c>
      <c r="AE23">
        <v>65616</v>
      </c>
      <c r="AF23">
        <v>69169</v>
      </c>
      <c r="AG23">
        <v>80122</v>
      </c>
      <c r="AH23">
        <v>85380</v>
      </c>
      <c r="AI23">
        <v>97120</v>
      </c>
      <c r="AK23">
        <v>29246</v>
      </c>
      <c r="AL23">
        <v>30749</v>
      </c>
    </row>
    <row r="24" spans="2:38">
      <c r="B24" t="s">
        <v>39</v>
      </c>
      <c r="Z24">
        <v>2171</v>
      </c>
      <c r="AA24">
        <v>5965</v>
      </c>
      <c r="AB24">
        <v>5527</v>
      </c>
      <c r="AC24">
        <v>4799</v>
      </c>
    </row>
    <row r="25" spans="2:38">
      <c r="B25" t="s">
        <v>15</v>
      </c>
      <c r="V25">
        <v>258</v>
      </c>
      <c r="W25">
        <v>98</v>
      </c>
      <c r="X25">
        <v>2797</v>
      </c>
      <c r="Y25">
        <v>9747</v>
      </c>
      <c r="Z25">
        <v>17694</v>
      </c>
      <c r="AA25">
        <v>20201</v>
      </c>
      <c r="AB25">
        <v>33510</v>
      </c>
      <c r="AC25">
        <v>27340</v>
      </c>
      <c r="AD25">
        <v>38996</v>
      </c>
      <c r="AE25">
        <v>25227</v>
      </c>
      <c r="AF25">
        <v>31532</v>
      </c>
      <c r="AG25">
        <v>53817</v>
      </c>
      <c r="AH25">
        <v>22658</v>
      </c>
      <c r="AI25">
        <v>20499</v>
      </c>
      <c r="AK25">
        <v>52021</v>
      </c>
      <c r="AL25">
        <v>8940</v>
      </c>
    </row>
    <row r="26" spans="2:38">
      <c r="B26" t="s">
        <v>16</v>
      </c>
      <c r="V26">
        <v>427036</v>
      </c>
      <c r="W26">
        <v>413468</v>
      </c>
      <c r="X26">
        <v>698613</v>
      </c>
      <c r="Y26">
        <v>591605</v>
      </c>
      <c r="Z26">
        <v>578640</v>
      </c>
    </row>
    <row r="27" spans="2:38">
      <c r="B27" t="s">
        <v>52</v>
      </c>
      <c r="AA27">
        <v>314694</v>
      </c>
      <c r="AB27">
        <v>387141</v>
      </c>
      <c r="AC27">
        <v>527213</v>
      </c>
      <c r="AD27">
        <v>543202</v>
      </c>
      <c r="AE27">
        <v>744736</v>
      </c>
      <c r="AF27">
        <v>554810</v>
      </c>
      <c r="AG27">
        <v>560866</v>
      </c>
      <c r="AH27">
        <v>594634</v>
      </c>
      <c r="AI27">
        <v>358375</v>
      </c>
      <c r="AK27">
        <v>228920</v>
      </c>
      <c r="AL27">
        <v>176583</v>
      </c>
    </row>
    <row r="28" spans="2:38">
      <c r="B28" t="s">
        <v>17</v>
      </c>
      <c r="V28">
        <v>6341</v>
      </c>
    </row>
    <row r="29" spans="2:38">
      <c r="B29" t="s">
        <v>18</v>
      </c>
      <c r="V29">
        <v>11775</v>
      </c>
      <c r="W29">
        <v>627</v>
      </c>
      <c r="X29">
        <v>2541</v>
      </c>
      <c r="Y29">
        <v>18291</v>
      </c>
      <c r="Z29">
        <v>74487</v>
      </c>
      <c r="AA29">
        <v>56556</v>
      </c>
      <c r="AB29">
        <v>65655</v>
      </c>
      <c r="AC29">
        <v>130343</v>
      </c>
      <c r="AD29">
        <v>98907</v>
      </c>
      <c r="AE29">
        <v>91001</v>
      </c>
      <c r="AF29">
        <v>89162</v>
      </c>
      <c r="AG29">
        <v>124547</v>
      </c>
      <c r="AH29">
        <v>155036</v>
      </c>
      <c r="AI29">
        <v>165770</v>
      </c>
      <c r="AK29">
        <v>34980</v>
      </c>
      <c r="AL29">
        <v>36275</v>
      </c>
    </row>
    <row r="30" spans="2:38">
      <c r="B30" t="s">
        <v>19</v>
      </c>
      <c r="V30">
        <v>241</v>
      </c>
      <c r="W30">
        <v>10990</v>
      </c>
      <c r="X30">
        <v>9626</v>
      </c>
      <c r="Y30">
        <v>19767</v>
      </c>
      <c r="Z30">
        <v>46868</v>
      </c>
      <c r="AA30">
        <v>59990</v>
      </c>
      <c r="AB30">
        <v>270819</v>
      </c>
      <c r="AC30">
        <v>289811</v>
      </c>
      <c r="AD30">
        <v>332288</v>
      </c>
      <c r="AE30">
        <v>301968</v>
      </c>
      <c r="AF30">
        <v>297107</v>
      </c>
      <c r="AG30">
        <v>295397</v>
      </c>
      <c r="AH30">
        <v>460741</v>
      </c>
      <c r="AI30">
        <v>382428</v>
      </c>
      <c r="AK30">
        <v>422675</v>
      </c>
      <c r="AL30">
        <v>558750</v>
      </c>
    </row>
    <row r="31" spans="2:38">
      <c r="B31" t="s">
        <v>45</v>
      </c>
      <c r="Z31">
        <v>9937</v>
      </c>
      <c r="AA31">
        <v>28223</v>
      </c>
      <c r="AB31">
        <v>28143</v>
      </c>
      <c r="AC31">
        <v>40779</v>
      </c>
      <c r="AD31">
        <v>40423</v>
      </c>
      <c r="AE31">
        <v>34138</v>
      </c>
      <c r="AF31">
        <v>47826</v>
      </c>
      <c r="AG31">
        <v>41944</v>
      </c>
      <c r="AH31">
        <v>43175</v>
      </c>
      <c r="AI31">
        <v>47778</v>
      </c>
      <c r="AK31">
        <v>45593</v>
      </c>
      <c r="AL31">
        <v>52674</v>
      </c>
    </row>
    <row r="32" spans="2:38">
      <c r="B32" t="s">
        <v>31</v>
      </c>
      <c r="AA32">
        <v>31291</v>
      </c>
      <c r="AB32">
        <v>963</v>
      </c>
    </row>
    <row r="33" spans="2:54">
      <c r="B33" t="s">
        <v>56</v>
      </c>
      <c r="AB33">
        <v>18321</v>
      </c>
      <c r="AC33">
        <v>27820</v>
      </c>
    </row>
    <row r="34" spans="2:54">
      <c r="B34" t="s">
        <v>20</v>
      </c>
      <c r="V34">
        <v>406</v>
      </c>
      <c r="Y34">
        <v>77</v>
      </c>
      <c r="AA34">
        <v>841</v>
      </c>
      <c r="AB34">
        <v>778</v>
      </c>
    </row>
    <row r="35" spans="2:54">
      <c r="B35" t="s">
        <v>21</v>
      </c>
      <c r="V35">
        <v>10456</v>
      </c>
      <c r="W35">
        <v>5426</v>
      </c>
      <c r="AA35">
        <v>7129</v>
      </c>
      <c r="AB35">
        <v>62</v>
      </c>
    </row>
    <row r="36" spans="2:54">
      <c r="B36" t="s">
        <v>48</v>
      </c>
      <c r="Z36">
        <v>2497</v>
      </c>
      <c r="AA36">
        <v>8077</v>
      </c>
      <c r="AB36">
        <v>7246</v>
      </c>
      <c r="AC36">
        <v>10790</v>
      </c>
    </row>
    <row r="37" spans="2:54">
      <c r="B37" t="s">
        <v>54</v>
      </c>
      <c r="Z37">
        <v>31302</v>
      </c>
      <c r="AA37">
        <v>1088</v>
      </c>
      <c r="AB37">
        <v>871</v>
      </c>
    </row>
    <row r="38" spans="2:54">
      <c r="B38" t="s">
        <v>22</v>
      </c>
      <c r="V38">
        <v>11</v>
      </c>
      <c r="W38">
        <v>4264</v>
      </c>
      <c r="X38">
        <v>7715</v>
      </c>
      <c r="Y38">
        <v>4392</v>
      </c>
      <c r="Z38">
        <v>566</v>
      </c>
    </row>
    <row r="39" spans="2:54">
      <c r="B39" t="s">
        <v>44</v>
      </c>
      <c r="Z39">
        <v>1709</v>
      </c>
    </row>
    <row r="40" spans="2:54">
      <c r="B40" t="s">
        <v>23</v>
      </c>
      <c r="V40">
        <v>2210</v>
      </c>
      <c r="W40">
        <v>880</v>
      </c>
      <c r="X40">
        <v>12009</v>
      </c>
      <c r="Y40">
        <v>65479</v>
      </c>
      <c r="Z40">
        <f>47534-Z39-Z10</f>
        <v>35888</v>
      </c>
      <c r="AA40">
        <v>16730</v>
      </c>
      <c r="AB40">
        <f>46900-AB33-AB20-AB16-AB13</f>
        <v>4945</v>
      </c>
      <c r="AC40">
        <f>58712-1442</f>
        <v>57270</v>
      </c>
      <c r="AD40">
        <v>122217</v>
      </c>
      <c r="AE40">
        <v>166132</v>
      </c>
      <c r="AF40">
        <v>180643</v>
      </c>
      <c r="AG40">
        <v>345305</v>
      </c>
      <c r="AH40">
        <v>436830</v>
      </c>
      <c r="AI40">
        <v>372125</v>
      </c>
      <c r="AK40">
        <v>282492</v>
      </c>
      <c r="AL40">
        <v>288161</v>
      </c>
    </row>
    <row r="41" spans="2:54">
      <c r="B41" t="s">
        <v>24</v>
      </c>
      <c r="V41">
        <v>55540</v>
      </c>
      <c r="W41">
        <v>35579</v>
      </c>
      <c r="X41">
        <v>43848</v>
      </c>
      <c r="Y41">
        <v>94528</v>
      </c>
      <c r="Z41">
        <v>101087</v>
      </c>
      <c r="AA41">
        <v>122225</v>
      </c>
      <c r="AB41">
        <v>132165</v>
      </c>
    </row>
    <row r="42" spans="2:54">
      <c r="B42" t="s">
        <v>25</v>
      </c>
      <c r="V42">
        <v>21554</v>
      </c>
      <c r="W42">
        <v>49094</v>
      </c>
      <c r="X42">
        <v>41840</v>
      </c>
      <c r="Y42">
        <v>64492</v>
      </c>
    </row>
    <row r="43" spans="2:54">
      <c r="B43" t="s">
        <v>26</v>
      </c>
      <c r="V43">
        <v>393</v>
      </c>
      <c r="W43">
        <v>668</v>
      </c>
      <c r="X43">
        <v>1254</v>
      </c>
      <c r="Y43">
        <v>1240</v>
      </c>
      <c r="Z43">
        <v>2100</v>
      </c>
      <c r="AA43">
        <v>1432</v>
      </c>
      <c r="AB43">
        <v>939</v>
      </c>
      <c r="AC43">
        <v>658</v>
      </c>
    </row>
    <row r="45" spans="2:54">
      <c r="B45" t="s">
        <v>59</v>
      </c>
      <c r="E45">
        <f>SUM(E4:E44)</f>
        <v>0</v>
      </c>
      <c r="F45">
        <f t="shared" ref="F45:BB45" si="0">SUM(F4:F44)</f>
        <v>0</v>
      </c>
      <c r="G45">
        <f t="shared" si="0"/>
        <v>0</v>
      </c>
      <c r="H45">
        <f t="shared" si="0"/>
        <v>0</v>
      </c>
      <c r="I45">
        <f t="shared" si="0"/>
        <v>0</v>
      </c>
      <c r="J45">
        <f t="shared" si="0"/>
        <v>0</v>
      </c>
      <c r="K45">
        <f t="shared" si="0"/>
        <v>0</v>
      </c>
      <c r="L45">
        <f t="shared" si="0"/>
        <v>0</v>
      </c>
      <c r="M45">
        <f t="shared" si="0"/>
        <v>0</v>
      </c>
      <c r="N45">
        <f t="shared" si="0"/>
        <v>0</v>
      </c>
      <c r="O45">
        <f t="shared" si="0"/>
        <v>0</v>
      </c>
      <c r="P45">
        <f t="shared" si="0"/>
        <v>0</v>
      </c>
      <c r="Q45">
        <f t="shared" si="0"/>
        <v>0</v>
      </c>
      <c r="R45">
        <f t="shared" si="0"/>
        <v>0</v>
      </c>
      <c r="S45">
        <f t="shared" si="0"/>
        <v>0</v>
      </c>
      <c r="T45">
        <f t="shared" si="0"/>
        <v>0</v>
      </c>
      <c r="U45">
        <f t="shared" si="0"/>
        <v>0</v>
      </c>
      <c r="V45">
        <f t="shared" si="0"/>
        <v>3102117</v>
      </c>
      <c r="W45">
        <f t="shared" si="0"/>
        <v>4024582</v>
      </c>
      <c r="X45">
        <f t="shared" si="0"/>
        <v>4805745</v>
      </c>
      <c r="Y45">
        <f t="shared" si="0"/>
        <v>7006865</v>
      </c>
      <c r="Z45">
        <f t="shared" si="0"/>
        <v>5806070</v>
      </c>
      <c r="AA45">
        <f t="shared" si="0"/>
        <v>4252890</v>
      </c>
      <c r="AB45">
        <f t="shared" si="0"/>
        <v>4669004</v>
      </c>
      <c r="AC45">
        <f t="shared" si="0"/>
        <v>5474910</v>
      </c>
      <c r="AD45">
        <f t="shared" si="0"/>
        <v>5437727</v>
      </c>
      <c r="AE45">
        <f t="shared" si="0"/>
        <v>5574401</v>
      </c>
      <c r="AF45">
        <f t="shared" si="0"/>
        <v>6155314</v>
      </c>
      <c r="AG45">
        <f t="shared" si="0"/>
        <v>6463206</v>
      </c>
      <c r="AH45">
        <f t="shared" si="0"/>
        <v>6856114</v>
      </c>
      <c r="AI45">
        <f t="shared" si="0"/>
        <v>6177410</v>
      </c>
      <c r="AJ45">
        <f t="shared" si="0"/>
        <v>0</v>
      </c>
      <c r="AK45">
        <f t="shared" si="0"/>
        <v>3054644</v>
      </c>
      <c r="AL45">
        <f t="shared" si="0"/>
        <v>3160619</v>
      </c>
      <c r="AM45">
        <f t="shared" si="0"/>
        <v>0</v>
      </c>
      <c r="AN45">
        <f t="shared" si="0"/>
        <v>0</v>
      </c>
      <c r="AO45">
        <f t="shared" si="0"/>
        <v>0</v>
      </c>
      <c r="AP45">
        <f t="shared" si="0"/>
        <v>0</v>
      </c>
      <c r="AQ45">
        <f t="shared" si="0"/>
        <v>0</v>
      </c>
      <c r="AR45">
        <f t="shared" si="0"/>
        <v>0</v>
      </c>
      <c r="AS45">
        <f t="shared" si="0"/>
        <v>0</v>
      </c>
      <c r="AT45">
        <f t="shared" si="0"/>
        <v>0</v>
      </c>
      <c r="AU45">
        <f t="shared" si="0"/>
        <v>0</v>
      </c>
      <c r="AV45">
        <f t="shared" si="0"/>
        <v>0</v>
      </c>
      <c r="AW45">
        <f t="shared" si="0"/>
        <v>0</v>
      </c>
      <c r="AX45">
        <f t="shared" si="0"/>
        <v>0</v>
      </c>
      <c r="AY45">
        <f t="shared" si="0"/>
        <v>0</v>
      </c>
      <c r="AZ45">
        <f t="shared" si="0"/>
        <v>0</v>
      </c>
      <c r="BA45">
        <f t="shared" si="0"/>
        <v>0</v>
      </c>
      <c r="BB45">
        <f t="shared" si="0"/>
        <v>0</v>
      </c>
    </row>
    <row r="47" spans="2:54">
      <c r="V47">
        <f>3102117-V45</f>
        <v>0</v>
      </c>
      <c r="W47">
        <f>4024582-W45</f>
        <v>0</v>
      </c>
      <c r="X47">
        <f>4805745-X45</f>
        <v>0</v>
      </c>
      <c r="Y47">
        <f>7006865-Y45</f>
        <v>0</v>
      </c>
      <c r="Z47">
        <f>5806070-Z45</f>
        <v>0</v>
      </c>
      <c r="AA47">
        <f>4252890-AA45</f>
        <v>0</v>
      </c>
      <c r="AB47">
        <f>4669004-AB45</f>
        <v>0</v>
      </c>
      <c r="AC47">
        <f>5474910-AC45</f>
        <v>0</v>
      </c>
      <c r="AD47">
        <f>5437727-AD45</f>
        <v>0</v>
      </c>
      <c r="AE47">
        <f>5574401-AE45</f>
        <v>0</v>
      </c>
      <c r="AF47">
        <f>6155314-AF45</f>
        <v>0</v>
      </c>
      <c r="AG47">
        <f>6463206-AG45</f>
        <v>0</v>
      </c>
      <c r="AH47">
        <f>6856114-AH45</f>
        <v>0</v>
      </c>
      <c r="AI47">
        <f>6177410-AI45</f>
        <v>0</v>
      </c>
      <c r="AK47">
        <f>3054644-AK45</f>
        <v>0</v>
      </c>
      <c r="AL47">
        <f>3160619-AL45</f>
        <v>0</v>
      </c>
    </row>
    <row r="49" spans="22:23">
      <c r="V49" t="s">
        <v>28</v>
      </c>
      <c r="W49" t="s">
        <v>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C28"/>
  <sheetViews>
    <sheetView tabSelected="1" workbookViewId="0">
      <pane xSplit="3" ySplit="2" topLeftCell="L7" activePane="bottomRight" state="frozen"/>
      <selection pane="topRight" activeCell="D1" sqref="D1"/>
      <selection pane="bottomLeft" activeCell="A3" sqref="A3"/>
      <selection pane="bottomRight" activeCell="B28" sqref="B28"/>
    </sheetView>
  </sheetViews>
  <sheetFormatPr defaultRowHeight="15"/>
  <sheetData>
    <row r="1" spans="1:55">
      <c r="C1" t="s">
        <v>0</v>
      </c>
      <c r="D1" t="s">
        <v>1</v>
      </c>
      <c r="E1">
        <v>1900</v>
      </c>
      <c r="F1">
        <v>1901</v>
      </c>
      <c r="G1">
        <v>1902</v>
      </c>
      <c r="H1">
        <v>1903</v>
      </c>
      <c r="I1">
        <v>1904</v>
      </c>
      <c r="J1">
        <v>1905</v>
      </c>
      <c r="K1">
        <v>1906</v>
      </c>
      <c r="L1">
        <v>1907</v>
      </c>
      <c r="M1">
        <v>1908</v>
      </c>
      <c r="N1">
        <v>1909</v>
      </c>
      <c r="O1">
        <v>1910</v>
      </c>
      <c r="P1">
        <v>1911</v>
      </c>
      <c r="Q1">
        <v>1912</v>
      </c>
      <c r="R1">
        <v>1913</v>
      </c>
      <c r="S1">
        <v>1914</v>
      </c>
      <c r="T1">
        <v>1915</v>
      </c>
      <c r="U1">
        <v>1916</v>
      </c>
      <c r="V1">
        <v>1917</v>
      </c>
      <c r="W1">
        <v>1918</v>
      </c>
      <c r="X1">
        <v>1919</v>
      </c>
      <c r="Y1">
        <v>1920</v>
      </c>
      <c r="Z1">
        <v>1921</v>
      </c>
      <c r="AA1">
        <v>1922</v>
      </c>
      <c r="AB1">
        <v>1923</v>
      </c>
      <c r="AC1">
        <v>1924</v>
      </c>
      <c r="AD1">
        <v>1925</v>
      </c>
      <c r="AE1">
        <v>1926</v>
      </c>
      <c r="AF1">
        <v>1927</v>
      </c>
      <c r="AG1">
        <v>1928</v>
      </c>
      <c r="AH1">
        <v>1929</v>
      </c>
      <c r="AI1">
        <v>1930</v>
      </c>
      <c r="AJ1">
        <v>1931</v>
      </c>
      <c r="AK1">
        <v>1932</v>
      </c>
      <c r="AL1">
        <v>1933</v>
      </c>
      <c r="AM1">
        <v>1934</v>
      </c>
      <c r="AN1">
        <v>1935</v>
      </c>
      <c r="AO1">
        <v>1936</v>
      </c>
      <c r="AP1">
        <v>1937</v>
      </c>
      <c r="AQ1">
        <v>1938</v>
      </c>
      <c r="AR1">
        <v>1939</v>
      </c>
      <c r="AS1">
        <v>1940</v>
      </c>
      <c r="AT1">
        <v>1941</v>
      </c>
      <c r="AU1">
        <v>1942</v>
      </c>
      <c r="AV1">
        <v>1943</v>
      </c>
      <c r="AW1">
        <v>1944</v>
      </c>
      <c r="AX1">
        <v>1945</v>
      </c>
      <c r="AY1">
        <v>1946</v>
      </c>
      <c r="AZ1">
        <v>1947</v>
      </c>
      <c r="BA1">
        <v>1948</v>
      </c>
      <c r="BB1">
        <v>1949</v>
      </c>
      <c r="BC1">
        <v>1950</v>
      </c>
    </row>
    <row r="2" spans="1:55">
      <c r="V2" t="s">
        <v>27</v>
      </c>
      <c r="W2" t="s">
        <v>27</v>
      </c>
    </row>
    <row r="3" spans="1:55">
      <c r="A3" t="s">
        <v>2</v>
      </c>
      <c r="B3" t="s">
        <v>3</v>
      </c>
    </row>
    <row r="4" spans="1:55">
      <c r="B4" t="s">
        <v>4</v>
      </c>
    </row>
    <row r="5" spans="1:55">
      <c r="B5" t="s">
        <v>5</v>
      </c>
    </row>
    <row r="6" spans="1:55">
      <c r="B6" t="s">
        <v>6</v>
      </c>
    </row>
    <row r="7" spans="1:55">
      <c r="B7" t="s">
        <v>7</v>
      </c>
    </row>
    <row r="8" spans="1:55">
      <c r="B8" t="s">
        <v>8</v>
      </c>
    </row>
    <row r="9" spans="1:55">
      <c r="B9" t="s">
        <v>9</v>
      </c>
    </row>
    <row r="10" spans="1:55">
      <c r="B10" t="s">
        <v>10</v>
      </c>
    </row>
    <row r="11" spans="1:55">
      <c r="B11" t="s">
        <v>11</v>
      </c>
    </row>
    <row r="12" spans="1:55">
      <c r="B12" t="s">
        <v>12</v>
      </c>
    </row>
    <row r="13" spans="1:55">
      <c r="B13" t="s">
        <v>13</v>
      </c>
    </row>
    <row r="14" spans="1:55">
      <c r="B14" t="s">
        <v>14</v>
      </c>
    </row>
    <row r="15" spans="1:55">
      <c r="B15" t="s">
        <v>15</v>
      </c>
    </row>
    <row r="16" spans="1:55">
      <c r="B16" t="s">
        <v>16</v>
      </c>
    </row>
    <row r="17" spans="2:54">
      <c r="B17" t="s">
        <v>17</v>
      </c>
    </row>
    <row r="18" spans="2:54">
      <c r="B18" t="s">
        <v>18</v>
      </c>
    </row>
    <row r="19" spans="2:54">
      <c r="B19" t="s">
        <v>19</v>
      </c>
    </row>
    <row r="20" spans="2:54">
      <c r="B20" t="s">
        <v>20</v>
      </c>
    </row>
    <row r="21" spans="2:54">
      <c r="B21" t="s">
        <v>21</v>
      </c>
    </row>
    <row r="22" spans="2:54">
      <c r="B22" t="s">
        <v>22</v>
      </c>
    </row>
    <row r="23" spans="2:54">
      <c r="B23" t="s">
        <v>23</v>
      </c>
    </row>
    <row r="24" spans="2:54">
      <c r="B24" t="s">
        <v>24</v>
      </c>
    </row>
    <row r="25" spans="2:54">
      <c r="B25" t="s">
        <v>25</v>
      </c>
    </row>
    <row r="26" spans="2:54">
      <c r="B26" t="s">
        <v>26</v>
      </c>
    </row>
    <row r="28" spans="2:54">
      <c r="B28" t="s">
        <v>59</v>
      </c>
      <c r="E28">
        <f>SUM(E3:E27)</f>
        <v>0</v>
      </c>
      <c r="F28">
        <f t="shared" ref="F28:BB28" si="0">SUM(F3:F27)</f>
        <v>0</v>
      </c>
      <c r="G28">
        <f t="shared" si="0"/>
        <v>0</v>
      </c>
      <c r="H28">
        <f t="shared" si="0"/>
        <v>0</v>
      </c>
      <c r="I28">
        <f t="shared" si="0"/>
        <v>0</v>
      </c>
      <c r="J28">
        <f t="shared" si="0"/>
        <v>0</v>
      </c>
      <c r="K28">
        <f t="shared" si="0"/>
        <v>0</v>
      </c>
      <c r="L28">
        <f t="shared" si="0"/>
        <v>0</v>
      </c>
      <c r="M28">
        <f t="shared" si="0"/>
        <v>0</v>
      </c>
      <c r="N28">
        <f t="shared" si="0"/>
        <v>0</v>
      </c>
      <c r="O28">
        <f t="shared" si="0"/>
        <v>0</v>
      </c>
      <c r="P28">
        <f t="shared" si="0"/>
        <v>0</v>
      </c>
      <c r="Q28">
        <f t="shared" si="0"/>
        <v>0</v>
      </c>
      <c r="R28">
        <f t="shared" si="0"/>
        <v>0</v>
      </c>
      <c r="S28">
        <f t="shared" si="0"/>
        <v>0</v>
      </c>
      <c r="T28">
        <f t="shared" si="0"/>
        <v>0</v>
      </c>
      <c r="U28">
        <f t="shared" si="0"/>
        <v>0</v>
      </c>
      <c r="V28">
        <f t="shared" si="0"/>
        <v>0</v>
      </c>
      <c r="W28">
        <f t="shared" si="0"/>
        <v>0</v>
      </c>
      <c r="X28">
        <f t="shared" si="0"/>
        <v>0</v>
      </c>
      <c r="Y28">
        <f t="shared" si="0"/>
        <v>0</v>
      </c>
      <c r="Z28">
        <f t="shared" si="0"/>
        <v>0</v>
      </c>
      <c r="AA28">
        <f t="shared" si="0"/>
        <v>0</v>
      </c>
      <c r="AB28">
        <f t="shared" si="0"/>
        <v>0</v>
      </c>
      <c r="AC28">
        <f t="shared" si="0"/>
        <v>0</v>
      </c>
      <c r="AD28">
        <f t="shared" si="0"/>
        <v>0</v>
      </c>
      <c r="AE28">
        <f t="shared" si="0"/>
        <v>0</v>
      </c>
      <c r="AF28">
        <f t="shared" si="0"/>
        <v>0</v>
      </c>
      <c r="AG28">
        <f t="shared" si="0"/>
        <v>0</v>
      </c>
      <c r="AH28">
        <f t="shared" si="0"/>
        <v>0</v>
      </c>
      <c r="AI28">
        <f t="shared" si="0"/>
        <v>0</v>
      </c>
      <c r="AJ28">
        <f t="shared" si="0"/>
        <v>0</v>
      </c>
      <c r="AK28">
        <f t="shared" si="0"/>
        <v>0</v>
      </c>
      <c r="AL28">
        <f t="shared" si="0"/>
        <v>0</v>
      </c>
      <c r="AM28">
        <f t="shared" si="0"/>
        <v>0</v>
      </c>
      <c r="AN28">
        <f t="shared" si="0"/>
        <v>0</v>
      </c>
      <c r="AO28">
        <f t="shared" si="0"/>
        <v>0</v>
      </c>
      <c r="AP28">
        <f t="shared" si="0"/>
        <v>0</v>
      </c>
      <c r="AQ28">
        <f t="shared" si="0"/>
        <v>0</v>
      </c>
      <c r="AR28">
        <f t="shared" si="0"/>
        <v>0</v>
      </c>
      <c r="AS28">
        <f t="shared" si="0"/>
        <v>0</v>
      </c>
      <c r="AT28">
        <f t="shared" si="0"/>
        <v>0</v>
      </c>
      <c r="AU28">
        <f t="shared" si="0"/>
        <v>0</v>
      </c>
      <c r="AV28">
        <f t="shared" si="0"/>
        <v>0</v>
      </c>
      <c r="AW28">
        <f t="shared" si="0"/>
        <v>0</v>
      </c>
      <c r="AX28">
        <f t="shared" si="0"/>
        <v>0</v>
      </c>
      <c r="AY28">
        <f t="shared" si="0"/>
        <v>0</v>
      </c>
      <c r="AZ28">
        <f t="shared" si="0"/>
        <v>0</v>
      </c>
      <c r="BA28">
        <f t="shared" si="0"/>
        <v>0</v>
      </c>
      <c r="BB28">
        <f t="shared" si="0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C51"/>
  <sheetViews>
    <sheetView workbookViewId="0">
      <pane xSplit="3" ySplit="2" topLeftCell="AC24" activePane="bottomRight" state="frozen"/>
      <selection pane="topRight" activeCell="D1" sqref="D1"/>
      <selection pane="bottomLeft" activeCell="A3" sqref="A3"/>
      <selection pane="bottomRight" activeCell="AI53" sqref="AI53"/>
    </sheetView>
  </sheetViews>
  <sheetFormatPr defaultRowHeight="15"/>
  <sheetData>
    <row r="1" spans="1:55">
      <c r="C1" t="s">
        <v>0</v>
      </c>
      <c r="D1" t="s">
        <v>1</v>
      </c>
      <c r="E1">
        <v>1900</v>
      </c>
      <c r="F1">
        <v>1901</v>
      </c>
      <c r="G1">
        <v>1902</v>
      </c>
      <c r="H1">
        <v>1903</v>
      </c>
      <c r="I1">
        <v>1904</v>
      </c>
      <c r="J1">
        <v>1905</v>
      </c>
      <c r="K1">
        <v>1906</v>
      </c>
      <c r="L1">
        <v>1907</v>
      </c>
      <c r="M1">
        <v>1908</v>
      </c>
      <c r="N1">
        <v>1909</v>
      </c>
      <c r="O1">
        <v>1910</v>
      </c>
      <c r="P1">
        <v>1911</v>
      </c>
      <c r="Q1">
        <v>1912</v>
      </c>
      <c r="R1">
        <v>1913</v>
      </c>
      <c r="S1">
        <v>1914</v>
      </c>
      <c r="T1">
        <v>1915</v>
      </c>
      <c r="U1">
        <v>1916</v>
      </c>
      <c r="V1">
        <v>1917</v>
      </c>
      <c r="W1">
        <v>1918</v>
      </c>
      <c r="X1">
        <v>1919</v>
      </c>
      <c r="Y1">
        <v>1920</v>
      </c>
      <c r="Z1">
        <v>1921</v>
      </c>
      <c r="AA1">
        <v>1922</v>
      </c>
      <c r="AB1">
        <v>1923</v>
      </c>
      <c r="AC1">
        <v>1924</v>
      </c>
      <c r="AD1">
        <v>1925</v>
      </c>
      <c r="AE1">
        <v>1926</v>
      </c>
      <c r="AF1">
        <v>1927</v>
      </c>
      <c r="AG1">
        <v>1928</v>
      </c>
      <c r="AH1">
        <v>1929</v>
      </c>
      <c r="AI1">
        <v>1930</v>
      </c>
      <c r="AJ1">
        <v>1931</v>
      </c>
      <c r="AK1">
        <v>1932</v>
      </c>
      <c r="AL1">
        <v>1933</v>
      </c>
      <c r="AM1">
        <v>1934</v>
      </c>
      <c r="AN1">
        <v>1935</v>
      </c>
      <c r="AO1">
        <v>1936</v>
      </c>
      <c r="AP1">
        <v>1937</v>
      </c>
      <c r="AQ1">
        <v>1938</v>
      </c>
      <c r="AR1">
        <v>1939</v>
      </c>
      <c r="AS1">
        <v>1940</v>
      </c>
      <c r="AT1">
        <v>1941</v>
      </c>
      <c r="AU1">
        <v>1942</v>
      </c>
      <c r="AV1">
        <v>1943</v>
      </c>
      <c r="AW1">
        <v>1944</v>
      </c>
      <c r="AX1">
        <v>1945</v>
      </c>
      <c r="AY1">
        <v>1946</v>
      </c>
      <c r="AZ1">
        <v>1947</v>
      </c>
      <c r="BA1">
        <v>1948</v>
      </c>
      <c r="BB1">
        <v>1949</v>
      </c>
      <c r="BC1">
        <v>1950</v>
      </c>
    </row>
    <row r="2" spans="1:55">
      <c r="V2" t="s">
        <v>27</v>
      </c>
      <c r="W2" t="s">
        <v>27</v>
      </c>
      <c r="X2" t="s">
        <v>27</v>
      </c>
      <c r="Y2" t="s">
        <v>27</v>
      </c>
      <c r="Z2" t="s">
        <v>27</v>
      </c>
      <c r="AA2" t="s">
        <v>27</v>
      </c>
      <c r="AB2" t="s">
        <v>27</v>
      </c>
      <c r="AC2" t="s">
        <v>27</v>
      </c>
      <c r="AD2" t="s">
        <v>27</v>
      </c>
      <c r="AE2" t="s">
        <v>27</v>
      </c>
      <c r="AF2" t="s">
        <v>27</v>
      </c>
      <c r="AG2" t="s">
        <v>27</v>
      </c>
      <c r="AH2" t="s">
        <v>27</v>
      </c>
      <c r="AI2" t="s">
        <v>27</v>
      </c>
    </row>
    <row r="3" spans="1:55">
      <c r="A3" t="s">
        <v>2</v>
      </c>
      <c r="B3" t="s">
        <v>3</v>
      </c>
      <c r="V3">
        <v>707636</v>
      </c>
      <c r="W3">
        <v>515985</v>
      </c>
      <c r="X3">
        <v>801033</v>
      </c>
      <c r="Y3">
        <v>2133950</v>
      </c>
      <c r="Z3">
        <v>796893</v>
      </c>
      <c r="AA3">
        <v>789085</v>
      </c>
      <c r="AB3">
        <v>972784</v>
      </c>
      <c r="AC3">
        <v>2177349</v>
      </c>
      <c r="AD3">
        <v>2152175</v>
      </c>
      <c r="AE3">
        <v>3434210</v>
      </c>
      <c r="AF3">
        <v>3764873</v>
      </c>
      <c r="AG3">
        <v>4188354</v>
      </c>
      <c r="AH3">
        <v>5211044</v>
      </c>
      <c r="AI3">
        <v>3289780</v>
      </c>
    </row>
    <row r="4" spans="1:55">
      <c r="B4" t="s">
        <v>4</v>
      </c>
      <c r="V4">
        <v>2589541</v>
      </c>
      <c r="W4">
        <v>3087094</v>
      </c>
      <c r="X4">
        <v>1620510</v>
      </c>
      <c r="Y4">
        <v>2117776</v>
      </c>
      <c r="Z4">
        <v>773243</v>
      </c>
      <c r="AA4">
        <v>607182</v>
      </c>
      <c r="AB4">
        <v>558890</v>
      </c>
      <c r="AC4">
        <v>512695</v>
      </c>
      <c r="AD4">
        <v>792040</v>
      </c>
      <c r="AE4">
        <v>585197</v>
      </c>
      <c r="AF4">
        <v>428183</v>
      </c>
      <c r="AG4">
        <v>448153</v>
      </c>
      <c r="AH4">
        <v>512290</v>
      </c>
      <c r="AI4">
        <v>427109</v>
      </c>
    </row>
    <row r="5" spans="1:55">
      <c r="B5" t="s">
        <v>5</v>
      </c>
      <c r="V5">
        <v>16776</v>
      </c>
      <c r="W5">
        <v>17194</v>
      </c>
      <c r="X5">
        <v>10354</v>
      </c>
      <c r="Y5">
        <v>12327</v>
      </c>
      <c r="Z5">
        <v>13922</v>
      </c>
      <c r="AA5">
        <v>16460</v>
      </c>
      <c r="AB5">
        <v>13259</v>
      </c>
      <c r="AC5">
        <v>9836</v>
      </c>
      <c r="AD5">
        <v>10030</v>
      </c>
      <c r="AE5">
        <v>11710</v>
      </c>
      <c r="AF5">
        <v>13543</v>
      </c>
      <c r="AG5">
        <v>12615</v>
      </c>
      <c r="AH5">
        <v>21676</v>
      </c>
      <c r="AI5">
        <v>14778</v>
      </c>
    </row>
    <row r="6" spans="1:55">
      <c r="B6" t="s">
        <v>6</v>
      </c>
      <c r="X6">
        <v>1999</v>
      </c>
      <c r="Z6">
        <v>14</v>
      </c>
      <c r="AA6">
        <v>90</v>
      </c>
    </row>
    <row r="7" spans="1:55">
      <c r="B7" t="s">
        <v>46</v>
      </c>
      <c r="AA7">
        <v>2673</v>
      </c>
      <c r="AB7">
        <v>12010</v>
      </c>
    </row>
    <row r="8" spans="1:55">
      <c r="B8" t="s">
        <v>7</v>
      </c>
      <c r="V8">
        <v>33979</v>
      </c>
      <c r="W8">
        <v>25987</v>
      </c>
      <c r="X8">
        <v>94926</v>
      </c>
      <c r="Y8">
        <v>165640</v>
      </c>
      <c r="Z8">
        <v>106332</v>
      </c>
      <c r="AA8">
        <v>175687</v>
      </c>
      <c r="AB8">
        <v>305218</v>
      </c>
      <c r="AC8">
        <v>217922</v>
      </c>
      <c r="AD8">
        <v>245530</v>
      </c>
      <c r="AE8">
        <v>296456</v>
      </c>
      <c r="AF8">
        <v>233971</v>
      </c>
      <c r="AG8">
        <v>216189</v>
      </c>
      <c r="AH8">
        <v>244639</v>
      </c>
      <c r="AI8">
        <v>276425</v>
      </c>
    </row>
    <row r="9" spans="1:55">
      <c r="B9" t="s">
        <v>8</v>
      </c>
      <c r="V9">
        <v>47782</v>
      </c>
      <c r="W9">
        <v>118358</v>
      </c>
      <c r="X9">
        <v>31159</v>
      </c>
      <c r="Y9">
        <v>49294</v>
      </c>
      <c r="Z9">
        <v>94778</v>
      </c>
      <c r="AA9">
        <v>44200</v>
      </c>
      <c r="AB9">
        <v>39174</v>
      </c>
      <c r="AC9">
        <v>4368</v>
      </c>
      <c r="AD9">
        <v>15957</v>
      </c>
      <c r="AE9">
        <v>1455</v>
      </c>
      <c r="AF9">
        <v>2499</v>
      </c>
      <c r="AG9">
        <v>5274</v>
      </c>
      <c r="AH9">
        <v>8935</v>
      </c>
      <c r="AI9">
        <v>42568</v>
      </c>
    </row>
    <row r="10" spans="1:55">
      <c r="B10" t="s">
        <v>29</v>
      </c>
      <c r="Y10">
        <v>10720</v>
      </c>
      <c r="Z10">
        <v>12599</v>
      </c>
      <c r="AA10">
        <v>18754</v>
      </c>
      <c r="AB10">
        <v>20803</v>
      </c>
      <c r="AC10">
        <v>28688</v>
      </c>
      <c r="AD10">
        <v>21295</v>
      </c>
      <c r="AE10">
        <v>23286</v>
      </c>
      <c r="AF10">
        <v>20481</v>
      </c>
      <c r="AG10">
        <v>13291</v>
      </c>
      <c r="AH10">
        <v>19994</v>
      </c>
      <c r="AI10">
        <v>26410</v>
      </c>
    </row>
    <row r="11" spans="1:55">
      <c r="B11" t="s">
        <v>36</v>
      </c>
      <c r="Y11">
        <v>1407</v>
      </c>
    </row>
    <row r="12" spans="1:55">
      <c r="B12" t="s">
        <v>37</v>
      </c>
      <c r="Y12">
        <v>737</v>
      </c>
      <c r="Z12">
        <v>18348</v>
      </c>
      <c r="AA12">
        <v>33821</v>
      </c>
      <c r="AB12">
        <v>58554</v>
      </c>
      <c r="AC12">
        <v>59208</v>
      </c>
      <c r="AD12">
        <v>62639</v>
      </c>
      <c r="AE12">
        <v>50768</v>
      </c>
      <c r="AF12">
        <v>54685</v>
      </c>
      <c r="AG12">
        <v>58093</v>
      </c>
      <c r="AH12">
        <v>36023</v>
      </c>
      <c r="AI12">
        <v>62128</v>
      </c>
    </row>
    <row r="13" spans="1:55">
      <c r="B13" t="s">
        <v>9</v>
      </c>
      <c r="AA13">
        <v>269</v>
      </c>
      <c r="AB13">
        <v>258</v>
      </c>
      <c r="AC13">
        <v>2450</v>
      </c>
    </row>
    <row r="14" spans="1:55">
      <c r="B14" t="s">
        <v>57</v>
      </c>
      <c r="AC14">
        <v>6206</v>
      </c>
      <c r="AD14">
        <v>17274</v>
      </c>
    </row>
    <row r="15" spans="1:55">
      <c r="B15" t="s">
        <v>47</v>
      </c>
      <c r="AA15">
        <v>2112</v>
      </c>
      <c r="AB15">
        <v>2351</v>
      </c>
      <c r="AC15">
        <v>3636</v>
      </c>
    </row>
    <row r="16" spans="1:55">
      <c r="B16" t="s">
        <v>10</v>
      </c>
    </row>
    <row r="17" spans="2:35">
      <c r="B17" t="s">
        <v>30</v>
      </c>
      <c r="V17">
        <v>114</v>
      </c>
      <c r="W17">
        <v>573</v>
      </c>
      <c r="X17">
        <v>724</v>
      </c>
      <c r="Z17">
        <v>1076</v>
      </c>
      <c r="AA17">
        <v>898</v>
      </c>
      <c r="AB17">
        <v>4594</v>
      </c>
      <c r="AC17">
        <v>5506</v>
      </c>
    </row>
    <row r="18" spans="2:35">
      <c r="B18" t="s">
        <v>11</v>
      </c>
      <c r="V18">
        <v>196</v>
      </c>
      <c r="W18">
        <v>189</v>
      </c>
      <c r="X18">
        <v>186</v>
      </c>
      <c r="Y18">
        <v>71</v>
      </c>
    </row>
    <row r="19" spans="2:35">
      <c r="B19" t="s">
        <v>49</v>
      </c>
      <c r="Z19">
        <v>1201</v>
      </c>
      <c r="AA19">
        <v>536</v>
      </c>
      <c r="AB19">
        <v>1045</v>
      </c>
      <c r="AC19">
        <v>314</v>
      </c>
    </row>
    <row r="20" spans="2:35">
      <c r="B20" t="s">
        <v>12</v>
      </c>
    </row>
    <row r="21" spans="2:35">
      <c r="B21" t="s">
        <v>50</v>
      </c>
      <c r="AA21">
        <v>477</v>
      </c>
      <c r="AB21">
        <v>888</v>
      </c>
      <c r="AC21">
        <v>4908</v>
      </c>
    </row>
    <row r="22" spans="2:35">
      <c r="B22" t="s">
        <v>13</v>
      </c>
      <c r="V22">
        <v>39489</v>
      </c>
      <c r="W22">
        <v>138841</v>
      </c>
      <c r="X22">
        <v>59124</v>
      </c>
      <c r="Y22">
        <v>50454</v>
      </c>
      <c r="Z22">
        <v>8996</v>
      </c>
      <c r="AA22">
        <v>2148</v>
      </c>
      <c r="AB22">
        <v>11111</v>
      </c>
      <c r="AC22">
        <v>3192</v>
      </c>
      <c r="AD22">
        <v>4425</v>
      </c>
      <c r="AE22">
        <v>9135</v>
      </c>
      <c r="AF22">
        <v>1944</v>
      </c>
      <c r="AG22">
        <v>9446</v>
      </c>
      <c r="AH22">
        <v>4242</v>
      </c>
      <c r="AI22">
        <v>6476</v>
      </c>
    </row>
    <row r="23" spans="2:35">
      <c r="B23" t="s">
        <v>14</v>
      </c>
      <c r="V23">
        <v>7650</v>
      </c>
      <c r="X23">
        <v>25362</v>
      </c>
      <c r="Y23">
        <v>71437</v>
      </c>
      <c r="Z23">
        <v>39837</v>
      </c>
      <c r="AA23">
        <v>98523</v>
      </c>
      <c r="AB23">
        <v>257937</v>
      </c>
      <c r="AC23">
        <v>163194</v>
      </c>
      <c r="AD23">
        <v>110447</v>
      </c>
      <c r="AE23">
        <v>110788</v>
      </c>
      <c r="AF23">
        <v>105720</v>
      </c>
      <c r="AG23">
        <v>245839</v>
      </c>
      <c r="AH23">
        <v>151708</v>
      </c>
      <c r="AI23">
        <v>358490</v>
      </c>
    </row>
    <row r="24" spans="2:35">
      <c r="B24" t="s">
        <v>38</v>
      </c>
      <c r="Y24">
        <v>4250</v>
      </c>
      <c r="Z24">
        <v>45618</v>
      </c>
      <c r="AA24">
        <v>76574</v>
      </c>
      <c r="AB24">
        <v>95738</v>
      </c>
      <c r="AC24">
        <v>122301</v>
      </c>
      <c r="AD24">
        <v>110536</v>
      </c>
      <c r="AE24">
        <v>108514</v>
      </c>
      <c r="AF24">
        <v>131252</v>
      </c>
      <c r="AG24">
        <v>123935</v>
      </c>
      <c r="AH24">
        <v>151113</v>
      </c>
      <c r="AI24">
        <v>164125</v>
      </c>
    </row>
    <row r="25" spans="2:35">
      <c r="B25" t="s">
        <v>39</v>
      </c>
      <c r="Y25">
        <v>24894</v>
      </c>
      <c r="Z25">
        <v>6996</v>
      </c>
      <c r="AA25">
        <v>2075</v>
      </c>
      <c r="AB25">
        <v>1521</v>
      </c>
      <c r="AC25">
        <v>2122</v>
      </c>
    </row>
    <row r="26" spans="2:35">
      <c r="B26" t="s">
        <v>15</v>
      </c>
      <c r="Y26">
        <v>853</v>
      </c>
      <c r="Z26">
        <v>13816</v>
      </c>
      <c r="AA26">
        <v>22814</v>
      </c>
      <c r="AB26">
        <v>17536</v>
      </c>
      <c r="AC26">
        <v>41711</v>
      </c>
      <c r="AD26">
        <v>25251</v>
      </c>
      <c r="AE26">
        <v>30861</v>
      </c>
      <c r="AF26">
        <v>25081</v>
      </c>
      <c r="AG26">
        <v>19853</v>
      </c>
      <c r="AH26">
        <v>20492</v>
      </c>
      <c r="AI26">
        <v>40512</v>
      </c>
    </row>
    <row r="27" spans="2:35">
      <c r="B27" t="s">
        <v>16</v>
      </c>
      <c r="V27">
        <v>18015</v>
      </c>
      <c r="W27">
        <v>16835</v>
      </c>
      <c r="X27">
        <v>51153</v>
      </c>
      <c r="Y27">
        <v>21637</v>
      </c>
      <c r="Z27">
        <v>7185</v>
      </c>
      <c r="AA27">
        <v>6886</v>
      </c>
      <c r="AB27">
        <v>698</v>
      </c>
      <c r="AC27">
        <v>5066</v>
      </c>
      <c r="AD27">
        <v>1223</v>
      </c>
      <c r="AE27">
        <v>2670</v>
      </c>
      <c r="AF27">
        <v>2705</v>
      </c>
      <c r="AG27">
        <v>11391</v>
      </c>
      <c r="AH27">
        <v>3660</v>
      </c>
      <c r="AI27">
        <v>5098</v>
      </c>
    </row>
    <row r="28" spans="2:35">
      <c r="B28" t="s">
        <v>17</v>
      </c>
    </row>
    <row r="29" spans="2:35">
      <c r="B29" t="s">
        <v>18</v>
      </c>
      <c r="V29">
        <v>20871</v>
      </c>
      <c r="X29">
        <v>3821</v>
      </c>
      <c r="Y29">
        <v>19910</v>
      </c>
      <c r="Z29">
        <v>74232</v>
      </c>
      <c r="AA29">
        <v>35624</v>
      </c>
      <c r="AB29">
        <v>93387</v>
      </c>
      <c r="AC29">
        <v>95509</v>
      </c>
      <c r="AD29">
        <v>113827</v>
      </c>
      <c r="AE29">
        <v>100599</v>
      </c>
      <c r="AF29">
        <v>84720</v>
      </c>
      <c r="AG29">
        <v>138461</v>
      </c>
      <c r="AH29">
        <v>72314</v>
      </c>
      <c r="AI29">
        <v>99011</v>
      </c>
    </row>
    <row r="30" spans="2:35">
      <c r="B30" t="s">
        <v>19</v>
      </c>
      <c r="V30">
        <v>2624</v>
      </c>
      <c r="X30">
        <v>5790</v>
      </c>
      <c r="Y30">
        <v>7444</v>
      </c>
      <c r="Z30">
        <v>14059</v>
      </c>
      <c r="AA30">
        <v>15497</v>
      </c>
      <c r="AB30">
        <v>43177</v>
      </c>
      <c r="AC30">
        <v>26188</v>
      </c>
      <c r="AD30">
        <v>31639</v>
      </c>
      <c r="AE30">
        <v>40012</v>
      </c>
      <c r="AF30">
        <v>19884</v>
      </c>
      <c r="AG30">
        <v>26818</v>
      </c>
      <c r="AH30">
        <v>20320</v>
      </c>
      <c r="AI30">
        <v>37091</v>
      </c>
    </row>
    <row r="31" spans="2:35">
      <c r="B31" t="s">
        <v>40</v>
      </c>
      <c r="Y31">
        <v>117</v>
      </c>
    </row>
    <row r="32" spans="2:35">
      <c r="B32" t="s">
        <v>31</v>
      </c>
      <c r="V32">
        <v>3004</v>
      </c>
      <c r="Z32">
        <v>9165</v>
      </c>
      <c r="AA32">
        <v>20301</v>
      </c>
      <c r="AB32">
        <v>10755</v>
      </c>
    </row>
    <row r="33" spans="2:35">
      <c r="B33" t="s">
        <v>45</v>
      </c>
      <c r="Y33">
        <v>3</v>
      </c>
    </row>
    <row r="34" spans="2:35">
      <c r="B34" t="s">
        <v>51</v>
      </c>
      <c r="AA34">
        <v>301</v>
      </c>
      <c r="AB34">
        <v>4256</v>
      </c>
      <c r="AC34">
        <v>568</v>
      </c>
    </row>
    <row r="35" spans="2:35">
      <c r="B35" t="s">
        <v>41</v>
      </c>
      <c r="Y35">
        <v>3392</v>
      </c>
    </row>
    <row r="36" spans="2:35">
      <c r="B36" t="s">
        <v>42</v>
      </c>
      <c r="Y36">
        <v>1064</v>
      </c>
      <c r="Z36">
        <v>4255</v>
      </c>
      <c r="AA36">
        <v>9165</v>
      </c>
      <c r="AB36">
        <v>14145</v>
      </c>
      <c r="AC36">
        <v>15291</v>
      </c>
      <c r="AD36">
        <v>15046</v>
      </c>
      <c r="AE36">
        <v>15140</v>
      </c>
      <c r="AF36">
        <v>15120</v>
      </c>
      <c r="AG36">
        <v>11481</v>
      </c>
      <c r="AH36">
        <v>6863</v>
      </c>
      <c r="AI36">
        <v>16855</v>
      </c>
    </row>
    <row r="37" spans="2:35">
      <c r="B37" t="s">
        <v>20</v>
      </c>
    </row>
    <row r="38" spans="2:35">
      <c r="B38" t="s">
        <v>32</v>
      </c>
      <c r="V38">
        <v>1088</v>
      </c>
    </row>
    <row r="39" spans="2:35">
      <c r="B39" t="s">
        <v>21</v>
      </c>
    </row>
    <row r="40" spans="2:35">
      <c r="B40" t="s">
        <v>48</v>
      </c>
      <c r="AA40">
        <v>1502</v>
      </c>
      <c r="AB40">
        <v>9508</v>
      </c>
      <c r="AC40">
        <v>16803</v>
      </c>
      <c r="AD40">
        <v>15308</v>
      </c>
      <c r="AE40">
        <v>12869</v>
      </c>
      <c r="AF40">
        <v>7308</v>
      </c>
      <c r="AG40">
        <v>14941</v>
      </c>
      <c r="AH40">
        <v>2507</v>
      </c>
      <c r="AI40">
        <v>13580</v>
      </c>
    </row>
    <row r="41" spans="2:35">
      <c r="B41" t="s">
        <v>43</v>
      </c>
      <c r="Y41">
        <v>133</v>
      </c>
      <c r="Z41">
        <v>516</v>
      </c>
    </row>
    <row r="42" spans="2:35">
      <c r="B42" t="s">
        <v>35</v>
      </c>
      <c r="X42">
        <v>17023</v>
      </c>
      <c r="Y42">
        <v>5301</v>
      </c>
      <c r="Z42">
        <v>4684</v>
      </c>
      <c r="AA42">
        <v>2138</v>
      </c>
      <c r="AB42">
        <v>487</v>
      </c>
      <c r="AC42">
        <v>1000</v>
      </c>
    </row>
    <row r="43" spans="2:35">
      <c r="B43" t="s">
        <v>22</v>
      </c>
      <c r="V43">
        <v>161</v>
      </c>
      <c r="W43">
        <v>164</v>
      </c>
      <c r="X43">
        <v>22</v>
      </c>
    </row>
    <row r="44" spans="2:35">
      <c r="B44" t="s">
        <v>44</v>
      </c>
      <c r="Y44">
        <v>116</v>
      </c>
    </row>
    <row r="45" spans="2:35">
      <c r="B45" t="s">
        <v>23</v>
      </c>
      <c r="V45">
        <v>130</v>
      </c>
      <c r="X45">
        <v>11835</v>
      </c>
      <c r="Y45">
        <v>458</v>
      </c>
      <c r="Z45">
        <v>2</v>
      </c>
      <c r="AB45">
        <v>5078</v>
      </c>
      <c r="AC45">
        <v>7487</v>
      </c>
      <c r="AD45">
        <f>53310-AD22</f>
        <v>48885</v>
      </c>
      <c r="AE45">
        <v>42566</v>
      </c>
      <c r="AF45">
        <v>44121</v>
      </c>
      <c r="AG45">
        <v>90635</v>
      </c>
      <c r="AH45">
        <v>38292</v>
      </c>
      <c r="AI45">
        <v>72846</v>
      </c>
    </row>
    <row r="46" spans="2:35">
      <c r="B46" t="s">
        <v>33</v>
      </c>
      <c r="V46">
        <v>1492</v>
      </c>
      <c r="W46">
        <v>2549</v>
      </c>
      <c r="X46">
        <v>5654</v>
      </c>
      <c r="Y46">
        <v>9138</v>
      </c>
      <c r="Z46">
        <v>9463</v>
      </c>
      <c r="AA46">
        <v>7644</v>
      </c>
      <c r="AB46">
        <v>6929</v>
      </c>
      <c r="AC46">
        <v>8348</v>
      </c>
      <c r="AD46">
        <v>7821</v>
      </c>
    </row>
    <row r="47" spans="2:35">
      <c r="B47" t="s">
        <v>26</v>
      </c>
      <c r="V47">
        <v>17</v>
      </c>
      <c r="W47">
        <v>2</v>
      </c>
      <c r="X47">
        <v>84</v>
      </c>
      <c r="Y47">
        <v>129</v>
      </c>
    </row>
    <row r="49" spans="5:54">
      <c r="E49">
        <f>SUM(E3:E48)</f>
        <v>0</v>
      </c>
      <c r="F49">
        <f t="shared" ref="F49:BB49" si="0">SUM(F3:F48)</f>
        <v>0</v>
      </c>
      <c r="G49">
        <f t="shared" si="0"/>
        <v>0</v>
      </c>
      <c r="H49">
        <f t="shared" si="0"/>
        <v>0</v>
      </c>
      <c r="I49">
        <f t="shared" si="0"/>
        <v>0</v>
      </c>
      <c r="J49">
        <f t="shared" si="0"/>
        <v>0</v>
      </c>
      <c r="K49">
        <f t="shared" si="0"/>
        <v>0</v>
      </c>
      <c r="L49">
        <f t="shared" si="0"/>
        <v>0</v>
      </c>
      <c r="M49">
        <f t="shared" si="0"/>
        <v>0</v>
      </c>
      <c r="N49">
        <f t="shared" si="0"/>
        <v>0</v>
      </c>
      <c r="O49">
        <f t="shared" si="0"/>
        <v>0</v>
      </c>
      <c r="P49">
        <f t="shared" si="0"/>
        <v>0</v>
      </c>
      <c r="Q49">
        <f t="shared" si="0"/>
        <v>0</v>
      </c>
      <c r="R49">
        <f t="shared" si="0"/>
        <v>0</v>
      </c>
      <c r="S49">
        <f t="shared" si="0"/>
        <v>0</v>
      </c>
      <c r="T49">
        <f t="shared" si="0"/>
        <v>0</v>
      </c>
      <c r="U49">
        <f t="shared" si="0"/>
        <v>0</v>
      </c>
      <c r="V49">
        <f t="shared" si="0"/>
        <v>3490565</v>
      </c>
      <c r="W49">
        <f t="shared" si="0"/>
        <v>3923771</v>
      </c>
      <c r="X49">
        <f t="shared" si="0"/>
        <v>2740759</v>
      </c>
      <c r="Y49">
        <f t="shared" si="0"/>
        <v>4712652</v>
      </c>
      <c r="Z49">
        <f t="shared" si="0"/>
        <v>2057230</v>
      </c>
      <c r="AA49">
        <f t="shared" si="0"/>
        <v>1993436</v>
      </c>
      <c r="AB49">
        <f t="shared" si="0"/>
        <v>2562091</v>
      </c>
      <c r="AC49">
        <f t="shared" si="0"/>
        <v>3541866</v>
      </c>
      <c r="AD49">
        <f t="shared" si="0"/>
        <v>3801348</v>
      </c>
      <c r="AE49">
        <f t="shared" si="0"/>
        <v>4876236</v>
      </c>
      <c r="AF49">
        <f t="shared" si="0"/>
        <v>4956090</v>
      </c>
      <c r="AG49">
        <f t="shared" si="0"/>
        <v>5634769</v>
      </c>
      <c r="AH49">
        <f t="shared" si="0"/>
        <v>6526112</v>
      </c>
      <c r="AI49">
        <f t="shared" si="0"/>
        <v>4953282</v>
      </c>
      <c r="AJ49">
        <f t="shared" si="0"/>
        <v>0</v>
      </c>
      <c r="AK49">
        <f t="shared" si="0"/>
        <v>0</v>
      </c>
      <c r="AL49">
        <f t="shared" si="0"/>
        <v>0</v>
      </c>
      <c r="AM49">
        <f t="shared" si="0"/>
        <v>0</v>
      </c>
      <c r="AN49">
        <f t="shared" si="0"/>
        <v>0</v>
      </c>
      <c r="AO49">
        <f t="shared" si="0"/>
        <v>0</v>
      </c>
      <c r="AP49">
        <f t="shared" si="0"/>
        <v>0</v>
      </c>
      <c r="AQ49">
        <f t="shared" si="0"/>
        <v>0</v>
      </c>
      <c r="AR49">
        <f t="shared" si="0"/>
        <v>0</v>
      </c>
      <c r="AS49">
        <f t="shared" si="0"/>
        <v>0</v>
      </c>
      <c r="AT49">
        <f t="shared" si="0"/>
        <v>0</v>
      </c>
      <c r="AU49">
        <f t="shared" si="0"/>
        <v>0</v>
      </c>
      <c r="AV49">
        <f t="shared" si="0"/>
        <v>0</v>
      </c>
      <c r="AW49">
        <f t="shared" si="0"/>
        <v>0</v>
      </c>
      <c r="AX49">
        <f t="shared" si="0"/>
        <v>0</v>
      </c>
      <c r="AY49">
        <f t="shared" si="0"/>
        <v>0</v>
      </c>
      <c r="AZ49">
        <f t="shared" si="0"/>
        <v>0</v>
      </c>
      <c r="BA49">
        <f t="shared" si="0"/>
        <v>0</v>
      </c>
      <c r="BB49">
        <f t="shared" si="0"/>
        <v>0</v>
      </c>
    </row>
    <row r="51" spans="5:54">
      <c r="V51">
        <f>3490565-V49</f>
        <v>0</v>
      </c>
      <c r="W51">
        <f>3923771-W49</f>
        <v>0</v>
      </c>
      <c r="X51">
        <f>2740759-X49</f>
        <v>0</v>
      </c>
      <c r="Y51">
        <f>4712652-Y49</f>
        <v>0</v>
      </c>
      <c r="Z51">
        <f>2057230-Z49</f>
        <v>0</v>
      </c>
      <c r="AA51">
        <f>1993436-AA49</f>
        <v>0</v>
      </c>
      <c r="AB51">
        <f>2562091-AB49</f>
        <v>0</v>
      </c>
      <c r="AC51">
        <f>3541866-AC49</f>
        <v>0</v>
      </c>
      <c r="AD51">
        <f>3801348-AD49</f>
        <v>0</v>
      </c>
      <c r="AE51">
        <f>4876236-AE49</f>
        <v>0</v>
      </c>
      <c r="AF51">
        <f>4956090-AF49</f>
        <v>0</v>
      </c>
      <c r="AG51">
        <f>5634769-AG49</f>
        <v>0</v>
      </c>
      <c r="AH51">
        <f>6526112-AH49</f>
        <v>0</v>
      </c>
      <c r="AI51">
        <f>4953282-AI49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C36"/>
  <sheetViews>
    <sheetView workbookViewId="0">
      <pane xSplit="3" ySplit="2" topLeftCell="AD8" activePane="bottomRight" state="frozen"/>
      <selection pane="topRight" activeCell="D1" sqref="D1"/>
      <selection pane="bottomLeft" activeCell="A3" sqref="A3"/>
      <selection pane="bottomRight" activeCell="AI37" sqref="AI37"/>
    </sheetView>
  </sheetViews>
  <sheetFormatPr defaultRowHeight="15"/>
  <sheetData>
    <row r="1" spans="1:55">
      <c r="C1" t="s">
        <v>0</v>
      </c>
      <c r="D1" t="s">
        <v>1</v>
      </c>
      <c r="E1">
        <v>1900</v>
      </c>
      <c r="F1">
        <v>1901</v>
      </c>
      <c r="G1">
        <v>1902</v>
      </c>
      <c r="H1">
        <v>1903</v>
      </c>
      <c r="I1">
        <v>1904</v>
      </c>
      <c r="J1">
        <v>1905</v>
      </c>
      <c r="K1">
        <v>1906</v>
      </c>
      <c r="L1">
        <v>1907</v>
      </c>
      <c r="M1">
        <v>1908</v>
      </c>
      <c r="N1">
        <v>1909</v>
      </c>
      <c r="O1">
        <v>1910</v>
      </c>
      <c r="P1">
        <v>1911</v>
      </c>
      <c r="Q1">
        <v>1912</v>
      </c>
      <c r="R1">
        <v>1913</v>
      </c>
      <c r="S1">
        <v>1914</v>
      </c>
      <c r="T1">
        <v>1915</v>
      </c>
      <c r="U1">
        <v>1916</v>
      </c>
      <c r="V1">
        <v>1917</v>
      </c>
      <c r="W1">
        <v>1918</v>
      </c>
      <c r="X1">
        <v>1919</v>
      </c>
      <c r="Y1">
        <v>1920</v>
      </c>
      <c r="Z1">
        <v>1921</v>
      </c>
      <c r="AA1">
        <v>1922</v>
      </c>
      <c r="AB1">
        <v>1923</v>
      </c>
      <c r="AC1">
        <v>1924</v>
      </c>
      <c r="AD1">
        <v>1925</v>
      </c>
      <c r="AE1">
        <v>1926</v>
      </c>
      <c r="AF1">
        <v>1927</v>
      </c>
      <c r="AG1">
        <v>1928</v>
      </c>
      <c r="AH1">
        <v>1929</v>
      </c>
      <c r="AI1">
        <v>1930</v>
      </c>
      <c r="AJ1">
        <v>1931</v>
      </c>
      <c r="AK1">
        <v>1932</v>
      </c>
      <c r="AL1">
        <v>1933</v>
      </c>
      <c r="AM1">
        <v>1934</v>
      </c>
      <c r="AN1">
        <v>1935</v>
      </c>
      <c r="AO1">
        <v>1936</v>
      </c>
      <c r="AP1">
        <v>1937</v>
      </c>
      <c r="AQ1">
        <v>1938</v>
      </c>
      <c r="AR1">
        <v>1939</v>
      </c>
      <c r="AS1">
        <v>1940</v>
      </c>
      <c r="AT1">
        <v>1941</v>
      </c>
      <c r="AU1">
        <v>1942</v>
      </c>
      <c r="AV1">
        <v>1943</v>
      </c>
      <c r="AW1">
        <v>1944</v>
      </c>
      <c r="AX1">
        <v>1945</v>
      </c>
      <c r="AY1">
        <v>1946</v>
      </c>
      <c r="AZ1">
        <v>1947</v>
      </c>
      <c r="BA1">
        <v>1948</v>
      </c>
      <c r="BB1">
        <v>1949</v>
      </c>
      <c r="BC1">
        <v>1950</v>
      </c>
    </row>
    <row r="2" spans="1:55">
      <c r="V2" t="s">
        <v>27</v>
      </c>
      <c r="W2" t="s">
        <v>27</v>
      </c>
      <c r="X2" t="s">
        <v>27</v>
      </c>
      <c r="Y2" t="s">
        <v>27</v>
      </c>
      <c r="Z2" t="s">
        <v>27</v>
      </c>
      <c r="AA2" t="s">
        <v>27</v>
      </c>
      <c r="AB2" t="s">
        <v>27</v>
      </c>
      <c r="AC2" t="s">
        <v>27</v>
      </c>
      <c r="AD2" t="s">
        <v>27</v>
      </c>
      <c r="AE2" t="s">
        <v>27</v>
      </c>
      <c r="AF2" t="s">
        <v>27</v>
      </c>
      <c r="AG2" t="s">
        <v>27</v>
      </c>
      <c r="AH2" t="s">
        <v>27</v>
      </c>
      <c r="AI2" t="s">
        <v>27</v>
      </c>
    </row>
    <row r="3" spans="1:55">
      <c r="A3" t="s">
        <v>2</v>
      </c>
      <c r="B3" t="s">
        <v>3</v>
      </c>
      <c r="V3">
        <v>1727</v>
      </c>
      <c r="W3">
        <v>884</v>
      </c>
      <c r="X3">
        <v>9639</v>
      </c>
      <c r="Y3">
        <v>13009</v>
      </c>
      <c r="Z3">
        <v>9659</v>
      </c>
      <c r="AA3">
        <v>12316</v>
      </c>
      <c r="AB3">
        <v>9522</v>
      </c>
      <c r="AC3">
        <v>18205</v>
      </c>
      <c r="AD3">
        <v>42479</v>
      </c>
      <c r="AE3">
        <v>28913</v>
      </c>
      <c r="AF3">
        <v>42272</v>
      </c>
      <c r="AG3">
        <v>36111</v>
      </c>
      <c r="AH3">
        <v>35952</v>
      </c>
      <c r="AI3">
        <v>47000</v>
      </c>
    </row>
    <row r="4" spans="1:55">
      <c r="B4" t="s">
        <v>4</v>
      </c>
      <c r="V4">
        <v>127813</v>
      </c>
      <c r="W4">
        <v>149332</v>
      </c>
      <c r="X4">
        <v>182098</v>
      </c>
      <c r="Y4">
        <v>205718</v>
      </c>
      <c r="Z4">
        <v>161035</v>
      </c>
      <c r="AA4">
        <v>167990</v>
      </c>
      <c r="AB4">
        <v>87599</v>
      </c>
      <c r="AC4">
        <v>135043</v>
      </c>
      <c r="AD4">
        <v>195995</v>
      </c>
      <c r="AE4">
        <v>132699</v>
      </c>
      <c r="AF4">
        <v>109098</v>
      </c>
      <c r="AG4">
        <v>142012</v>
      </c>
      <c r="AH4">
        <v>144031</v>
      </c>
      <c r="AI4">
        <v>169667</v>
      </c>
    </row>
    <row r="5" spans="1:55">
      <c r="B5" t="s">
        <v>5</v>
      </c>
      <c r="V5">
        <v>43658</v>
      </c>
      <c r="W5">
        <v>96389</v>
      </c>
      <c r="X5">
        <v>57754</v>
      </c>
      <c r="Y5">
        <v>99149</v>
      </c>
      <c r="Z5">
        <v>44425</v>
      </c>
      <c r="AA5">
        <v>66083</v>
      </c>
      <c r="AB5">
        <v>75591</v>
      </c>
      <c r="AC5">
        <v>99823</v>
      </c>
      <c r="AD5">
        <v>71092</v>
      </c>
      <c r="AE5">
        <v>84043</v>
      </c>
      <c r="AF5">
        <v>54293</v>
      </c>
      <c r="AG5">
        <v>67790</v>
      </c>
      <c r="AH5">
        <v>55063</v>
      </c>
      <c r="AI5">
        <v>48857</v>
      </c>
    </row>
    <row r="6" spans="1:55">
      <c r="B6" t="s">
        <v>6</v>
      </c>
    </row>
    <row r="7" spans="1:55">
      <c r="B7" t="s">
        <v>7</v>
      </c>
      <c r="AA7">
        <v>225</v>
      </c>
      <c r="AB7">
        <v>65</v>
      </c>
      <c r="AC7">
        <v>110</v>
      </c>
    </row>
    <row r="8" spans="1:55">
      <c r="B8" t="s">
        <v>8</v>
      </c>
      <c r="V8">
        <v>42918</v>
      </c>
      <c r="W8">
        <v>18140</v>
      </c>
      <c r="X8">
        <v>23161</v>
      </c>
      <c r="Y8">
        <v>14877</v>
      </c>
      <c r="Z8">
        <v>8906</v>
      </c>
      <c r="AA8">
        <v>6497</v>
      </c>
      <c r="AB8">
        <v>6877</v>
      </c>
      <c r="AC8">
        <v>6681</v>
      </c>
      <c r="AD8">
        <v>23730</v>
      </c>
      <c r="AE8">
        <v>14447</v>
      </c>
      <c r="AF8">
        <v>12005</v>
      </c>
      <c r="AG8">
        <v>9205</v>
      </c>
      <c r="AH8">
        <v>7148</v>
      </c>
      <c r="AI8">
        <v>4220</v>
      </c>
    </row>
    <row r="9" spans="1:55">
      <c r="B9" t="s">
        <v>29</v>
      </c>
      <c r="X9">
        <v>50</v>
      </c>
      <c r="Y9">
        <v>60</v>
      </c>
      <c r="AA9">
        <v>10</v>
      </c>
    </row>
    <row r="10" spans="1:55">
      <c r="B10" t="s">
        <v>36</v>
      </c>
      <c r="Y10">
        <v>30</v>
      </c>
    </row>
    <row r="11" spans="1:55">
      <c r="B11" t="s">
        <v>37</v>
      </c>
      <c r="Y11">
        <v>40</v>
      </c>
      <c r="AA11">
        <v>210</v>
      </c>
      <c r="AB11">
        <v>10</v>
      </c>
      <c r="AC11">
        <v>10</v>
      </c>
    </row>
    <row r="12" spans="1:55">
      <c r="B12" t="s">
        <v>9</v>
      </c>
    </row>
    <row r="13" spans="1:55">
      <c r="B13" t="s">
        <v>10</v>
      </c>
    </row>
    <row r="14" spans="1:55">
      <c r="B14" t="s">
        <v>11</v>
      </c>
      <c r="V14">
        <v>9462</v>
      </c>
      <c r="W14">
        <v>2190</v>
      </c>
      <c r="X14">
        <v>6528</v>
      </c>
      <c r="Y14">
        <v>7566</v>
      </c>
      <c r="Z14">
        <v>26657</v>
      </c>
      <c r="AA14">
        <v>39380</v>
      </c>
      <c r="AB14">
        <v>7802</v>
      </c>
      <c r="AC14">
        <v>9964</v>
      </c>
      <c r="AD14">
        <v>23092</v>
      </c>
      <c r="AE14">
        <v>25282</v>
      </c>
      <c r="AF14">
        <v>36879</v>
      </c>
      <c r="AG14">
        <v>25091</v>
      </c>
      <c r="AH14">
        <v>21817</v>
      </c>
      <c r="AI14">
        <v>10050</v>
      </c>
    </row>
    <row r="15" spans="1:55">
      <c r="B15" t="s">
        <v>12</v>
      </c>
      <c r="Y15">
        <v>61</v>
      </c>
    </row>
    <row r="16" spans="1:55">
      <c r="B16" t="s">
        <v>13</v>
      </c>
      <c r="V16">
        <v>9854</v>
      </c>
      <c r="W16">
        <v>18740</v>
      </c>
      <c r="X16">
        <v>8274</v>
      </c>
      <c r="Y16">
        <v>9290</v>
      </c>
      <c r="Z16">
        <v>5891</v>
      </c>
      <c r="AA16">
        <v>6444</v>
      </c>
      <c r="AB16">
        <v>5253</v>
      </c>
      <c r="AC16">
        <v>2863</v>
      </c>
      <c r="AD16">
        <v>3144</v>
      </c>
      <c r="AE16">
        <v>4595</v>
      </c>
      <c r="AF16">
        <v>7624</v>
      </c>
      <c r="AG16">
        <v>12230</v>
      </c>
      <c r="AH16">
        <v>6025</v>
      </c>
      <c r="AI16">
        <v>8604</v>
      </c>
    </row>
    <row r="17" spans="2:35">
      <c r="B17" t="s">
        <v>14</v>
      </c>
      <c r="Y17">
        <v>98</v>
      </c>
      <c r="AA17">
        <v>4</v>
      </c>
      <c r="AB17">
        <v>49</v>
      </c>
      <c r="AC17">
        <v>595</v>
      </c>
    </row>
    <row r="18" spans="2:35">
      <c r="B18" t="s">
        <v>38</v>
      </c>
      <c r="AA18">
        <v>269</v>
      </c>
      <c r="AB18">
        <v>8</v>
      </c>
      <c r="AC18">
        <v>94</v>
      </c>
    </row>
    <row r="19" spans="2:35">
      <c r="B19" t="s">
        <v>39</v>
      </c>
      <c r="Y19">
        <v>1766</v>
      </c>
    </row>
    <row r="20" spans="2:35">
      <c r="B20" t="s">
        <v>15</v>
      </c>
      <c r="AA20">
        <v>14</v>
      </c>
      <c r="AC20">
        <v>20</v>
      </c>
    </row>
    <row r="21" spans="2:35">
      <c r="B21" t="s">
        <v>16</v>
      </c>
      <c r="V21">
        <v>1514</v>
      </c>
      <c r="W21">
        <v>525</v>
      </c>
      <c r="X21">
        <v>882</v>
      </c>
      <c r="Y21">
        <v>8123</v>
      </c>
      <c r="Z21">
        <v>1162</v>
      </c>
      <c r="AA21">
        <v>2698</v>
      </c>
      <c r="AB21">
        <v>714</v>
      </c>
      <c r="AC21">
        <v>3127</v>
      </c>
      <c r="AD21">
        <v>2591</v>
      </c>
      <c r="AE21">
        <v>9108</v>
      </c>
      <c r="AF21">
        <v>1017</v>
      </c>
      <c r="AG21">
        <v>1489</v>
      </c>
      <c r="AH21">
        <v>839</v>
      </c>
      <c r="AI21">
        <v>725</v>
      </c>
    </row>
    <row r="22" spans="2:35">
      <c r="B22" t="s">
        <v>17</v>
      </c>
    </row>
    <row r="23" spans="2:35">
      <c r="B23" t="s">
        <v>18</v>
      </c>
      <c r="X23">
        <v>25</v>
      </c>
      <c r="Y23">
        <v>764</v>
      </c>
      <c r="Z23">
        <v>64</v>
      </c>
      <c r="AA23">
        <v>48</v>
      </c>
      <c r="AB23">
        <v>600</v>
      </c>
      <c r="AC23">
        <v>406</v>
      </c>
    </row>
    <row r="24" spans="2:35">
      <c r="B24" t="s">
        <v>19</v>
      </c>
    </row>
    <row r="25" spans="2:35">
      <c r="B25" t="s">
        <v>45</v>
      </c>
      <c r="AA25">
        <v>1102</v>
      </c>
      <c r="AB25">
        <v>603</v>
      </c>
      <c r="AC25">
        <v>288</v>
      </c>
    </row>
    <row r="26" spans="2:35">
      <c r="B26" t="s">
        <v>20</v>
      </c>
    </row>
    <row r="27" spans="2:35">
      <c r="B27" t="s">
        <v>21</v>
      </c>
    </row>
    <row r="28" spans="2:35">
      <c r="B28" t="s">
        <v>43</v>
      </c>
      <c r="AA28">
        <v>51</v>
      </c>
      <c r="AB28">
        <v>19</v>
      </c>
    </row>
    <row r="29" spans="2:35">
      <c r="B29" t="s">
        <v>22</v>
      </c>
    </row>
    <row r="30" spans="2:35">
      <c r="B30" t="s">
        <v>23</v>
      </c>
      <c r="V30">
        <v>1528</v>
      </c>
      <c r="X30">
        <v>195</v>
      </c>
      <c r="Y30">
        <v>270</v>
      </c>
      <c r="Z30">
        <v>581</v>
      </c>
      <c r="AB30">
        <v>415</v>
      </c>
      <c r="AC30">
        <v>9506</v>
      </c>
      <c r="AD30">
        <v>2359</v>
      </c>
      <c r="AE30">
        <v>15182</v>
      </c>
      <c r="AF30">
        <v>10141</v>
      </c>
      <c r="AG30">
        <v>18329</v>
      </c>
      <c r="AH30">
        <v>12135</v>
      </c>
      <c r="AI30">
        <v>3608</v>
      </c>
    </row>
    <row r="31" spans="2:35">
      <c r="B31" t="s">
        <v>33</v>
      </c>
      <c r="V31">
        <v>142</v>
      </c>
      <c r="W31">
        <v>413</v>
      </c>
      <c r="X31">
        <v>204</v>
      </c>
      <c r="Y31">
        <v>2498</v>
      </c>
      <c r="Z31">
        <v>2923</v>
      </c>
      <c r="AA31">
        <v>1993</v>
      </c>
      <c r="AB31">
        <v>1207</v>
      </c>
      <c r="AC31">
        <v>1570</v>
      </c>
      <c r="AD31">
        <v>2534</v>
      </c>
    </row>
    <row r="32" spans="2:35">
      <c r="B32" t="s">
        <v>26</v>
      </c>
    </row>
    <row r="34" spans="5:54">
      <c r="E34">
        <f>SUM(E3:E33)</f>
        <v>0</v>
      </c>
      <c r="F34">
        <f t="shared" ref="F34:BB34" si="0">SUM(F3:F33)</f>
        <v>0</v>
      </c>
      <c r="G34">
        <f t="shared" si="0"/>
        <v>0</v>
      </c>
      <c r="H34">
        <f t="shared" si="0"/>
        <v>0</v>
      </c>
      <c r="I34">
        <f t="shared" si="0"/>
        <v>0</v>
      </c>
      <c r="J34">
        <f t="shared" si="0"/>
        <v>0</v>
      </c>
      <c r="K34">
        <f t="shared" si="0"/>
        <v>0</v>
      </c>
      <c r="L34">
        <f t="shared" si="0"/>
        <v>0</v>
      </c>
      <c r="M34">
        <f t="shared" si="0"/>
        <v>0</v>
      </c>
      <c r="N34">
        <f t="shared" si="0"/>
        <v>0</v>
      </c>
      <c r="O34">
        <f t="shared" si="0"/>
        <v>0</v>
      </c>
      <c r="P34">
        <f t="shared" si="0"/>
        <v>0</v>
      </c>
      <c r="Q34">
        <f t="shared" si="0"/>
        <v>0</v>
      </c>
      <c r="R34">
        <f t="shared" si="0"/>
        <v>0</v>
      </c>
      <c r="S34">
        <f t="shared" si="0"/>
        <v>0</v>
      </c>
      <c r="T34">
        <f t="shared" si="0"/>
        <v>0</v>
      </c>
      <c r="U34">
        <f t="shared" si="0"/>
        <v>0</v>
      </c>
      <c r="V34">
        <f t="shared" si="0"/>
        <v>238616</v>
      </c>
      <c r="W34">
        <f t="shared" si="0"/>
        <v>286613</v>
      </c>
      <c r="X34">
        <f t="shared" si="0"/>
        <v>288810</v>
      </c>
      <c r="Y34">
        <f t="shared" si="0"/>
        <v>363319</v>
      </c>
      <c r="Z34">
        <f t="shared" si="0"/>
        <v>261303</v>
      </c>
      <c r="AA34">
        <f t="shared" si="0"/>
        <v>305334</v>
      </c>
      <c r="AB34">
        <f t="shared" si="0"/>
        <v>196334</v>
      </c>
      <c r="AC34">
        <f t="shared" si="0"/>
        <v>288305</v>
      </c>
      <c r="AD34">
        <f t="shared" si="0"/>
        <v>367016</v>
      </c>
      <c r="AE34">
        <f t="shared" si="0"/>
        <v>314269</v>
      </c>
      <c r="AF34">
        <f t="shared" si="0"/>
        <v>273329</v>
      </c>
      <c r="AG34">
        <f t="shared" si="0"/>
        <v>312257</v>
      </c>
      <c r="AH34">
        <f t="shared" si="0"/>
        <v>283010</v>
      </c>
      <c r="AI34">
        <f t="shared" si="0"/>
        <v>292731</v>
      </c>
      <c r="AJ34">
        <f t="shared" si="0"/>
        <v>0</v>
      </c>
      <c r="AK34">
        <f t="shared" si="0"/>
        <v>0</v>
      </c>
      <c r="AL34">
        <f t="shared" si="0"/>
        <v>0</v>
      </c>
      <c r="AM34">
        <f t="shared" si="0"/>
        <v>0</v>
      </c>
      <c r="AN34">
        <f t="shared" si="0"/>
        <v>0</v>
      </c>
      <c r="AO34">
        <f t="shared" si="0"/>
        <v>0</v>
      </c>
      <c r="AP34">
        <f t="shared" si="0"/>
        <v>0</v>
      </c>
      <c r="AQ34">
        <f t="shared" si="0"/>
        <v>0</v>
      </c>
      <c r="AR34">
        <f t="shared" si="0"/>
        <v>0</v>
      </c>
      <c r="AS34">
        <f t="shared" si="0"/>
        <v>0</v>
      </c>
      <c r="AT34">
        <f t="shared" si="0"/>
        <v>0</v>
      </c>
      <c r="AU34">
        <f t="shared" si="0"/>
        <v>0</v>
      </c>
      <c r="AV34">
        <f t="shared" si="0"/>
        <v>0</v>
      </c>
      <c r="AW34">
        <f t="shared" si="0"/>
        <v>0</v>
      </c>
      <c r="AX34">
        <f t="shared" si="0"/>
        <v>0</v>
      </c>
      <c r="AY34">
        <f t="shared" si="0"/>
        <v>0</v>
      </c>
      <c r="AZ34">
        <f t="shared" si="0"/>
        <v>0</v>
      </c>
      <c r="BA34">
        <f t="shared" si="0"/>
        <v>0</v>
      </c>
      <c r="BB34">
        <f t="shared" si="0"/>
        <v>0</v>
      </c>
    </row>
    <row r="36" spans="5:54">
      <c r="V36">
        <f>238616-V34</f>
        <v>0</v>
      </c>
      <c r="W36">
        <f>286613-W34</f>
        <v>0</v>
      </c>
      <c r="X36">
        <f>288810-X34</f>
        <v>0</v>
      </c>
      <c r="Y36">
        <f>363319-Y34</f>
        <v>0</v>
      </c>
      <c r="Z36">
        <f>261303-Z34</f>
        <v>0</v>
      </c>
      <c r="AA36">
        <f>305334-AA34</f>
        <v>0</v>
      </c>
      <c r="AB36">
        <f>196334-AB34</f>
        <v>0</v>
      </c>
      <c r="AC36">
        <f>288305-AC34</f>
        <v>0</v>
      </c>
      <c r="AD36">
        <f>367016-AD34</f>
        <v>0</v>
      </c>
      <c r="AE36">
        <f>314269-AE34</f>
        <v>0</v>
      </c>
      <c r="AF36">
        <f>273329-AF34</f>
        <v>0</v>
      </c>
      <c r="AG36">
        <f>312257-AG34</f>
        <v>0</v>
      </c>
      <c r="AH36">
        <f>283010-AH34</f>
        <v>0</v>
      </c>
      <c r="AI36">
        <f>292731-AI34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imports</vt:lpstr>
      <vt:lpstr>exports</vt:lpstr>
      <vt:lpstr>domexp</vt:lpstr>
      <vt:lpstr>reexp</vt:lpstr>
    </vt:vector>
  </TitlesOfParts>
  <Company>Your Company Name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Your User Name</dc:creator>
  <cp:lastModifiedBy>rhicks</cp:lastModifiedBy>
  <dcterms:created xsi:type="dcterms:W3CDTF">2009-09-25T01:24:04Z</dcterms:created>
  <dcterms:modified xsi:type="dcterms:W3CDTF">2011-10-03T15:01:09Z</dcterms:modified>
</cp:coreProperties>
</file>