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/>
  </bookViews>
  <sheets>
    <sheet name="imports" sheetId="1" r:id="rId1"/>
    <sheet name="domexp" sheetId="2" r:id="rId2"/>
    <sheet name="reexp" sheetId="3" r:id="rId3"/>
  </sheets>
  <calcPr calcId="125725"/>
</workbook>
</file>

<file path=xl/calcChain.xml><?xml version="1.0" encoding="utf-8"?>
<calcChain xmlns="http://schemas.openxmlformats.org/spreadsheetml/2006/main">
  <c r="BA57" i="3"/>
  <c r="BA59" s="1"/>
  <c r="BC79" i="1"/>
  <c r="BA79"/>
  <c r="BA81" s="1"/>
  <c r="BB79"/>
  <c r="BB81" s="1"/>
  <c r="X57" i="3"/>
  <c r="Y57"/>
  <c r="Z57"/>
  <c r="Z59" s="1"/>
  <c r="AA57"/>
  <c r="AA59" s="1"/>
  <c r="AB57"/>
  <c r="AB59" s="1"/>
  <c r="AC57"/>
  <c r="AC59" s="1"/>
  <c r="AD57"/>
  <c r="AD59" s="1"/>
  <c r="AE57"/>
  <c r="AE59" s="1"/>
  <c r="AF57"/>
  <c r="AF59" s="1"/>
  <c r="AG57"/>
  <c r="AG59" s="1"/>
  <c r="AH57"/>
  <c r="AH59" s="1"/>
  <c r="AI57"/>
  <c r="AI59" s="1"/>
  <c r="AJ57"/>
  <c r="AJ59" s="1"/>
  <c r="AK57"/>
  <c r="AK59" s="1"/>
  <c r="AL57"/>
  <c r="AL59" s="1"/>
  <c r="AM57"/>
  <c r="AM59" s="1"/>
  <c r="AN57"/>
  <c r="AN59" s="1"/>
  <c r="AO57"/>
  <c r="AO59" s="1"/>
  <c r="AP57"/>
  <c r="AP59" s="1"/>
  <c r="AQ57"/>
  <c r="AQ59" s="1"/>
  <c r="AR57"/>
  <c r="AR59" s="1"/>
  <c r="AS57"/>
  <c r="AS59" s="1"/>
  <c r="AT57"/>
  <c r="AT59" s="1"/>
  <c r="AU57"/>
  <c r="AU59" s="1"/>
  <c r="AV57"/>
  <c r="AV59" s="1"/>
  <c r="AW57"/>
  <c r="AW59" s="1"/>
  <c r="AX57"/>
  <c r="AX59" s="1"/>
  <c r="W79" i="1"/>
  <c r="X79"/>
  <c r="Y79"/>
  <c r="Z79"/>
  <c r="Z81" s="1"/>
  <c r="AA79"/>
  <c r="AA81" s="1"/>
  <c r="AB79"/>
  <c r="AB81" s="1"/>
  <c r="AC79"/>
  <c r="AC81" s="1"/>
  <c r="AD79"/>
  <c r="AD81" s="1"/>
  <c r="AE79"/>
  <c r="AE81" s="1"/>
  <c r="AF79"/>
  <c r="AF81" s="1"/>
  <c r="AG79"/>
  <c r="AG81" s="1"/>
  <c r="AH79"/>
  <c r="AH81" s="1"/>
  <c r="AI79"/>
  <c r="AI81" s="1"/>
  <c r="AJ79"/>
  <c r="AJ81" s="1"/>
  <c r="AK79"/>
  <c r="AK81" s="1"/>
  <c r="AL79"/>
  <c r="AL81" s="1"/>
  <c r="AM79"/>
  <c r="AM81" s="1"/>
  <c r="AN79"/>
  <c r="AN81" s="1"/>
  <c r="AO79"/>
  <c r="AO81" s="1"/>
  <c r="AP79"/>
  <c r="AP81" s="1"/>
  <c r="AQ79"/>
  <c r="AQ81" s="1"/>
  <c r="AR79"/>
  <c r="AR81" s="1"/>
  <c r="AS79"/>
  <c r="AS81" s="1"/>
  <c r="AT79"/>
  <c r="AT81" s="1"/>
  <c r="AU79"/>
  <c r="AU81" s="1"/>
  <c r="AV79"/>
  <c r="AV81" s="1"/>
  <c r="AW79"/>
  <c r="AW81" s="1"/>
  <c r="AX79"/>
  <c r="AX81" s="1"/>
  <c r="AZ57" i="3"/>
  <c r="AZ59" s="1"/>
  <c r="AY57"/>
  <c r="AY59" s="1"/>
  <c r="W55" i="2"/>
  <c r="X55"/>
  <c r="Y55"/>
  <c r="Y57" s="1"/>
  <c r="Z55"/>
  <c r="Z57" s="1"/>
  <c r="AA55"/>
  <c r="AA57" s="1"/>
  <c r="AB55"/>
  <c r="AB57" s="1"/>
  <c r="AC55"/>
  <c r="AC57" s="1"/>
  <c r="AD55"/>
  <c r="AD57" s="1"/>
  <c r="AE55"/>
  <c r="AE57" s="1"/>
  <c r="AF55"/>
  <c r="AF57" s="1"/>
  <c r="AG55"/>
  <c r="AG57" s="1"/>
  <c r="AH55"/>
  <c r="AH57" s="1"/>
  <c r="AI55"/>
  <c r="AI57" s="1"/>
  <c r="AJ55"/>
  <c r="AJ57" s="1"/>
  <c r="AK55"/>
  <c r="AK57" s="1"/>
  <c r="AL55"/>
  <c r="AL57" s="1"/>
  <c r="AM55"/>
  <c r="AM57" s="1"/>
  <c r="AN55"/>
  <c r="AN57" s="1"/>
  <c r="AO55"/>
  <c r="AO57" s="1"/>
  <c r="AP55"/>
  <c r="AP57" s="1"/>
  <c r="AQ55"/>
  <c r="AQ57" s="1"/>
  <c r="AR55"/>
  <c r="AR57" s="1"/>
  <c r="AS55"/>
  <c r="AS57" s="1"/>
  <c r="AT55"/>
  <c r="AT57" s="1"/>
  <c r="AU55"/>
  <c r="AU57" s="1"/>
  <c r="AV55"/>
  <c r="AV57" s="1"/>
  <c r="AW55"/>
  <c r="AW57" s="1"/>
  <c r="AX55"/>
  <c r="AX57" s="1"/>
  <c r="BA55"/>
  <c r="BA57" s="1"/>
  <c r="BB55"/>
  <c r="BC55"/>
  <c r="AZ55"/>
  <c r="AZ57" s="1"/>
  <c r="AY55"/>
  <c r="AY57" s="1"/>
  <c r="AZ79" i="1"/>
  <c r="AZ81" s="1"/>
  <c r="AY79"/>
  <c r="AY81" s="1"/>
  <c r="BB84" l="1"/>
</calcChain>
</file>

<file path=xl/sharedStrings.xml><?xml version="1.0" encoding="utf-8"?>
<sst xmlns="http://schemas.openxmlformats.org/spreadsheetml/2006/main" count="506" uniqueCount="195">
  <si>
    <t>notes</t>
  </si>
  <si>
    <t>units</t>
  </si>
  <si>
    <t>pounds</t>
  </si>
  <si>
    <t>Tanganyika</t>
  </si>
  <si>
    <t>UK</t>
  </si>
  <si>
    <t>Zanzibar</t>
  </si>
  <si>
    <t>Kenya and Uganda</t>
  </si>
  <si>
    <t>British India</t>
  </si>
  <si>
    <t>Union of South Africa</t>
  </si>
  <si>
    <t>Other British Possessions</t>
  </si>
  <si>
    <t>US</t>
  </si>
  <si>
    <t xml:space="preserve">France </t>
  </si>
  <si>
    <t>Belgium</t>
  </si>
  <si>
    <t>Holland</t>
  </si>
  <si>
    <t>Italy</t>
  </si>
  <si>
    <t>Belgian Possessions</t>
  </si>
  <si>
    <t>Portuguese Possessions</t>
  </si>
  <si>
    <t>Other Foreign Countries</t>
  </si>
  <si>
    <t>Ships Stores</t>
  </si>
  <si>
    <t>Germany</t>
  </si>
  <si>
    <t>Japan</t>
  </si>
  <si>
    <t>Portugal</t>
  </si>
  <si>
    <t>Includes Bullion: 1530 UK, 70098 Un of S Africa</t>
  </si>
  <si>
    <t>Includes Bullion: 141301 UK, 6390 Un of S Africa</t>
  </si>
  <si>
    <t>Occupied Enemy Territory</t>
  </si>
  <si>
    <t>Occuped Enemy Territory</t>
  </si>
  <si>
    <t>Middle East</t>
  </si>
  <si>
    <t>Includes Bullion: 422400 Un of S Africa</t>
  </si>
  <si>
    <t>Includes Bullion: 411756 Un of S Africa</t>
  </si>
  <si>
    <t>Includes Bullion: 5792 Zanzibar, 66800 Kenya and Uganda, 293 Un of S Africa</t>
  </si>
  <si>
    <t>Includes Bullion: 22823 Kenya and Uganda, 757 Other British</t>
  </si>
  <si>
    <t>Includes  Bullion: 279484 UK, 480 Belgium</t>
  </si>
  <si>
    <t>Includes  Bullion: 323838 UK, 588 British India, 277 Belgium</t>
  </si>
  <si>
    <t>Blue Book</t>
  </si>
  <si>
    <t>Countries of origin</t>
  </si>
  <si>
    <t>Italian Possessions</t>
  </si>
  <si>
    <t>Includes Bullion: 369472 UK</t>
  </si>
  <si>
    <t>Includes Bullion: 453673 UK, 36123 Un of S Africa</t>
  </si>
  <si>
    <t>Countries of consignment</t>
  </si>
  <si>
    <t>Includes Bullion: 500000 UK, 56400 Zanzibar, 30875 Kenya and Uganda, 195 Un of S Africa</t>
  </si>
  <si>
    <t>Includes Bullion: 74000 Zanzibar, 142110 Kenya and Uganda, 288 British India, 5 Other British, 35 Belgian Possessions</t>
  </si>
  <si>
    <t>Includes Bullion: 103000 Kenya and Uganda</t>
  </si>
  <si>
    <t>Includes Bullion: 5 UK, 110415 Kenya and Uganda</t>
  </si>
  <si>
    <t>Includes Bullion: 462459 Un of S Africa</t>
  </si>
  <si>
    <t>Includes Bullion: 438207 Un of S Africa</t>
  </si>
  <si>
    <t>Includes Bullion: 78030 UK, 824 British India, 111000 Un of S Africa</t>
  </si>
  <si>
    <t>Includes Bullion: 189900 UK, 1645 British India, 30155 Un of S Africa</t>
  </si>
  <si>
    <t>Includes  Bullion: 126590 UK</t>
  </si>
  <si>
    <t>Includes  Bullion: 197457 UK, 18 Belgium</t>
  </si>
  <si>
    <t>Includes Bullion: 195369 UK</t>
  </si>
  <si>
    <t>Includes Bullion: 295690 UK</t>
  </si>
  <si>
    <t>Includes Bullion: 3400 Zanzibar, 43485 Kenya and Uganda, 93 Other British</t>
  </si>
  <si>
    <t>Includes Bullion: 600 UK, 350 Zanzibar, 50050 Kenya and Uganda, 300 Un of S Africa</t>
  </si>
  <si>
    <t>Includes  Bullion: 275518 UK, 262 British India, 1145 Belgium, 5 US</t>
  </si>
  <si>
    <t>Includes  Bullion: 87008 UK,675 Kenya and Uganda, 235 British India, 548 Belgium</t>
  </si>
  <si>
    <t>Includes Bullion: 456985 UK, 69292 Un of S Africa</t>
  </si>
  <si>
    <t>Includes Bullion: 541337 UK, 47798 Un of S Africa</t>
  </si>
  <si>
    <t>Includes Bullion: 141050 Zanzibar, 717369 Kenya and Uganda, 5 Belgian Possessions</t>
  </si>
  <si>
    <t>Includes Bullion: 17211 Kenya and Uganda, 640 Un of S Africa</t>
  </si>
  <si>
    <t>Includes  Bullion: 49639 UK, 1380 Kenya and Uganda</t>
  </si>
  <si>
    <t>Includes  Bullion: 131130 UK</t>
  </si>
  <si>
    <t>Includes Bullion: 60183 UK</t>
  </si>
  <si>
    <t>Includes Bullion: 157726 UK</t>
  </si>
  <si>
    <t>Includes Bullion: 500 Zanzibar, 62040 Kenya and Uganda, 918 British India, 150 Un of S Africa, 50 Belgian Possessions</t>
  </si>
  <si>
    <t>Includes Bullion: 500 Zanzibar, 44401 Kenya and Uganda, 55 Un of S Africa</t>
  </si>
  <si>
    <t>Includes Bullion: 250 Zanzibar, 230825 Kenya and Uganda, 460 Un of S Africa</t>
  </si>
  <si>
    <t>Includes Bullion: 891 UK, 91294 Kenya and Uganda</t>
  </si>
  <si>
    <t>Includes Bullion: 39184 UK</t>
  </si>
  <si>
    <t>Includes Bullion: 46585 UK</t>
  </si>
  <si>
    <t>Includes  Bullion: 282353 UK</t>
  </si>
  <si>
    <t>Includes  Bullion: 80430 UK</t>
  </si>
  <si>
    <t>Includes  Bullion: 317456 UK</t>
  </si>
  <si>
    <t>Includes  Bullion: 90598 UK, 2125 Belgium</t>
  </si>
  <si>
    <t>Includes Bullion: 36203 UK</t>
  </si>
  <si>
    <t>Includes Bullion: 56942 UK</t>
  </si>
  <si>
    <t>Includes Bullion: 800 Zanzibar, 139871 Kenya and Uganda, 10070 Belgian Possessions</t>
  </si>
  <si>
    <t>Includes Bullion: 250 Zanzibar, 103814 Kenya and Uganda, 1613 Un of S Africa</t>
  </si>
  <si>
    <t>Includes Bullion: 22129 UK, 567 Zanzibar, 132126 Kenya and Uganda, 295 Germany</t>
  </si>
  <si>
    <t>Includes Bullion:7012 UK, 2350 Zanzibar, 122731 Kenya and Uganda, 40 Un of S Africa, 150 Belgian Possessions</t>
  </si>
  <si>
    <t>Includes Bullion: 42506 UK</t>
  </si>
  <si>
    <t>Includes Bullion: 31290 UK</t>
  </si>
  <si>
    <t>Includes  Bullion: 238351 UK,103013 Kenya and Uganda, 975 British India, 75 France, 80 Belgian Possessions</t>
  </si>
  <si>
    <t>Includes  Bullion: 441492 UK, 4010 Belgium</t>
  </si>
  <si>
    <t>Includes Bullion: 200 Zanzibar, 165639 Kenya and Uganda, 243637 British India</t>
  </si>
  <si>
    <t>Includes Bullion: 21664 UK, 3064 Zanzibar, 346536 Kenya and Uganda, 14442 British India</t>
  </si>
  <si>
    <t>Includes Bullion: 5829 UK, 108 Kenya and Uganda</t>
  </si>
  <si>
    <t>Includes Bullion: 30349 UK</t>
  </si>
  <si>
    <t>Includes  Bullion: 317250 UK, 150 Zanzibar, 104626 Kenya and Uganda, 25 Other British, 12 Belgian Possessions, 50 Portuguese Possessions</t>
  </si>
  <si>
    <t>Includes  Bullion: 32669 UK, 270625 Kenya and Uganda</t>
  </si>
  <si>
    <t>Countries of final destination</t>
  </si>
  <si>
    <t>Includes Bullion: 11710 UK, 670 Zanzibar, 277218 Kenya and Uganda, 351481 British India, 2778 Belgian Possessions</t>
  </si>
  <si>
    <t>Includes Bullion: 850 Kenya and Uganda</t>
  </si>
  <si>
    <t>Includes  Bullion: 624575 UK, 442 Zanzibar, 147885 Kenya and Uganda, 756 British India, 330 Belgian Possessions</t>
  </si>
  <si>
    <t>French Possessions</t>
  </si>
  <si>
    <t>Trade Report</t>
  </si>
  <si>
    <t>Includes  Bullion: 634 UK, 207 Zanzibar, 4322 Kenya and Uganda, 31 Un of S Africa, 49 Belgian Possessions</t>
  </si>
  <si>
    <t>Includes Bullion: 0</t>
  </si>
  <si>
    <t>Includes Bullion: 70623 Zanzibar, 60593 Kenya and Uganda, 141175 British India</t>
  </si>
  <si>
    <t>No data in 1921 Trade Report</t>
  </si>
  <si>
    <t>Includes Bullion: 1</t>
  </si>
  <si>
    <t>Fls</t>
  </si>
  <si>
    <t>Appears to be pounds with an extra place: eg, for 1921 fls total = 10899902; pound total is 1089990</t>
  </si>
  <si>
    <t>In about 1936, detailed commodity lists out other British and other foreign, but no summary tables</t>
  </si>
  <si>
    <t>Includes  Bullion: 234921 UK, 410 British India</t>
  </si>
  <si>
    <t>Includes  Bullion: 507910 UK, 12 British India, 70 Belgian Possessions, 4 other foreign</t>
  </si>
  <si>
    <t>Trade report</t>
  </si>
  <si>
    <t>Includes Bullion: 873703 UK, 106614 Un of S Africa</t>
  </si>
  <si>
    <t>Includes Bullion: 583703 UK, 629631 Un of S Africa</t>
  </si>
  <si>
    <t>Includes Bullion: 175 UK, 323 Zanzibar, 19098 Kenya and Uganda, 150 Portuguese Possessions</t>
  </si>
  <si>
    <t>Includes Bullion: 5 UK, 31268 Kenya and Uganda, 575 Un of S Africa</t>
  </si>
  <si>
    <t>Includes Bullion: 1000 Zanzibar, 490471 Kenya and Uganda, 306 Un of S Africa, 242 Other British</t>
  </si>
  <si>
    <t>Includes Bullion: 8000 Zanzibar, 58359 Kenya and Uganda, 303 Portuguese Possessions</t>
  </si>
  <si>
    <t>Includes Bullion: 1201120 Un of S Africa</t>
  </si>
  <si>
    <t>Includes Bullion: 900412 Un of S Africa</t>
  </si>
  <si>
    <t>Includes  Bullion: 24625 UK, 3624 British India, 16 other foreign</t>
  </si>
  <si>
    <t>Includes  Bullion: 45423 UK, 662 British India</t>
  </si>
  <si>
    <t>Includes  Bullion: 164223 UK</t>
  </si>
  <si>
    <t>Includes Bullion: 609589 Un of S Africa</t>
  </si>
  <si>
    <t>Includes Bullion: 30000 Zanzibar, 22438 Kenya and Uganda</t>
  </si>
  <si>
    <t>Eire</t>
  </si>
  <si>
    <t>Aden</t>
  </si>
  <si>
    <t>Bahrein</t>
  </si>
  <si>
    <t>Ceylon</t>
  </si>
  <si>
    <t>Hong Kong</t>
  </si>
  <si>
    <t>British Malaya</t>
  </si>
  <si>
    <t>Nigeria</t>
  </si>
  <si>
    <t>Southern Rhodesia</t>
  </si>
  <si>
    <t>Northern Rhodesia</t>
  </si>
  <si>
    <t>Nyasaland</t>
  </si>
  <si>
    <t>Mauritius</t>
  </si>
  <si>
    <t>Seychelles</t>
  </si>
  <si>
    <t>Canada</t>
  </si>
  <si>
    <t>Newfoundland</t>
  </si>
  <si>
    <t>Jamaica</t>
  </si>
  <si>
    <t>Australia</t>
  </si>
  <si>
    <t>Pakistan</t>
  </si>
  <si>
    <t>Austria</t>
  </si>
  <si>
    <t xml:space="preserve">Belgo-Luxemburg </t>
  </si>
  <si>
    <t>Denmark</t>
  </si>
  <si>
    <t>Spain</t>
  </si>
  <si>
    <t>Finland</t>
  </si>
  <si>
    <t>Greece</t>
  </si>
  <si>
    <t>Cyprus</t>
  </si>
  <si>
    <t>Kenya</t>
  </si>
  <si>
    <t>Uganda</t>
  </si>
  <si>
    <t>Includes Bullion: 34061 UK</t>
  </si>
  <si>
    <t>Norway</t>
  </si>
  <si>
    <t>Sweden</t>
  </si>
  <si>
    <t>Switzerland</t>
  </si>
  <si>
    <t>Czechoslovakia</t>
  </si>
  <si>
    <t>Turkey</t>
  </si>
  <si>
    <t>Hungary</t>
  </si>
  <si>
    <t>Poland</t>
  </si>
  <si>
    <t>Yugoslavia</t>
  </si>
  <si>
    <t>China</t>
  </si>
  <si>
    <t>Hadramaut</t>
  </si>
  <si>
    <t>Iraq</t>
  </si>
  <si>
    <t>Palestine</t>
  </si>
  <si>
    <t>Persia</t>
  </si>
  <si>
    <t>Korea</t>
  </si>
  <si>
    <t>Kuwait</t>
  </si>
  <si>
    <t>Oman</t>
  </si>
  <si>
    <t>Tibet</t>
  </si>
  <si>
    <t>Burma</t>
  </si>
  <si>
    <t>Brazil</t>
  </si>
  <si>
    <t>Belgian Congo</t>
  </si>
  <si>
    <t>Dutch East Indies</t>
  </si>
  <si>
    <t>Liberia</t>
  </si>
  <si>
    <t>El Salvador</t>
  </si>
  <si>
    <t>Argentina</t>
  </si>
  <si>
    <t>Cuba</t>
  </si>
  <si>
    <t>Austria probably should be 6796</t>
  </si>
  <si>
    <t>Countries of destination</t>
  </si>
  <si>
    <t>Includes Bullion: 502620 Un of S Africa</t>
  </si>
  <si>
    <t xml:space="preserve">Channel Islands </t>
  </si>
  <si>
    <t>Socotra</t>
  </si>
  <si>
    <t>New Zealand</t>
  </si>
  <si>
    <t>Anglo-Egyptian</t>
  </si>
  <si>
    <t>Belgo-Luxemburg</t>
  </si>
  <si>
    <t>Hedjez andNegd</t>
  </si>
  <si>
    <t>Egypt</t>
  </si>
  <si>
    <t>Ruanda-Urundi</t>
  </si>
  <si>
    <t>Italian Somaliland</t>
  </si>
  <si>
    <t>Portuguese Possessions in India</t>
  </si>
  <si>
    <t>Mozambique</t>
  </si>
  <si>
    <t>Porto Rico</t>
  </si>
  <si>
    <t>Includes Bullion: 400 UK, 288 Zanzibar, 2040 Kenya, 218600 Uganda</t>
  </si>
  <si>
    <t>Channel Islands</t>
  </si>
  <si>
    <t>British Somaliland</t>
  </si>
  <si>
    <t>Trinidad</t>
  </si>
  <si>
    <t>Anglo-Egyptian Sudan</t>
  </si>
  <si>
    <t>Syria</t>
  </si>
  <si>
    <t>Algeria</t>
  </si>
  <si>
    <t>Madagascar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</si>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</sst>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89"/>
  <sheetViews>
    <sheetView tabSelected="1" workbookViewId="0">
      <pane xSplit="2" ySplit="3" topLeftCell="AJ67" activePane="bottomRight" state="frozen"/>
      <selection pane="topRight" activeCell="C1" sqref="C1"/>
      <selection pane="bottomLeft" activeCell="A3" sqref="A3"/>
      <selection pane="bottomRight" activeCell="B79" sqref="B79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</row>
    <row r="4" spans="1:55">
      <c r="A4" t="s">
        <v>3</v>
      </c>
      <c r="B4" t="s">
        <v>4</v>
      </c>
      <c r="Z4">
        <v>332065</v>
      </c>
      <c r="AA4">
        <v>916769</v>
      </c>
      <c r="AB4">
        <v>851437</v>
      </c>
      <c r="AC4">
        <v>451476</v>
      </c>
      <c r="AD4">
        <v>1361114</v>
      </c>
      <c r="AE4">
        <v>1710692</v>
      </c>
      <c r="AF4">
        <v>1485520</v>
      </c>
      <c r="AG4">
        <v>1648074</v>
      </c>
      <c r="AH4">
        <v>1746529</v>
      </c>
      <c r="AI4">
        <v>1766448</v>
      </c>
      <c r="AJ4">
        <v>957720</v>
      </c>
      <c r="AK4">
        <v>697870</v>
      </c>
      <c r="AL4">
        <v>693611</v>
      </c>
      <c r="AM4">
        <v>843224</v>
      </c>
      <c r="AN4">
        <v>1145444</v>
      </c>
      <c r="AO4">
        <v>1237892</v>
      </c>
      <c r="AP4">
        <v>1228633</v>
      </c>
      <c r="AQ4">
        <v>1014708</v>
      </c>
      <c r="AR4">
        <v>1018904</v>
      </c>
      <c r="AS4">
        <v>1458252</v>
      </c>
      <c r="AT4">
        <v>855176</v>
      </c>
      <c r="AU4">
        <v>677159</v>
      </c>
      <c r="AV4">
        <v>888580</v>
      </c>
      <c r="AW4">
        <v>1126345</v>
      </c>
      <c r="AX4">
        <v>1592361</v>
      </c>
      <c r="AY4">
        <v>2600626</v>
      </c>
      <c r="AZ4">
        <v>4538181</v>
      </c>
      <c r="BA4">
        <v>10574174</v>
      </c>
      <c r="BB4">
        <v>15759267</v>
      </c>
    </row>
    <row r="5" spans="1:55">
      <c r="B5" t="s">
        <v>119</v>
      </c>
      <c r="BA5">
        <v>826</v>
      </c>
      <c r="BB5">
        <v>686</v>
      </c>
    </row>
    <row r="6" spans="1:55">
      <c r="B6" t="s">
        <v>120</v>
      </c>
      <c r="BA6">
        <v>3956</v>
      </c>
      <c r="BB6">
        <v>10923</v>
      </c>
    </row>
    <row r="7" spans="1:55">
      <c r="B7" t="s">
        <v>121</v>
      </c>
      <c r="BA7">
        <v>170198</v>
      </c>
      <c r="BB7">
        <v>165013</v>
      </c>
    </row>
    <row r="8" spans="1:55">
      <c r="B8" t="s">
        <v>122</v>
      </c>
      <c r="BA8">
        <v>1821</v>
      </c>
      <c r="BB8">
        <v>3382</v>
      </c>
    </row>
    <row r="9" spans="1:55">
      <c r="B9" t="s">
        <v>142</v>
      </c>
      <c r="BA9">
        <v>549</v>
      </c>
    </row>
    <row r="10" spans="1:55">
      <c r="B10" t="s">
        <v>123</v>
      </c>
      <c r="BA10">
        <v>233006</v>
      </c>
      <c r="BB10">
        <v>307868</v>
      </c>
    </row>
    <row r="11" spans="1:55">
      <c r="B11" t="s">
        <v>5</v>
      </c>
      <c r="Z11">
        <v>410009</v>
      </c>
      <c r="AA11">
        <v>371725</v>
      </c>
      <c r="AB11">
        <v>337267</v>
      </c>
      <c r="AC11">
        <v>330439</v>
      </c>
      <c r="AD11">
        <v>34081</v>
      </c>
      <c r="AE11">
        <v>9304</v>
      </c>
      <c r="AF11">
        <v>7696</v>
      </c>
      <c r="AG11">
        <v>9240</v>
      </c>
      <c r="AH11">
        <v>6182</v>
      </c>
      <c r="AI11">
        <v>4837</v>
      </c>
      <c r="AJ11">
        <v>3884</v>
      </c>
      <c r="AK11">
        <v>2621</v>
      </c>
      <c r="AL11">
        <v>2271</v>
      </c>
      <c r="AM11">
        <v>1882</v>
      </c>
      <c r="AN11">
        <v>1820</v>
      </c>
      <c r="AO11">
        <v>2375</v>
      </c>
      <c r="AP11">
        <v>1661</v>
      </c>
      <c r="AQ11">
        <v>1495</v>
      </c>
      <c r="AR11">
        <v>4100</v>
      </c>
      <c r="AS11">
        <v>5674</v>
      </c>
      <c r="AT11">
        <v>14463</v>
      </c>
      <c r="AU11">
        <v>6145</v>
      </c>
      <c r="AV11">
        <v>8287</v>
      </c>
      <c r="AW11">
        <v>6696</v>
      </c>
      <c r="AX11">
        <v>8645</v>
      </c>
      <c r="AY11">
        <v>28905</v>
      </c>
      <c r="AZ11">
        <v>15439</v>
      </c>
      <c r="BA11">
        <v>21769</v>
      </c>
      <c r="BB11">
        <v>34397</v>
      </c>
    </row>
    <row r="12" spans="1:55">
      <c r="B12" t="s">
        <v>6</v>
      </c>
      <c r="Z12">
        <v>293409</v>
      </c>
      <c r="AA12">
        <v>441634</v>
      </c>
      <c r="AB12">
        <v>525423</v>
      </c>
      <c r="AC12">
        <v>879882</v>
      </c>
      <c r="AD12">
        <v>201338</v>
      </c>
      <c r="AE12">
        <v>134772</v>
      </c>
      <c r="AF12">
        <v>178552</v>
      </c>
      <c r="AG12">
        <v>140299</v>
      </c>
      <c r="AH12">
        <v>195223</v>
      </c>
      <c r="AI12">
        <v>177585</v>
      </c>
      <c r="AJ12">
        <v>172610</v>
      </c>
      <c r="AK12">
        <v>164210</v>
      </c>
      <c r="AL12">
        <v>196280</v>
      </c>
      <c r="AM12">
        <v>268880</v>
      </c>
      <c r="AN12">
        <v>285258</v>
      </c>
      <c r="AO12">
        <v>277891</v>
      </c>
      <c r="AP12">
        <v>363397</v>
      </c>
      <c r="AQ12">
        <v>388294</v>
      </c>
      <c r="AR12">
        <v>375523</v>
      </c>
      <c r="AS12">
        <v>383699</v>
      </c>
      <c r="AT12">
        <v>395618</v>
      </c>
      <c r="AU12">
        <v>597309</v>
      </c>
      <c r="AV12">
        <v>739896</v>
      </c>
      <c r="AW12">
        <v>908963</v>
      </c>
      <c r="AX12">
        <v>1228245</v>
      </c>
      <c r="AY12">
        <v>1641171</v>
      </c>
      <c r="AZ12">
        <v>1503994</v>
      </c>
    </row>
    <row r="13" spans="1:55">
      <c r="B13" t="s">
        <v>143</v>
      </c>
      <c r="BA13">
        <v>1134316</v>
      </c>
    </row>
    <row r="14" spans="1:55">
      <c r="B14" t="s">
        <v>144</v>
      </c>
      <c r="BA14">
        <v>960232</v>
      </c>
    </row>
    <row r="15" spans="1:55">
      <c r="B15" t="s">
        <v>3</v>
      </c>
      <c r="BA15">
        <v>60720</v>
      </c>
    </row>
    <row r="16" spans="1:55">
      <c r="B16" t="s">
        <v>7</v>
      </c>
      <c r="Z16">
        <v>292052</v>
      </c>
      <c r="AA16">
        <v>304363</v>
      </c>
      <c r="AB16">
        <v>297729</v>
      </c>
      <c r="AC16">
        <v>324648</v>
      </c>
      <c r="AD16">
        <v>494833</v>
      </c>
      <c r="AE16">
        <v>463086</v>
      </c>
      <c r="AF16">
        <v>485680</v>
      </c>
      <c r="AG16">
        <v>460069</v>
      </c>
      <c r="AH16">
        <v>529382</v>
      </c>
      <c r="AI16">
        <v>402905</v>
      </c>
      <c r="AJ16">
        <v>265584</v>
      </c>
      <c r="AK16">
        <v>174503</v>
      </c>
      <c r="AL16">
        <v>133911</v>
      </c>
      <c r="AM16">
        <v>124837</v>
      </c>
      <c r="AN16">
        <v>144978</v>
      </c>
      <c r="AO16">
        <v>169371</v>
      </c>
      <c r="AP16">
        <v>211549</v>
      </c>
      <c r="AQ16">
        <v>162137</v>
      </c>
      <c r="AR16">
        <v>193070</v>
      </c>
      <c r="AS16">
        <v>386248</v>
      </c>
      <c r="AT16">
        <v>1528098</v>
      </c>
      <c r="AU16">
        <v>1680999</v>
      </c>
      <c r="AV16">
        <v>2183575</v>
      </c>
      <c r="AW16">
        <v>1990549</v>
      </c>
      <c r="AX16">
        <v>1725764</v>
      </c>
      <c r="AY16">
        <v>1622568</v>
      </c>
      <c r="AZ16">
        <v>1618058</v>
      </c>
      <c r="BA16">
        <v>1827057</v>
      </c>
      <c r="BB16">
        <v>2808193</v>
      </c>
    </row>
    <row r="17" spans="2:54">
      <c r="B17" t="s">
        <v>124</v>
      </c>
      <c r="BB17">
        <v>17189</v>
      </c>
    </row>
    <row r="18" spans="2:54">
      <c r="B18" t="s">
        <v>125</v>
      </c>
      <c r="BB18">
        <v>20708</v>
      </c>
    </row>
    <row r="19" spans="2:54">
      <c r="B19" t="s">
        <v>8</v>
      </c>
      <c r="Z19">
        <v>47517</v>
      </c>
      <c r="AA19">
        <v>14080</v>
      </c>
      <c r="AB19">
        <v>13733</v>
      </c>
      <c r="AC19">
        <v>13442</v>
      </c>
      <c r="AD19">
        <v>16125</v>
      </c>
      <c r="AE19">
        <v>19245</v>
      </c>
      <c r="AF19">
        <v>12902</v>
      </c>
      <c r="AG19">
        <v>19684</v>
      </c>
      <c r="AH19">
        <v>42418</v>
      </c>
      <c r="AI19">
        <v>34320</v>
      </c>
      <c r="AJ19">
        <v>74323</v>
      </c>
      <c r="AK19">
        <v>26046</v>
      </c>
      <c r="AL19">
        <v>15112</v>
      </c>
      <c r="AM19">
        <v>14115</v>
      </c>
      <c r="AN19">
        <v>37517</v>
      </c>
      <c r="AO19">
        <v>20172</v>
      </c>
      <c r="AP19">
        <v>27320</v>
      </c>
      <c r="AQ19">
        <v>59672</v>
      </c>
      <c r="AR19">
        <v>28206</v>
      </c>
      <c r="AS19">
        <v>108981</v>
      </c>
      <c r="AT19">
        <v>118732</v>
      </c>
      <c r="AU19">
        <v>138805</v>
      </c>
      <c r="AV19">
        <v>225823</v>
      </c>
      <c r="AW19">
        <v>516237</v>
      </c>
      <c r="AX19">
        <v>433318</v>
      </c>
      <c r="AY19">
        <v>482084</v>
      </c>
      <c r="AZ19">
        <v>643377</v>
      </c>
      <c r="BA19">
        <v>879581</v>
      </c>
      <c r="BB19">
        <v>565957</v>
      </c>
    </row>
    <row r="20" spans="2:54">
      <c r="B20" t="s">
        <v>126</v>
      </c>
      <c r="BA20">
        <v>5726</v>
      </c>
      <c r="BB20">
        <v>12016</v>
      </c>
    </row>
    <row r="21" spans="2:54">
      <c r="B21" t="s">
        <v>127</v>
      </c>
      <c r="BA21">
        <v>945</v>
      </c>
      <c r="BB21">
        <v>647</v>
      </c>
    </row>
    <row r="22" spans="2:54">
      <c r="B22" t="s">
        <v>128</v>
      </c>
      <c r="BB22">
        <v>161</v>
      </c>
    </row>
    <row r="23" spans="2:54">
      <c r="B23" t="s">
        <v>129</v>
      </c>
      <c r="BA23">
        <v>684</v>
      </c>
      <c r="BB23">
        <v>63769</v>
      </c>
    </row>
    <row r="24" spans="2:54">
      <c r="B24" t="s">
        <v>130</v>
      </c>
      <c r="BB24">
        <v>11262</v>
      </c>
    </row>
    <row r="25" spans="2:54">
      <c r="B25" t="s">
        <v>131</v>
      </c>
      <c r="BA25">
        <v>301389</v>
      </c>
      <c r="BB25">
        <v>212012</v>
      </c>
    </row>
    <row r="26" spans="2:54">
      <c r="B26" t="s">
        <v>132</v>
      </c>
      <c r="BB26">
        <v>932</v>
      </c>
    </row>
    <row r="27" spans="2:54">
      <c r="B27" t="s">
        <v>133</v>
      </c>
      <c r="BB27">
        <v>2218</v>
      </c>
    </row>
    <row r="28" spans="2:54">
      <c r="B28" t="s">
        <v>134</v>
      </c>
      <c r="BA28">
        <v>122135</v>
      </c>
      <c r="BB28">
        <v>13077</v>
      </c>
    </row>
    <row r="29" spans="2:54">
      <c r="B29" t="s">
        <v>135</v>
      </c>
      <c r="BA29">
        <v>5955</v>
      </c>
      <c r="BB29">
        <v>16201</v>
      </c>
    </row>
    <row r="30" spans="2:54">
      <c r="B30" t="s">
        <v>9</v>
      </c>
      <c r="Z30">
        <v>15017</v>
      </c>
      <c r="AA30">
        <v>4989</v>
      </c>
      <c r="AB30">
        <v>6240</v>
      </c>
      <c r="AC30">
        <v>29263</v>
      </c>
      <c r="AD30">
        <v>81815</v>
      </c>
      <c r="AE30">
        <v>63073</v>
      </c>
      <c r="AF30">
        <v>65631</v>
      </c>
      <c r="AG30">
        <v>47376</v>
      </c>
      <c r="AH30">
        <v>116423</v>
      </c>
      <c r="AI30">
        <v>90744</v>
      </c>
      <c r="AJ30">
        <v>42727</v>
      </c>
      <c r="AK30">
        <v>41814</v>
      </c>
      <c r="AL30">
        <v>38035</v>
      </c>
      <c r="AM30">
        <v>51145</v>
      </c>
      <c r="AN30">
        <v>80062</v>
      </c>
      <c r="AO30">
        <v>76682</v>
      </c>
      <c r="AP30">
        <v>79244</v>
      </c>
      <c r="AQ30">
        <v>73870</v>
      </c>
      <c r="AR30">
        <v>57381</v>
      </c>
      <c r="AS30">
        <v>65805</v>
      </c>
      <c r="AT30">
        <v>123890</v>
      </c>
      <c r="AU30">
        <v>143891</v>
      </c>
      <c r="AV30">
        <v>135232</v>
      </c>
      <c r="AW30">
        <v>306986</v>
      </c>
      <c r="AX30">
        <v>231449</v>
      </c>
      <c r="AY30">
        <v>229297</v>
      </c>
      <c r="AZ30">
        <v>616952</v>
      </c>
      <c r="BA30">
        <v>96209</v>
      </c>
      <c r="BB30">
        <v>6272</v>
      </c>
    </row>
    <row r="31" spans="2:54">
      <c r="B31" t="s">
        <v>10</v>
      </c>
      <c r="Z31">
        <v>3380</v>
      </c>
      <c r="AA31">
        <v>1193</v>
      </c>
      <c r="AB31">
        <v>20328</v>
      </c>
      <c r="AC31">
        <v>15467</v>
      </c>
      <c r="AD31">
        <v>111637</v>
      </c>
      <c r="AE31">
        <v>184004</v>
      </c>
      <c r="AF31">
        <v>263420</v>
      </c>
      <c r="AG31">
        <v>308134</v>
      </c>
      <c r="AH31">
        <v>341559</v>
      </c>
      <c r="AI31">
        <v>269354</v>
      </c>
      <c r="AJ31">
        <v>164783</v>
      </c>
      <c r="AK31">
        <v>105038</v>
      </c>
      <c r="AL31">
        <v>65868</v>
      </c>
      <c r="AM31">
        <v>133282</v>
      </c>
      <c r="AN31">
        <v>197676</v>
      </c>
      <c r="AO31">
        <v>217469</v>
      </c>
      <c r="AP31">
        <v>254188</v>
      </c>
      <c r="AQ31">
        <v>242151</v>
      </c>
      <c r="AR31">
        <v>226791</v>
      </c>
      <c r="AS31">
        <v>256374</v>
      </c>
      <c r="AT31">
        <v>214551</v>
      </c>
      <c r="AU31">
        <v>170461</v>
      </c>
      <c r="AV31">
        <v>197462</v>
      </c>
      <c r="AW31">
        <v>504576</v>
      </c>
      <c r="AX31">
        <v>1312570</v>
      </c>
      <c r="AY31">
        <v>656117</v>
      </c>
      <c r="AZ31">
        <v>3064786</v>
      </c>
      <c r="BA31">
        <v>2960567</v>
      </c>
    </row>
    <row r="32" spans="2:54">
      <c r="B32" t="s">
        <v>11</v>
      </c>
      <c r="Z32">
        <v>8299</v>
      </c>
      <c r="AA32">
        <v>12477</v>
      </c>
      <c r="AB32">
        <v>10620</v>
      </c>
      <c r="AC32">
        <v>13424</v>
      </c>
      <c r="AD32">
        <v>27255</v>
      </c>
      <c r="AE32">
        <v>33722</v>
      </c>
      <c r="AF32">
        <v>37612</v>
      </c>
      <c r="AG32">
        <v>46234</v>
      </c>
      <c r="AH32">
        <v>50647</v>
      </c>
      <c r="AI32">
        <v>37924</v>
      </c>
      <c r="AJ32">
        <v>28769</v>
      </c>
      <c r="AK32">
        <v>27967</v>
      </c>
      <c r="AL32">
        <v>24907</v>
      </c>
      <c r="AM32">
        <v>28792</v>
      </c>
      <c r="AN32">
        <v>27548</v>
      </c>
      <c r="AO32">
        <v>28366</v>
      </c>
      <c r="AP32">
        <v>27737</v>
      </c>
      <c r="AQ32">
        <v>25362</v>
      </c>
      <c r="AR32">
        <v>22615</v>
      </c>
      <c r="AS32">
        <v>7993</v>
      </c>
      <c r="AT32">
        <v>1250</v>
      </c>
      <c r="AU32">
        <v>131</v>
      </c>
      <c r="AV32">
        <v>47</v>
      </c>
      <c r="AW32">
        <v>7</v>
      </c>
      <c r="AX32">
        <v>44</v>
      </c>
      <c r="AY32">
        <v>22400</v>
      </c>
      <c r="AZ32">
        <v>97051</v>
      </c>
      <c r="BA32">
        <v>90264</v>
      </c>
      <c r="BB32">
        <v>114662</v>
      </c>
    </row>
    <row r="33" spans="2:54">
      <c r="B33" t="s">
        <v>19</v>
      </c>
      <c r="Z33">
        <v>7814</v>
      </c>
      <c r="AA33">
        <v>43763</v>
      </c>
      <c r="AB33">
        <v>84456</v>
      </c>
      <c r="AC33">
        <v>134055</v>
      </c>
      <c r="AD33">
        <v>300028</v>
      </c>
      <c r="AE33">
        <v>295445</v>
      </c>
      <c r="AF33">
        <v>408793</v>
      </c>
      <c r="AG33">
        <v>460617</v>
      </c>
      <c r="AH33">
        <v>524658</v>
      </c>
      <c r="AI33">
        <v>351426</v>
      </c>
      <c r="AJ33">
        <v>153029</v>
      </c>
      <c r="AK33">
        <v>136590</v>
      </c>
      <c r="AL33">
        <v>197775</v>
      </c>
      <c r="AM33">
        <v>230022</v>
      </c>
      <c r="AN33">
        <v>317719</v>
      </c>
      <c r="AO33">
        <v>472933</v>
      </c>
      <c r="AP33">
        <v>525585</v>
      </c>
      <c r="AQ33">
        <v>460620</v>
      </c>
      <c r="AR33">
        <v>248107</v>
      </c>
      <c r="AS33">
        <v>21082</v>
      </c>
      <c r="AT33">
        <v>6201</v>
      </c>
      <c r="AU33">
        <v>3379</v>
      </c>
      <c r="AV33">
        <v>4430</v>
      </c>
      <c r="AW33">
        <v>3218</v>
      </c>
      <c r="AX33">
        <v>526</v>
      </c>
      <c r="AY33">
        <v>1198</v>
      </c>
      <c r="AZ33">
        <v>3050</v>
      </c>
      <c r="BA33">
        <v>11947</v>
      </c>
      <c r="BB33">
        <v>91846</v>
      </c>
    </row>
    <row r="34" spans="2:54">
      <c r="B34" t="s">
        <v>136</v>
      </c>
      <c r="BA34">
        <v>6976</v>
      </c>
      <c r="BB34">
        <v>4470</v>
      </c>
    </row>
    <row r="35" spans="2:54">
      <c r="B35" t="s">
        <v>137</v>
      </c>
      <c r="BA35">
        <v>649334</v>
      </c>
      <c r="BB35">
        <v>235919</v>
      </c>
    </row>
    <row r="36" spans="2:54">
      <c r="B36" t="s">
        <v>138</v>
      </c>
      <c r="BA36">
        <v>65740</v>
      </c>
      <c r="BB36">
        <v>83619</v>
      </c>
    </row>
    <row r="37" spans="2:54">
      <c r="B37" t="s">
        <v>139</v>
      </c>
      <c r="BA37">
        <v>30960</v>
      </c>
      <c r="BB37">
        <v>23895</v>
      </c>
    </row>
    <row r="38" spans="2:54">
      <c r="B38" t="s">
        <v>140</v>
      </c>
      <c r="BA38">
        <v>4708</v>
      </c>
      <c r="BB38">
        <v>5693</v>
      </c>
    </row>
    <row r="39" spans="2:54">
      <c r="B39" t="s">
        <v>141</v>
      </c>
      <c r="BA39">
        <v>5289</v>
      </c>
      <c r="BB39">
        <v>2962</v>
      </c>
    </row>
    <row r="40" spans="2:54">
      <c r="B40" t="s">
        <v>12</v>
      </c>
      <c r="Z40">
        <v>2624</v>
      </c>
      <c r="AA40">
        <v>12338</v>
      </c>
      <c r="AB40">
        <v>8916</v>
      </c>
      <c r="AC40">
        <v>8154</v>
      </c>
      <c r="AD40">
        <v>13367</v>
      </c>
      <c r="AE40">
        <v>19087</v>
      </c>
      <c r="AF40">
        <v>41233</v>
      </c>
      <c r="AG40">
        <v>41866</v>
      </c>
      <c r="AH40">
        <v>58633</v>
      </c>
      <c r="AI40">
        <v>29732</v>
      </c>
      <c r="AJ40">
        <v>25184</v>
      </c>
      <c r="AK40">
        <v>17461</v>
      </c>
      <c r="AL40">
        <v>24118</v>
      </c>
      <c r="AM40">
        <v>34126</v>
      </c>
      <c r="AN40">
        <v>40720</v>
      </c>
      <c r="AO40">
        <v>44868</v>
      </c>
      <c r="AP40">
        <v>70674</v>
      </c>
      <c r="AQ40">
        <v>45593</v>
      </c>
      <c r="AR40">
        <v>41848</v>
      </c>
      <c r="AS40">
        <v>28300</v>
      </c>
      <c r="AT40">
        <v>2472</v>
      </c>
      <c r="AU40">
        <v>291</v>
      </c>
      <c r="AV40">
        <v>56</v>
      </c>
      <c r="AW40">
        <v>108</v>
      </c>
      <c r="AX40">
        <v>10</v>
      </c>
      <c r="AY40">
        <v>61491</v>
      </c>
      <c r="AZ40">
        <v>352820</v>
      </c>
    </row>
    <row r="41" spans="2:54">
      <c r="B41" t="s">
        <v>13</v>
      </c>
      <c r="Z41">
        <v>4497</v>
      </c>
      <c r="AA41">
        <v>20087</v>
      </c>
      <c r="AB41">
        <v>34008</v>
      </c>
      <c r="AC41">
        <v>92582</v>
      </c>
      <c r="AD41">
        <v>257610</v>
      </c>
      <c r="AE41">
        <v>277295</v>
      </c>
      <c r="AF41">
        <v>328877</v>
      </c>
      <c r="AG41">
        <v>351951</v>
      </c>
      <c r="AH41">
        <v>341303</v>
      </c>
      <c r="AI41">
        <v>244863</v>
      </c>
      <c r="AJ41">
        <v>124979</v>
      </c>
      <c r="AK41">
        <v>74099</v>
      </c>
      <c r="AL41">
        <v>60934</v>
      </c>
      <c r="AM41">
        <v>53849</v>
      </c>
      <c r="AN41">
        <v>44112</v>
      </c>
      <c r="AO41">
        <v>46997</v>
      </c>
      <c r="AP41">
        <v>92381</v>
      </c>
      <c r="AQ41">
        <v>106182</v>
      </c>
      <c r="AR41">
        <v>84453</v>
      </c>
      <c r="AS41">
        <v>41515</v>
      </c>
      <c r="AT41">
        <v>3219</v>
      </c>
      <c r="AU41">
        <v>118</v>
      </c>
      <c r="AV41">
        <v>211</v>
      </c>
      <c r="AW41">
        <v>124</v>
      </c>
      <c r="AX41">
        <v>120</v>
      </c>
      <c r="AY41">
        <v>20495</v>
      </c>
      <c r="AZ41">
        <v>298123</v>
      </c>
      <c r="BA41">
        <v>418369</v>
      </c>
    </row>
    <row r="42" spans="2:54">
      <c r="B42" t="s">
        <v>14</v>
      </c>
      <c r="Z42">
        <v>1237</v>
      </c>
      <c r="AA42">
        <v>2181</v>
      </c>
      <c r="AB42">
        <v>4118</v>
      </c>
      <c r="AC42">
        <v>6664</v>
      </c>
      <c r="AD42">
        <v>22387</v>
      </c>
      <c r="AE42">
        <v>24570</v>
      </c>
      <c r="AF42">
        <v>28060</v>
      </c>
      <c r="AG42">
        <v>38202</v>
      </c>
      <c r="AH42">
        <v>51225</v>
      </c>
      <c r="AI42">
        <v>39602</v>
      </c>
      <c r="AJ42">
        <v>24646</v>
      </c>
      <c r="AK42">
        <v>16692</v>
      </c>
      <c r="AL42">
        <v>14193</v>
      </c>
      <c r="AM42">
        <v>14039</v>
      </c>
      <c r="AN42">
        <v>12050</v>
      </c>
      <c r="AO42">
        <v>5302</v>
      </c>
      <c r="AP42">
        <v>15248</v>
      </c>
      <c r="AQ42">
        <v>14970</v>
      </c>
      <c r="AR42">
        <v>20666</v>
      </c>
      <c r="AS42">
        <v>6100</v>
      </c>
      <c r="AT42">
        <v>1267</v>
      </c>
      <c r="AU42">
        <v>571</v>
      </c>
      <c r="AV42">
        <v>3180</v>
      </c>
      <c r="AW42">
        <v>3421</v>
      </c>
      <c r="AX42">
        <v>3636</v>
      </c>
      <c r="AY42">
        <v>95706</v>
      </c>
      <c r="AZ42">
        <v>189697</v>
      </c>
      <c r="BA42">
        <v>485108</v>
      </c>
    </row>
    <row r="43" spans="2:54">
      <c r="B43" t="s">
        <v>146</v>
      </c>
      <c r="BA43">
        <v>36687</v>
      </c>
    </row>
    <row r="44" spans="2:54">
      <c r="B44" t="s">
        <v>21</v>
      </c>
      <c r="Z44">
        <v>192</v>
      </c>
      <c r="AA44">
        <v>62</v>
      </c>
      <c r="AB44">
        <v>98</v>
      </c>
      <c r="AC44">
        <v>227</v>
      </c>
      <c r="AD44">
        <v>1041</v>
      </c>
      <c r="AE44">
        <v>978</v>
      </c>
      <c r="AF44">
        <v>1338</v>
      </c>
      <c r="AG44">
        <v>1444</v>
      </c>
      <c r="AH44">
        <v>920</v>
      </c>
      <c r="AI44">
        <v>1051</v>
      </c>
      <c r="AJ44">
        <v>819</v>
      </c>
      <c r="AK44">
        <v>420</v>
      </c>
      <c r="AL44">
        <v>533</v>
      </c>
      <c r="AM44">
        <v>636</v>
      </c>
      <c r="AN44">
        <v>818</v>
      </c>
      <c r="AO44">
        <v>499</v>
      </c>
      <c r="AP44">
        <v>857</v>
      </c>
      <c r="AQ44">
        <v>682</v>
      </c>
      <c r="AR44">
        <v>602</v>
      </c>
      <c r="AS44">
        <v>330</v>
      </c>
      <c r="AT44">
        <v>389</v>
      </c>
      <c r="AU44">
        <v>117</v>
      </c>
      <c r="AV44">
        <v>2400</v>
      </c>
      <c r="AW44">
        <v>1721</v>
      </c>
      <c r="AX44">
        <v>2009</v>
      </c>
      <c r="AY44">
        <v>4464</v>
      </c>
      <c r="AZ44">
        <v>5207</v>
      </c>
      <c r="BA44">
        <v>8387</v>
      </c>
    </row>
    <row r="45" spans="2:54">
      <c r="B45" t="s">
        <v>147</v>
      </c>
      <c r="BA45">
        <v>48119</v>
      </c>
    </row>
    <row r="46" spans="2:54">
      <c r="B46" t="s">
        <v>148</v>
      </c>
      <c r="BA46">
        <v>25282</v>
      </c>
    </row>
    <row r="47" spans="2:54">
      <c r="B47" t="s">
        <v>149</v>
      </c>
      <c r="BA47">
        <v>173805</v>
      </c>
    </row>
    <row r="48" spans="2:54">
      <c r="B48" t="s">
        <v>150</v>
      </c>
      <c r="BA48">
        <v>9</v>
      </c>
    </row>
    <row r="49" spans="2:53">
      <c r="B49" t="s">
        <v>151</v>
      </c>
      <c r="BA49">
        <v>72375</v>
      </c>
    </row>
    <row r="50" spans="2:53">
      <c r="B50" t="s">
        <v>152</v>
      </c>
      <c r="BA50">
        <v>60975</v>
      </c>
    </row>
    <row r="51" spans="2:53">
      <c r="B51" t="s">
        <v>153</v>
      </c>
      <c r="BA51">
        <v>1</v>
      </c>
    </row>
    <row r="52" spans="2:53">
      <c r="B52" t="s">
        <v>154</v>
      </c>
      <c r="BA52">
        <v>163147</v>
      </c>
    </row>
    <row r="53" spans="2:53">
      <c r="B53" t="s">
        <v>155</v>
      </c>
      <c r="BA53">
        <v>46462</v>
      </c>
    </row>
    <row r="54" spans="2:53">
      <c r="B54" t="s">
        <v>156</v>
      </c>
      <c r="BA54">
        <v>53</v>
      </c>
    </row>
    <row r="55" spans="2:53">
      <c r="B55" t="s">
        <v>20</v>
      </c>
      <c r="Z55">
        <v>691</v>
      </c>
      <c r="AA55">
        <v>680</v>
      </c>
      <c r="AB55">
        <v>6334</v>
      </c>
      <c r="AC55">
        <v>47651</v>
      </c>
      <c r="AD55">
        <v>205214</v>
      </c>
      <c r="AE55">
        <v>228833</v>
      </c>
      <c r="AF55">
        <v>233132</v>
      </c>
      <c r="AG55">
        <v>242925</v>
      </c>
      <c r="AH55">
        <v>255696</v>
      </c>
      <c r="AI55">
        <v>264893</v>
      </c>
      <c r="AJ55">
        <v>265598</v>
      </c>
      <c r="AK55">
        <v>307931</v>
      </c>
      <c r="AL55">
        <v>416846</v>
      </c>
      <c r="AM55">
        <v>522797</v>
      </c>
      <c r="AN55">
        <v>655825</v>
      </c>
      <c r="AO55">
        <v>781488</v>
      </c>
      <c r="AP55">
        <v>933512</v>
      </c>
      <c r="AQ55">
        <v>593440</v>
      </c>
      <c r="AR55">
        <v>640448</v>
      </c>
      <c r="AS55">
        <v>465912</v>
      </c>
      <c r="AT55">
        <v>127513</v>
      </c>
      <c r="AU55">
        <v>17065</v>
      </c>
      <c r="AV55">
        <v>4430</v>
      </c>
      <c r="AW55">
        <v>157</v>
      </c>
      <c r="AX55">
        <v>425</v>
      </c>
      <c r="AY55">
        <v>148</v>
      </c>
      <c r="AZ55">
        <v>98498</v>
      </c>
      <c r="BA55">
        <v>123305</v>
      </c>
    </row>
    <row r="56" spans="2:53">
      <c r="B56" t="s">
        <v>157</v>
      </c>
      <c r="BA56">
        <v>1151</v>
      </c>
    </row>
    <row r="57" spans="2:53">
      <c r="B57" t="s">
        <v>158</v>
      </c>
      <c r="BA57">
        <v>719461</v>
      </c>
    </row>
    <row r="58" spans="2:53">
      <c r="B58" t="s">
        <v>159</v>
      </c>
      <c r="BA58">
        <v>130</v>
      </c>
    </row>
    <row r="59" spans="2:53">
      <c r="B59" t="s">
        <v>160</v>
      </c>
      <c r="BA59">
        <v>4107</v>
      </c>
    </row>
    <row r="60" spans="2:53">
      <c r="B60" t="s">
        <v>161</v>
      </c>
      <c r="BA60">
        <v>1215</v>
      </c>
    </row>
    <row r="61" spans="2:53">
      <c r="B61" t="s">
        <v>162</v>
      </c>
      <c r="BA61">
        <v>20</v>
      </c>
    </row>
    <row r="62" spans="2:53">
      <c r="B62" t="s">
        <v>163</v>
      </c>
      <c r="BA62">
        <v>52</v>
      </c>
    </row>
    <row r="63" spans="2:53">
      <c r="B63" t="s">
        <v>180</v>
      </c>
      <c r="BA63">
        <v>1736</v>
      </c>
    </row>
    <row r="64" spans="2:53">
      <c r="B64" t="s">
        <v>164</v>
      </c>
      <c r="BA64">
        <v>859</v>
      </c>
    </row>
    <row r="65" spans="2:55">
      <c r="B65" t="s">
        <v>165</v>
      </c>
      <c r="BA65">
        <v>2339</v>
      </c>
    </row>
    <row r="66" spans="2:55">
      <c r="B66" t="s">
        <v>166</v>
      </c>
      <c r="BA66">
        <v>1734</v>
      </c>
    </row>
    <row r="67" spans="2:55">
      <c r="B67" t="s">
        <v>167</v>
      </c>
      <c r="BA67">
        <v>20</v>
      </c>
    </row>
    <row r="68" spans="2:55">
      <c r="B68" t="s">
        <v>93</v>
      </c>
      <c r="AA68">
        <v>52</v>
      </c>
      <c r="BA68">
        <v>749</v>
      </c>
    </row>
    <row r="69" spans="2:55">
      <c r="B69" t="s">
        <v>15</v>
      </c>
      <c r="Z69">
        <v>6072</v>
      </c>
      <c r="AA69">
        <v>8213</v>
      </c>
      <c r="AB69">
        <v>11007</v>
      </c>
      <c r="AC69">
        <v>8271</v>
      </c>
      <c r="AD69">
        <v>4326</v>
      </c>
      <c r="AE69">
        <v>4936</v>
      </c>
      <c r="AF69">
        <v>3276</v>
      </c>
      <c r="AG69">
        <v>4109</v>
      </c>
      <c r="AH69">
        <v>5625</v>
      </c>
      <c r="AI69">
        <v>18797</v>
      </c>
      <c r="AJ69">
        <v>14744</v>
      </c>
      <c r="AK69">
        <v>17998</v>
      </c>
      <c r="AL69">
        <v>2675</v>
      </c>
      <c r="AM69">
        <v>19745</v>
      </c>
      <c r="AN69">
        <v>37903</v>
      </c>
      <c r="AO69">
        <v>33797</v>
      </c>
      <c r="AP69">
        <v>48483</v>
      </c>
      <c r="AQ69">
        <v>20766</v>
      </c>
      <c r="AR69">
        <v>19596</v>
      </c>
      <c r="AS69">
        <v>27539</v>
      </c>
      <c r="AT69">
        <v>61908</v>
      </c>
      <c r="AU69">
        <v>65275</v>
      </c>
      <c r="AV69">
        <v>96724</v>
      </c>
      <c r="AW69">
        <v>71120</v>
      </c>
      <c r="AX69">
        <v>30830</v>
      </c>
      <c r="AY69">
        <v>158458</v>
      </c>
      <c r="AZ69">
        <v>31688</v>
      </c>
    </row>
    <row r="70" spans="2:55">
      <c r="B70" t="s">
        <v>35</v>
      </c>
      <c r="AA70">
        <v>354</v>
      </c>
      <c r="AB70">
        <v>23</v>
      </c>
      <c r="AC70">
        <v>175</v>
      </c>
      <c r="AD70">
        <v>264</v>
      </c>
      <c r="AE70">
        <v>573</v>
      </c>
      <c r="AF70">
        <v>134</v>
      </c>
      <c r="AG70">
        <v>303</v>
      </c>
      <c r="AH70">
        <v>115</v>
      </c>
      <c r="AI70">
        <v>1566</v>
      </c>
      <c r="AJ70">
        <v>950</v>
      </c>
      <c r="AK70">
        <v>911</v>
      </c>
      <c r="AL70">
        <v>117</v>
      </c>
      <c r="AM70">
        <v>92</v>
      </c>
      <c r="AN70">
        <v>34</v>
      </c>
      <c r="AO70">
        <v>2</v>
      </c>
      <c r="AP70">
        <v>5</v>
      </c>
      <c r="AQ70">
        <v>4</v>
      </c>
      <c r="AR70">
        <v>91</v>
      </c>
      <c r="AS70">
        <v>540</v>
      </c>
      <c r="AT70">
        <v>29</v>
      </c>
      <c r="BA70">
        <v>13295</v>
      </c>
    </row>
    <row r="71" spans="2:55">
      <c r="B71" t="s">
        <v>16</v>
      </c>
      <c r="Z71">
        <v>4027</v>
      </c>
      <c r="AA71">
        <v>1834</v>
      </c>
      <c r="AB71">
        <v>4450</v>
      </c>
      <c r="AC71">
        <v>3853</v>
      </c>
      <c r="AD71">
        <v>1672</v>
      </c>
      <c r="AE71">
        <v>1507</v>
      </c>
      <c r="AF71">
        <v>789</v>
      </c>
      <c r="AG71">
        <v>608</v>
      </c>
      <c r="AH71">
        <v>918</v>
      </c>
      <c r="AI71">
        <v>2153</v>
      </c>
      <c r="AJ71">
        <v>1484</v>
      </c>
      <c r="AK71">
        <v>754</v>
      </c>
      <c r="AL71">
        <v>536</v>
      </c>
      <c r="AM71">
        <v>155</v>
      </c>
      <c r="AN71">
        <v>191</v>
      </c>
      <c r="AO71">
        <v>828</v>
      </c>
      <c r="AP71">
        <v>1736</v>
      </c>
      <c r="AQ71">
        <v>153</v>
      </c>
      <c r="AR71">
        <v>198</v>
      </c>
      <c r="AS71">
        <v>2742</v>
      </c>
      <c r="AT71">
        <v>128</v>
      </c>
      <c r="AU71">
        <v>134</v>
      </c>
      <c r="AV71">
        <v>917</v>
      </c>
      <c r="AW71">
        <v>486</v>
      </c>
      <c r="AX71">
        <v>1463</v>
      </c>
      <c r="AY71">
        <v>2834</v>
      </c>
      <c r="AZ71">
        <v>5183</v>
      </c>
      <c r="BA71">
        <v>3512</v>
      </c>
    </row>
    <row r="72" spans="2:55">
      <c r="B72" t="s">
        <v>168</v>
      </c>
      <c r="BA72">
        <v>18</v>
      </c>
    </row>
    <row r="73" spans="2:55">
      <c r="B73" t="s">
        <v>169</v>
      </c>
      <c r="BA73">
        <v>3</v>
      </c>
    </row>
    <row r="74" spans="2:55">
      <c r="B74" t="s">
        <v>170</v>
      </c>
      <c r="BA74">
        <v>3287</v>
      </c>
    </row>
    <row r="75" spans="2:55">
      <c r="B75" t="s">
        <v>17</v>
      </c>
      <c r="Z75">
        <v>2466</v>
      </c>
      <c r="AA75">
        <v>3406</v>
      </c>
      <c r="AB75">
        <v>4964</v>
      </c>
      <c r="AC75">
        <v>6267</v>
      </c>
      <c r="AD75">
        <v>72304</v>
      </c>
      <c r="AE75">
        <v>126802</v>
      </c>
      <c r="AF75">
        <v>182142</v>
      </c>
      <c r="AG75">
        <v>233679</v>
      </c>
      <c r="AH75">
        <v>300849</v>
      </c>
      <c r="AI75">
        <v>324835</v>
      </c>
      <c r="AJ75">
        <v>224782</v>
      </c>
      <c r="AK75">
        <v>190217</v>
      </c>
      <c r="AL75">
        <v>185555</v>
      </c>
      <c r="AM75">
        <v>199042</v>
      </c>
      <c r="AN75">
        <v>239889</v>
      </c>
      <c r="AO75">
        <v>264631</v>
      </c>
      <c r="AP75">
        <v>318815</v>
      </c>
      <c r="AQ75">
        <v>326942</v>
      </c>
      <c r="AR75">
        <v>292405</v>
      </c>
      <c r="AS75">
        <v>241849</v>
      </c>
      <c r="AT75">
        <v>229858</v>
      </c>
      <c r="AU75">
        <v>232394</v>
      </c>
      <c r="AV75">
        <v>288897</v>
      </c>
      <c r="AW75">
        <v>378262</v>
      </c>
      <c r="AX75">
        <v>386348</v>
      </c>
      <c r="AY75">
        <v>524521</v>
      </c>
      <c r="AZ75">
        <v>768837</v>
      </c>
    </row>
    <row r="76" spans="2:55">
      <c r="B76" t="s">
        <v>18</v>
      </c>
    </row>
    <row r="77" spans="2:55">
      <c r="B77" t="s">
        <v>24</v>
      </c>
      <c r="AU77">
        <v>618</v>
      </c>
      <c r="AV77">
        <v>8863</v>
      </c>
      <c r="AW77">
        <v>10259</v>
      </c>
      <c r="AX77">
        <v>8264</v>
      </c>
      <c r="AY77">
        <v>42020</v>
      </c>
      <c r="AZ77">
        <v>20675</v>
      </c>
    </row>
    <row r="79" spans="2:55">
      <c r="B79" t="s">
        <v>194</v>
      </c>
      <c r="W79">
        <f t="shared" ref="W79:BC79" si="0">SUM(W4:W78)</f>
        <v>0</v>
      </c>
      <c r="X79">
        <f t="shared" si="0"/>
        <v>0</v>
      </c>
      <c r="Y79">
        <f t="shared" si="0"/>
        <v>0</v>
      </c>
      <c r="Z79">
        <f t="shared" si="0"/>
        <v>1431368</v>
      </c>
      <c r="AA79">
        <f t="shared" si="0"/>
        <v>2160200</v>
      </c>
      <c r="AB79">
        <f t="shared" si="0"/>
        <v>2221151</v>
      </c>
      <c r="AC79">
        <f t="shared" si="0"/>
        <v>2365940</v>
      </c>
      <c r="AD79">
        <f t="shared" si="0"/>
        <v>3206411</v>
      </c>
      <c r="AE79">
        <f t="shared" si="0"/>
        <v>3597924</v>
      </c>
      <c r="AF79">
        <f t="shared" si="0"/>
        <v>3764787</v>
      </c>
      <c r="AG79">
        <f t="shared" si="0"/>
        <v>4054814</v>
      </c>
      <c r="AH79">
        <f t="shared" si="0"/>
        <v>4568305</v>
      </c>
      <c r="AI79">
        <f t="shared" si="0"/>
        <v>4063035</v>
      </c>
      <c r="AJ79">
        <f t="shared" si="0"/>
        <v>2546615</v>
      </c>
      <c r="AK79">
        <f t="shared" si="0"/>
        <v>2003142</v>
      </c>
      <c r="AL79">
        <f t="shared" si="0"/>
        <v>2073277</v>
      </c>
      <c r="AM79">
        <f t="shared" si="0"/>
        <v>2540660</v>
      </c>
      <c r="AN79">
        <f t="shared" si="0"/>
        <v>3269564</v>
      </c>
      <c r="AO79">
        <f t="shared" si="0"/>
        <v>3681563</v>
      </c>
      <c r="AP79">
        <f t="shared" si="0"/>
        <v>4201025</v>
      </c>
      <c r="AQ79">
        <f t="shared" si="0"/>
        <v>3537041</v>
      </c>
      <c r="AR79">
        <f t="shared" si="0"/>
        <v>3275004</v>
      </c>
      <c r="AS79">
        <f t="shared" si="0"/>
        <v>3508935</v>
      </c>
      <c r="AT79">
        <f t="shared" si="0"/>
        <v>3684762</v>
      </c>
      <c r="AU79">
        <f t="shared" si="0"/>
        <v>3734862</v>
      </c>
      <c r="AV79">
        <f t="shared" si="0"/>
        <v>4789010</v>
      </c>
      <c r="AW79">
        <f t="shared" si="0"/>
        <v>5829235</v>
      </c>
      <c r="AX79">
        <f t="shared" si="0"/>
        <v>6966027</v>
      </c>
      <c r="AY79">
        <f t="shared" si="0"/>
        <v>8194503</v>
      </c>
      <c r="AZ79">
        <f t="shared" si="0"/>
        <v>13871616</v>
      </c>
      <c r="BA79">
        <f t="shared" si="0"/>
        <v>22642805</v>
      </c>
      <c r="BB79">
        <f t="shared" si="0"/>
        <v>20595216</v>
      </c>
      <c r="BC79">
        <f t="shared" si="0"/>
        <v>0</v>
      </c>
    </row>
    <row r="81" spans="26:54">
      <c r="Z81">
        <f>1431368-Z79</f>
        <v>0</v>
      </c>
      <c r="AA81">
        <f>2160200-AA79</f>
        <v>0</v>
      </c>
      <c r="AB81">
        <f>2221151-AB79</f>
        <v>0</v>
      </c>
      <c r="AC81">
        <f>2365940-AC79</f>
        <v>0</v>
      </c>
      <c r="AD81">
        <f>3206411-AD79</f>
        <v>0</v>
      </c>
      <c r="AE81">
        <f>3597924-AE79</f>
        <v>0</v>
      </c>
      <c r="AF81">
        <f>3764787-AF79</f>
        <v>0</v>
      </c>
      <c r="AG81">
        <f>4054814-AG79</f>
        <v>0</v>
      </c>
      <c r="AH81">
        <f>4568305-AH79</f>
        <v>0</v>
      </c>
      <c r="AI81">
        <f>4063035-AI79</f>
        <v>0</v>
      </c>
      <c r="AJ81">
        <f>2546615-AJ79</f>
        <v>0</v>
      </c>
      <c r="AK81">
        <f>2003142-AK79</f>
        <v>0</v>
      </c>
      <c r="AL81">
        <f>2073277-AL79</f>
        <v>0</v>
      </c>
      <c r="AM81">
        <f>2540660-AM79</f>
        <v>0</v>
      </c>
      <c r="AN81">
        <f>3269564-AN79</f>
        <v>0</v>
      </c>
      <c r="AO81">
        <f>3681563-AO79</f>
        <v>0</v>
      </c>
      <c r="AP81">
        <f>4201025-AP79</f>
        <v>0</v>
      </c>
      <c r="AQ81">
        <f>3537041-AQ79</f>
        <v>0</v>
      </c>
      <c r="AR81">
        <f>3275004-AR79</f>
        <v>0</v>
      </c>
      <c r="AS81">
        <f>3508935-AS79</f>
        <v>0</v>
      </c>
      <c r="AT81">
        <f>3684762-AT79</f>
        <v>0</v>
      </c>
      <c r="AU81">
        <f>3734862-AU79</f>
        <v>0</v>
      </c>
      <c r="AV81">
        <f>4789010-AV79</f>
        <v>0</v>
      </c>
      <c r="AW81">
        <f>5829235-AW79</f>
        <v>0</v>
      </c>
      <c r="AX81">
        <f>6966027-AX79</f>
        <v>0</v>
      </c>
      <c r="AY81">
        <f>8194503-AY79</f>
        <v>0</v>
      </c>
      <c r="AZ81">
        <f>13871616-AZ79</f>
        <v>0</v>
      </c>
      <c r="BA81">
        <f>22642625-BA79</f>
        <v>-180</v>
      </c>
      <c r="BB81">
        <f>27576110-BB79</f>
        <v>6980894</v>
      </c>
    </row>
    <row r="83" spans="26:54">
      <c r="Z83" t="s">
        <v>95</v>
      </c>
      <c r="AA83" t="s">
        <v>92</v>
      </c>
      <c r="AB83" t="s">
        <v>87</v>
      </c>
      <c r="AC83" t="s">
        <v>88</v>
      </c>
      <c r="AD83" t="s">
        <v>81</v>
      </c>
      <c r="AE83" t="s">
        <v>82</v>
      </c>
      <c r="AF83" t="s">
        <v>72</v>
      </c>
      <c r="AG83" t="s">
        <v>71</v>
      </c>
      <c r="AH83" t="s">
        <v>69</v>
      </c>
      <c r="AI83" t="s">
        <v>70</v>
      </c>
      <c r="AJ83" t="s">
        <v>59</v>
      </c>
      <c r="AK83" t="s">
        <v>60</v>
      </c>
      <c r="AL83" t="s">
        <v>47</v>
      </c>
      <c r="AM83" t="s">
        <v>48</v>
      </c>
      <c r="AN83" t="s">
        <v>31</v>
      </c>
      <c r="AO83" t="s">
        <v>32</v>
      </c>
      <c r="AP83" t="s">
        <v>53</v>
      </c>
      <c r="AQ83" t="s">
        <v>54</v>
      </c>
      <c r="AR83" t="s">
        <v>103</v>
      </c>
      <c r="AS83" t="s">
        <v>104</v>
      </c>
      <c r="AT83" t="s">
        <v>114</v>
      </c>
      <c r="AU83" t="s">
        <v>115</v>
      </c>
      <c r="AV83" t="s">
        <v>116</v>
      </c>
      <c r="AW83" t="s">
        <v>45</v>
      </c>
      <c r="AX83" t="s">
        <v>46</v>
      </c>
      <c r="AY83" t="s">
        <v>22</v>
      </c>
      <c r="AZ83" t="s">
        <v>23</v>
      </c>
      <c r="BA83" t="s">
        <v>145</v>
      </c>
    </row>
    <row r="84" spans="26:54">
      <c r="BB84">
        <f>20153150-BB79</f>
        <v>-442066</v>
      </c>
    </row>
    <row r="85" spans="26:54">
      <c r="Z85" t="s">
        <v>94</v>
      </c>
      <c r="AA85" t="s">
        <v>33</v>
      </c>
      <c r="AB85" t="s">
        <v>33</v>
      </c>
      <c r="AC85" t="s">
        <v>33</v>
      </c>
      <c r="AD85" t="s">
        <v>33</v>
      </c>
      <c r="AE85" t="s">
        <v>33</v>
      </c>
      <c r="AF85" t="s">
        <v>33</v>
      </c>
      <c r="AG85" t="s">
        <v>33</v>
      </c>
      <c r="AH85" t="s">
        <v>33</v>
      </c>
      <c r="AI85" t="s">
        <v>33</v>
      </c>
      <c r="AJ85" t="s">
        <v>33</v>
      </c>
      <c r="AK85" t="s">
        <v>33</v>
      </c>
      <c r="AL85" t="s">
        <v>33</v>
      </c>
      <c r="AM85" t="s">
        <v>33</v>
      </c>
      <c r="AN85" t="s">
        <v>33</v>
      </c>
      <c r="AO85" t="s">
        <v>33</v>
      </c>
      <c r="AP85" t="s">
        <v>33</v>
      </c>
      <c r="AQ85" t="s">
        <v>33</v>
      </c>
      <c r="AR85" t="s">
        <v>105</v>
      </c>
      <c r="AS85" t="s">
        <v>105</v>
      </c>
      <c r="AT85" t="s">
        <v>105</v>
      </c>
      <c r="AU85" t="s">
        <v>105</v>
      </c>
      <c r="AV85" t="s">
        <v>105</v>
      </c>
      <c r="AW85" t="s">
        <v>33</v>
      </c>
      <c r="AX85" t="s">
        <v>33</v>
      </c>
      <c r="AY85" t="s">
        <v>33</v>
      </c>
      <c r="AZ85" t="s">
        <v>33</v>
      </c>
      <c r="BA85" t="s">
        <v>33</v>
      </c>
    </row>
    <row r="87" spans="26:54">
      <c r="Z87" t="s">
        <v>34</v>
      </c>
      <c r="AA87" t="s">
        <v>34</v>
      </c>
      <c r="AB87" t="s">
        <v>34</v>
      </c>
      <c r="AC87" t="s">
        <v>34</v>
      </c>
      <c r="AD87" t="s">
        <v>34</v>
      </c>
      <c r="AE87" t="s">
        <v>34</v>
      </c>
      <c r="AF87" t="s">
        <v>34</v>
      </c>
      <c r="AG87" t="s">
        <v>34</v>
      </c>
      <c r="AH87" t="s">
        <v>34</v>
      </c>
      <c r="AI87" t="s">
        <v>34</v>
      </c>
      <c r="AJ87" t="s">
        <v>34</v>
      </c>
      <c r="AK87" t="s">
        <v>34</v>
      </c>
      <c r="AL87" t="s">
        <v>34</v>
      </c>
      <c r="AM87" t="s">
        <v>34</v>
      </c>
      <c r="AN87" t="s">
        <v>34</v>
      </c>
      <c r="AO87" t="s">
        <v>34</v>
      </c>
      <c r="AP87" t="s">
        <v>34</v>
      </c>
      <c r="AQ87" t="s">
        <v>34</v>
      </c>
      <c r="AR87" t="s">
        <v>34</v>
      </c>
      <c r="AS87" t="s">
        <v>34</v>
      </c>
      <c r="AT87" t="s">
        <v>34</v>
      </c>
      <c r="AU87" t="s">
        <v>34</v>
      </c>
      <c r="AV87" t="s">
        <v>34</v>
      </c>
      <c r="AW87" t="s">
        <v>34</v>
      </c>
      <c r="AX87" t="s">
        <v>34</v>
      </c>
      <c r="AY87" t="s">
        <v>34</v>
      </c>
      <c r="AZ87" t="s">
        <v>34</v>
      </c>
      <c r="BA87" t="s">
        <v>34</v>
      </c>
    </row>
    <row r="89" spans="26:54">
      <c r="AO89" t="s">
        <v>102</v>
      </c>
      <c r="BA8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63"/>
  <sheetViews>
    <sheetView workbookViewId="0">
      <pane xSplit="2" ySplit="2" topLeftCell="AP43" activePane="bottomRight" state="frozen"/>
      <selection activeCell="B17" sqref="B17"/>
      <selection pane="topRight" activeCell="B17" sqref="B17"/>
      <selection pane="bottomLeft" activeCell="B17" sqref="B17"/>
      <selection pane="bottomRight" activeCell="BA59" sqref="BA59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 t="s">
        <v>100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</row>
    <row r="3" spans="1:55">
      <c r="A3" t="s">
        <v>3</v>
      </c>
      <c r="B3" t="s">
        <v>4</v>
      </c>
      <c r="Y3">
        <v>6863259</v>
      </c>
      <c r="Z3">
        <v>202863</v>
      </c>
      <c r="AA3">
        <v>270535</v>
      </c>
      <c r="AB3">
        <v>366867</v>
      </c>
      <c r="AC3">
        <v>534966</v>
      </c>
      <c r="AD3">
        <v>747072</v>
      </c>
      <c r="AE3">
        <v>481249</v>
      </c>
      <c r="AF3">
        <v>552479</v>
      </c>
      <c r="AG3">
        <v>729311</v>
      </c>
      <c r="AH3">
        <v>603626</v>
      </c>
      <c r="AI3">
        <v>353734</v>
      </c>
      <c r="AJ3">
        <v>240978</v>
      </c>
      <c r="AK3">
        <v>639742</v>
      </c>
      <c r="AL3">
        <v>678945</v>
      </c>
      <c r="AM3">
        <v>724404</v>
      </c>
      <c r="AN3">
        <v>1079990</v>
      </c>
      <c r="AO3">
        <v>1452145</v>
      </c>
      <c r="AP3">
        <v>1486568</v>
      </c>
      <c r="AQ3">
        <v>1198252</v>
      </c>
      <c r="AR3">
        <v>1583463</v>
      </c>
      <c r="AS3">
        <v>2293935</v>
      </c>
      <c r="AT3">
        <v>1460368</v>
      </c>
      <c r="AU3">
        <v>848622</v>
      </c>
      <c r="AV3">
        <v>1394651</v>
      </c>
      <c r="AW3">
        <v>2080880</v>
      </c>
      <c r="AX3">
        <v>2860459</v>
      </c>
      <c r="AY3">
        <v>4285573</v>
      </c>
      <c r="AZ3">
        <v>4806110</v>
      </c>
      <c r="BA3">
        <v>8471351</v>
      </c>
    </row>
    <row r="4" spans="1:55">
      <c r="B4" t="s">
        <v>174</v>
      </c>
      <c r="BA4">
        <v>2</v>
      </c>
    </row>
    <row r="5" spans="1:55">
      <c r="B5" t="s">
        <v>120</v>
      </c>
      <c r="BA5">
        <v>14851</v>
      </c>
    </row>
    <row r="6" spans="1:55">
      <c r="B6" t="s">
        <v>122</v>
      </c>
      <c r="BA6">
        <v>25001</v>
      </c>
    </row>
    <row r="7" spans="1:55">
      <c r="B7" t="s">
        <v>7</v>
      </c>
      <c r="Y7">
        <v>1089827</v>
      </c>
      <c r="Z7">
        <v>106073</v>
      </c>
      <c r="AA7">
        <v>68924</v>
      </c>
      <c r="AB7">
        <v>48107</v>
      </c>
      <c r="AC7">
        <v>31050</v>
      </c>
      <c r="AD7">
        <v>51615</v>
      </c>
      <c r="AE7">
        <v>86726</v>
      </c>
      <c r="AF7">
        <v>63675</v>
      </c>
      <c r="AG7">
        <v>43664</v>
      </c>
      <c r="AH7">
        <v>73818</v>
      </c>
      <c r="AI7">
        <v>81242</v>
      </c>
      <c r="AJ7">
        <v>54847</v>
      </c>
      <c r="AK7">
        <v>83637</v>
      </c>
      <c r="AL7">
        <v>157929</v>
      </c>
      <c r="AM7">
        <v>165527</v>
      </c>
      <c r="AN7">
        <v>320048</v>
      </c>
      <c r="AO7">
        <v>268566</v>
      </c>
      <c r="AP7">
        <v>418185</v>
      </c>
      <c r="AQ7">
        <v>250466</v>
      </c>
      <c r="AR7">
        <v>273079</v>
      </c>
      <c r="AS7">
        <v>306931</v>
      </c>
      <c r="AT7">
        <v>604208</v>
      </c>
      <c r="AU7">
        <v>579393</v>
      </c>
      <c r="AV7">
        <v>470689</v>
      </c>
      <c r="AW7">
        <v>792813</v>
      </c>
      <c r="AX7">
        <v>797286</v>
      </c>
      <c r="AY7">
        <v>446219</v>
      </c>
      <c r="AZ7">
        <v>805387</v>
      </c>
      <c r="BA7">
        <v>752885</v>
      </c>
    </row>
    <row r="8" spans="1:55">
      <c r="B8" t="s">
        <v>8</v>
      </c>
      <c r="Y8">
        <v>23479</v>
      </c>
      <c r="Z8">
        <v>940</v>
      </c>
      <c r="AA8">
        <v>1566</v>
      </c>
      <c r="AB8">
        <v>9302</v>
      </c>
      <c r="AC8">
        <v>1950</v>
      </c>
      <c r="AD8">
        <v>5636</v>
      </c>
      <c r="AE8">
        <v>54279</v>
      </c>
      <c r="AF8">
        <v>132505</v>
      </c>
      <c r="AG8">
        <v>170486</v>
      </c>
      <c r="AH8">
        <v>96469</v>
      </c>
      <c r="AI8">
        <v>41403</v>
      </c>
      <c r="AJ8">
        <v>25675</v>
      </c>
      <c r="AK8">
        <v>12308</v>
      </c>
      <c r="AL8">
        <v>24413</v>
      </c>
      <c r="AM8">
        <v>34165</v>
      </c>
      <c r="AN8">
        <v>43383</v>
      </c>
      <c r="AO8">
        <v>69851</v>
      </c>
      <c r="AP8">
        <v>142248</v>
      </c>
      <c r="AQ8">
        <v>82836</v>
      </c>
      <c r="AR8">
        <v>170021</v>
      </c>
      <c r="AS8">
        <v>658789</v>
      </c>
      <c r="AT8">
        <v>1363876</v>
      </c>
      <c r="AU8">
        <v>1115291</v>
      </c>
      <c r="AV8">
        <v>883272</v>
      </c>
      <c r="AW8">
        <v>845487</v>
      </c>
      <c r="AX8">
        <v>819080</v>
      </c>
      <c r="AY8">
        <v>802662</v>
      </c>
      <c r="AZ8">
        <v>691532</v>
      </c>
      <c r="BA8">
        <v>710111</v>
      </c>
    </row>
    <row r="9" spans="1:55">
      <c r="B9" t="s">
        <v>127</v>
      </c>
      <c r="BA9">
        <v>6685</v>
      </c>
    </row>
    <row r="10" spans="1:55">
      <c r="B10" t="s">
        <v>128</v>
      </c>
      <c r="BA10">
        <v>5000</v>
      </c>
    </row>
    <row r="11" spans="1:55">
      <c r="B11" t="s">
        <v>5</v>
      </c>
      <c r="Y11">
        <v>4421428</v>
      </c>
      <c r="Z11">
        <v>306690</v>
      </c>
      <c r="AA11">
        <v>238518</v>
      </c>
      <c r="AB11">
        <v>238976</v>
      </c>
      <c r="AC11">
        <v>239542</v>
      </c>
      <c r="AD11">
        <v>219120</v>
      </c>
      <c r="AE11">
        <v>196807</v>
      </c>
      <c r="AF11">
        <v>176701</v>
      </c>
      <c r="AG11">
        <v>198501</v>
      </c>
      <c r="AH11">
        <v>146087</v>
      </c>
      <c r="AI11">
        <v>102919</v>
      </c>
      <c r="AJ11">
        <v>84398</v>
      </c>
      <c r="AK11">
        <v>87970</v>
      </c>
      <c r="AL11">
        <v>68297</v>
      </c>
      <c r="AM11">
        <v>42534</v>
      </c>
      <c r="AN11">
        <v>44227</v>
      </c>
      <c r="AO11">
        <v>37762</v>
      </c>
      <c r="AP11">
        <v>60535</v>
      </c>
      <c r="AQ11">
        <v>45364</v>
      </c>
      <c r="AR11">
        <v>42399</v>
      </c>
      <c r="AS11">
        <v>102959</v>
      </c>
      <c r="AT11">
        <v>87418</v>
      </c>
      <c r="AU11">
        <v>179061</v>
      </c>
      <c r="AV11">
        <v>111524</v>
      </c>
      <c r="AW11">
        <v>141909</v>
      </c>
      <c r="AX11">
        <v>124321</v>
      </c>
      <c r="AY11">
        <v>108226</v>
      </c>
      <c r="AZ11">
        <v>146911</v>
      </c>
      <c r="BA11">
        <v>216190</v>
      </c>
    </row>
    <row r="12" spans="1:55">
      <c r="B12" t="s">
        <v>6</v>
      </c>
      <c r="Y12">
        <v>4385512</v>
      </c>
      <c r="Z12">
        <v>207761</v>
      </c>
      <c r="AA12">
        <v>359552</v>
      </c>
      <c r="AB12">
        <v>489002</v>
      </c>
      <c r="AC12">
        <v>805552</v>
      </c>
      <c r="AD12">
        <v>983441</v>
      </c>
      <c r="AE12">
        <v>1085572</v>
      </c>
      <c r="AF12">
        <v>888889</v>
      </c>
      <c r="AG12">
        <v>1124430</v>
      </c>
      <c r="AH12">
        <v>785343</v>
      </c>
      <c r="AI12">
        <v>550276</v>
      </c>
      <c r="AJ12">
        <v>385420</v>
      </c>
      <c r="AK12">
        <v>583672</v>
      </c>
      <c r="AL12">
        <v>625582</v>
      </c>
      <c r="AM12">
        <v>818245</v>
      </c>
      <c r="AN12">
        <v>787100</v>
      </c>
      <c r="AO12">
        <v>725881</v>
      </c>
      <c r="AP12">
        <v>794272</v>
      </c>
      <c r="AQ12">
        <v>730708</v>
      </c>
      <c r="AR12">
        <v>999303</v>
      </c>
      <c r="AS12">
        <v>1224242</v>
      </c>
      <c r="AT12">
        <v>1583165</v>
      </c>
      <c r="AU12">
        <v>1816680</v>
      </c>
      <c r="AV12">
        <v>1823399</v>
      </c>
      <c r="AW12">
        <v>1886476</v>
      </c>
      <c r="AX12">
        <v>1792379</v>
      </c>
      <c r="AY12">
        <v>1516028</v>
      </c>
      <c r="AZ12">
        <v>2160138</v>
      </c>
    </row>
    <row r="13" spans="1:55">
      <c r="B13" t="s">
        <v>175</v>
      </c>
      <c r="BA13">
        <v>8117</v>
      </c>
    </row>
    <row r="14" spans="1:55">
      <c r="B14" t="s">
        <v>129</v>
      </c>
      <c r="BA14">
        <v>1569</v>
      </c>
    </row>
    <row r="15" spans="1:55">
      <c r="B15" t="s">
        <v>131</v>
      </c>
      <c r="BA15">
        <v>1235209</v>
      </c>
    </row>
    <row r="16" spans="1:55">
      <c r="B16" t="s">
        <v>134</v>
      </c>
      <c r="BA16">
        <v>437807</v>
      </c>
    </row>
    <row r="17" spans="2:53">
      <c r="B17" t="s">
        <v>176</v>
      </c>
      <c r="BA17">
        <v>29658</v>
      </c>
    </row>
    <row r="18" spans="2:53">
      <c r="B18" t="s">
        <v>177</v>
      </c>
      <c r="BA18">
        <v>15</v>
      </c>
    </row>
    <row r="19" spans="2:53">
      <c r="B19" t="s">
        <v>135</v>
      </c>
      <c r="BA19">
        <v>100</v>
      </c>
    </row>
    <row r="20" spans="2:53">
      <c r="B20" t="s">
        <v>143</v>
      </c>
      <c r="BA20">
        <v>2406311</v>
      </c>
    </row>
    <row r="21" spans="2:53">
      <c r="B21" t="s">
        <v>144</v>
      </c>
      <c r="BA21">
        <v>171480</v>
      </c>
    </row>
    <row r="22" spans="2:53">
      <c r="B22" t="s">
        <v>9</v>
      </c>
      <c r="Y22">
        <v>400812</v>
      </c>
      <c r="Z22">
        <v>23729</v>
      </c>
      <c r="AA22">
        <v>3566</v>
      </c>
      <c r="AB22">
        <v>2041</v>
      </c>
      <c r="AC22">
        <v>17129</v>
      </c>
      <c r="AD22">
        <v>4176</v>
      </c>
      <c r="AE22">
        <v>10782</v>
      </c>
      <c r="AF22">
        <v>5996</v>
      </c>
      <c r="AG22">
        <v>11895</v>
      </c>
      <c r="AH22">
        <v>12326</v>
      </c>
      <c r="AI22">
        <v>33000</v>
      </c>
      <c r="AJ22">
        <v>17494</v>
      </c>
      <c r="AK22">
        <v>8817</v>
      </c>
      <c r="AL22">
        <v>25445</v>
      </c>
      <c r="AM22">
        <v>19130</v>
      </c>
      <c r="AN22">
        <v>85520</v>
      </c>
      <c r="AO22">
        <v>137472</v>
      </c>
      <c r="AP22">
        <v>128604</v>
      </c>
      <c r="AQ22">
        <v>133153</v>
      </c>
      <c r="AR22">
        <v>82288</v>
      </c>
      <c r="AS22">
        <v>63067</v>
      </c>
      <c r="AT22">
        <v>94545</v>
      </c>
      <c r="AU22">
        <v>169508</v>
      </c>
      <c r="AV22">
        <v>245735</v>
      </c>
      <c r="AW22">
        <v>317933</v>
      </c>
      <c r="AX22">
        <v>218309</v>
      </c>
      <c r="AY22">
        <v>1114982</v>
      </c>
      <c r="AZ22">
        <v>1782772</v>
      </c>
    </row>
    <row r="23" spans="2:53">
      <c r="B23" t="s">
        <v>10</v>
      </c>
      <c r="Y23">
        <v>1027049</v>
      </c>
      <c r="Z23">
        <v>61419</v>
      </c>
      <c r="AA23">
        <v>101116</v>
      </c>
      <c r="AB23">
        <v>45061</v>
      </c>
      <c r="AC23">
        <v>136884</v>
      </c>
      <c r="AD23">
        <v>122712</v>
      </c>
      <c r="AE23">
        <v>98935</v>
      </c>
      <c r="AF23">
        <v>60519</v>
      </c>
      <c r="AG23">
        <v>184428</v>
      </c>
      <c r="AH23">
        <v>153190</v>
      </c>
      <c r="AI23">
        <v>31573</v>
      </c>
      <c r="AJ23">
        <v>35238</v>
      </c>
      <c r="AK23">
        <v>67802</v>
      </c>
      <c r="AL23">
        <v>48565</v>
      </c>
      <c r="AM23">
        <v>25159</v>
      </c>
      <c r="AN23">
        <v>131127</v>
      </c>
      <c r="AO23">
        <v>310377</v>
      </c>
      <c r="AP23">
        <v>232491</v>
      </c>
      <c r="AQ23">
        <v>174616</v>
      </c>
      <c r="AR23">
        <v>274487</v>
      </c>
      <c r="AS23">
        <v>309409</v>
      </c>
      <c r="AT23">
        <v>402751</v>
      </c>
      <c r="AU23">
        <v>1946330</v>
      </c>
      <c r="AV23">
        <v>939155</v>
      </c>
      <c r="AW23">
        <v>1180838</v>
      </c>
      <c r="AX23">
        <v>1383738</v>
      </c>
      <c r="AY23">
        <v>416877</v>
      </c>
      <c r="AZ23">
        <v>235358</v>
      </c>
      <c r="BA23">
        <v>1146113</v>
      </c>
    </row>
    <row r="24" spans="2:53">
      <c r="B24" t="s">
        <v>178</v>
      </c>
      <c r="BA24">
        <v>11595</v>
      </c>
    </row>
    <row r="25" spans="2:53">
      <c r="B25" t="s">
        <v>138</v>
      </c>
      <c r="BA25">
        <v>3</v>
      </c>
    </row>
    <row r="26" spans="2:53">
      <c r="B26" t="s">
        <v>11</v>
      </c>
      <c r="Y26">
        <v>384808</v>
      </c>
      <c r="Z26">
        <v>68888</v>
      </c>
      <c r="AA26">
        <v>105022</v>
      </c>
      <c r="AB26">
        <v>184973</v>
      </c>
      <c r="AC26">
        <v>220688</v>
      </c>
      <c r="AD26">
        <v>158445</v>
      </c>
      <c r="AE26">
        <v>148602</v>
      </c>
      <c r="AF26">
        <v>230047</v>
      </c>
      <c r="AG26">
        <v>294963</v>
      </c>
      <c r="AH26">
        <v>143979</v>
      </c>
      <c r="AI26">
        <v>92302</v>
      </c>
      <c r="AJ26">
        <v>33521</v>
      </c>
      <c r="AK26">
        <v>68891</v>
      </c>
      <c r="AL26">
        <v>73017</v>
      </c>
      <c r="AM26">
        <v>53840</v>
      </c>
      <c r="AN26">
        <v>126872</v>
      </c>
      <c r="AO26">
        <v>170305</v>
      </c>
      <c r="AP26">
        <v>201954</v>
      </c>
      <c r="AQ26">
        <v>138048</v>
      </c>
      <c r="AR26">
        <v>126416</v>
      </c>
      <c r="AS26">
        <v>91751</v>
      </c>
      <c r="AY26">
        <v>1500</v>
      </c>
      <c r="AZ26">
        <v>127751</v>
      </c>
      <c r="BA26">
        <v>105231</v>
      </c>
    </row>
    <row r="27" spans="2:53">
      <c r="B27" t="s">
        <v>19</v>
      </c>
      <c r="Z27">
        <v>60236</v>
      </c>
      <c r="AA27">
        <v>48095</v>
      </c>
      <c r="AB27">
        <v>69755</v>
      </c>
      <c r="AC27">
        <v>233435</v>
      </c>
      <c r="AD27">
        <v>254024</v>
      </c>
      <c r="AE27">
        <v>233440</v>
      </c>
      <c r="AF27">
        <v>369165</v>
      </c>
      <c r="AG27">
        <v>172452</v>
      </c>
      <c r="AH27">
        <v>218387</v>
      </c>
      <c r="AI27">
        <v>144633</v>
      </c>
      <c r="AJ27">
        <v>62003</v>
      </c>
      <c r="AK27">
        <v>157561</v>
      </c>
      <c r="AL27">
        <v>277516</v>
      </c>
      <c r="AM27">
        <v>229384</v>
      </c>
      <c r="AN27">
        <v>249998</v>
      </c>
      <c r="AO27">
        <v>325844</v>
      </c>
      <c r="AP27">
        <v>501181</v>
      </c>
      <c r="AQ27">
        <v>282216</v>
      </c>
      <c r="AR27">
        <v>207030</v>
      </c>
    </row>
    <row r="28" spans="2:53">
      <c r="B28" t="s">
        <v>12</v>
      </c>
      <c r="Y28">
        <v>5794</v>
      </c>
      <c r="Z28">
        <v>26874</v>
      </c>
      <c r="AA28">
        <v>25010</v>
      </c>
      <c r="AB28">
        <v>138904</v>
      </c>
      <c r="AC28">
        <v>233368</v>
      </c>
      <c r="AD28">
        <v>252413</v>
      </c>
      <c r="AE28">
        <v>439777</v>
      </c>
      <c r="AF28">
        <v>616276</v>
      </c>
      <c r="AG28">
        <v>710043</v>
      </c>
      <c r="AH28">
        <v>1067035</v>
      </c>
      <c r="AI28">
        <v>862118</v>
      </c>
      <c r="AJ28">
        <v>555584</v>
      </c>
      <c r="AK28">
        <v>300117</v>
      </c>
      <c r="AL28">
        <v>335816</v>
      </c>
      <c r="AM28">
        <v>230377</v>
      </c>
      <c r="AN28">
        <v>343343</v>
      </c>
      <c r="AO28">
        <v>573647</v>
      </c>
      <c r="AP28">
        <v>596473</v>
      </c>
      <c r="AQ28">
        <v>389172</v>
      </c>
      <c r="AR28">
        <v>198462</v>
      </c>
      <c r="AS28">
        <v>19230</v>
      </c>
      <c r="AY28">
        <v>17960</v>
      </c>
      <c r="AZ28">
        <v>75318</v>
      </c>
    </row>
    <row r="29" spans="2:53">
      <c r="B29" t="s">
        <v>14</v>
      </c>
      <c r="Y29">
        <v>158477</v>
      </c>
      <c r="Z29">
        <v>644</v>
      </c>
      <c r="AA29">
        <v>6173</v>
      </c>
      <c r="AB29">
        <v>26846</v>
      </c>
      <c r="AC29">
        <v>53834</v>
      </c>
      <c r="AD29">
        <v>38794</v>
      </c>
      <c r="AE29">
        <v>29588</v>
      </c>
      <c r="AF29">
        <v>23640</v>
      </c>
      <c r="AG29">
        <v>65703</v>
      </c>
      <c r="AH29">
        <v>91442</v>
      </c>
      <c r="AI29">
        <v>81793</v>
      </c>
      <c r="AJ29">
        <v>25119</v>
      </c>
      <c r="AK29">
        <v>26218</v>
      </c>
      <c r="AL29">
        <v>52622</v>
      </c>
      <c r="AM29">
        <v>46727</v>
      </c>
      <c r="AN29">
        <v>29222</v>
      </c>
      <c r="AO29">
        <v>55531</v>
      </c>
      <c r="AP29">
        <v>46284</v>
      </c>
      <c r="AQ29">
        <v>14739</v>
      </c>
      <c r="AR29">
        <v>13109</v>
      </c>
      <c r="AS29">
        <v>3658</v>
      </c>
      <c r="AY29">
        <v>2026</v>
      </c>
      <c r="AZ29">
        <v>22873</v>
      </c>
      <c r="BA29">
        <v>6611</v>
      </c>
    </row>
    <row r="30" spans="2:53">
      <c r="B30" t="s">
        <v>146</v>
      </c>
      <c r="BA30">
        <v>3</v>
      </c>
    </row>
    <row r="31" spans="2:53">
      <c r="B31" t="s">
        <v>13</v>
      </c>
      <c r="Y31">
        <v>5035</v>
      </c>
      <c r="Z31">
        <v>13085</v>
      </c>
      <c r="AA31">
        <v>12412</v>
      </c>
      <c r="AB31">
        <v>12361</v>
      </c>
      <c r="AC31">
        <v>79085</v>
      </c>
      <c r="AD31">
        <v>37125</v>
      </c>
      <c r="AE31">
        <v>123617</v>
      </c>
      <c r="AF31">
        <v>121397</v>
      </c>
      <c r="AG31">
        <v>52995</v>
      </c>
      <c r="AH31">
        <v>141118</v>
      </c>
      <c r="AI31">
        <v>178138</v>
      </c>
      <c r="AJ31">
        <v>48445</v>
      </c>
      <c r="AK31">
        <v>63059</v>
      </c>
      <c r="AL31">
        <v>80189</v>
      </c>
      <c r="AM31">
        <v>76059</v>
      </c>
      <c r="AN31">
        <v>66986</v>
      </c>
      <c r="AO31">
        <v>142416</v>
      </c>
      <c r="AP31">
        <v>210677</v>
      </c>
      <c r="AQ31">
        <v>140057</v>
      </c>
      <c r="AR31">
        <v>58239</v>
      </c>
      <c r="AS31">
        <v>7882</v>
      </c>
      <c r="AY31">
        <v>14509</v>
      </c>
      <c r="AZ31">
        <v>75306</v>
      </c>
      <c r="BA31">
        <v>182638</v>
      </c>
    </row>
    <row r="32" spans="2:53">
      <c r="B32" t="s">
        <v>147</v>
      </c>
      <c r="BA32">
        <v>29005</v>
      </c>
    </row>
    <row r="33" spans="2:53">
      <c r="B33" t="s">
        <v>148</v>
      </c>
      <c r="BA33">
        <v>177</v>
      </c>
    </row>
    <row r="34" spans="2:53">
      <c r="B34" t="s">
        <v>155</v>
      </c>
      <c r="BA34">
        <v>5284</v>
      </c>
    </row>
    <row r="35" spans="2:53">
      <c r="B35" t="s">
        <v>179</v>
      </c>
      <c r="BA35">
        <v>65</v>
      </c>
    </row>
    <row r="36" spans="2:53">
      <c r="B36" t="s">
        <v>156</v>
      </c>
      <c r="BA36">
        <v>12387</v>
      </c>
    </row>
    <row r="37" spans="2:53">
      <c r="B37" t="s">
        <v>20</v>
      </c>
      <c r="Z37">
        <v>78</v>
      </c>
      <c r="AA37">
        <v>791</v>
      </c>
      <c r="AE37">
        <v>9548</v>
      </c>
      <c r="AF37">
        <v>26908</v>
      </c>
      <c r="AG37">
        <v>55464</v>
      </c>
      <c r="AH37">
        <v>122900</v>
      </c>
      <c r="AI37">
        <v>7497</v>
      </c>
      <c r="AJ37">
        <v>500</v>
      </c>
      <c r="AK37">
        <v>28213</v>
      </c>
      <c r="AL37">
        <v>29</v>
      </c>
      <c r="AM37">
        <v>66697</v>
      </c>
      <c r="AN37">
        <v>13083</v>
      </c>
      <c r="AO37">
        <v>103260</v>
      </c>
      <c r="AP37">
        <v>9370</v>
      </c>
      <c r="AQ37">
        <v>15180</v>
      </c>
      <c r="AR37">
        <v>114036</v>
      </c>
      <c r="AS37">
        <v>8235</v>
      </c>
      <c r="BA37">
        <v>120656</v>
      </c>
    </row>
    <row r="38" spans="2:53">
      <c r="B38" t="s">
        <v>160</v>
      </c>
      <c r="BA38">
        <v>300</v>
      </c>
    </row>
    <row r="39" spans="2:53">
      <c r="B39" t="s">
        <v>180</v>
      </c>
      <c r="BA39">
        <v>20349</v>
      </c>
    </row>
    <row r="40" spans="2:53">
      <c r="B40" t="s">
        <v>165</v>
      </c>
      <c r="BA40">
        <v>62058</v>
      </c>
    </row>
    <row r="41" spans="2:53">
      <c r="B41" t="s">
        <v>181</v>
      </c>
      <c r="BA41">
        <v>1150</v>
      </c>
    </row>
    <row r="42" spans="2:53">
      <c r="B42" t="s">
        <v>182</v>
      </c>
      <c r="BA42">
        <v>13659</v>
      </c>
    </row>
    <row r="43" spans="2:53">
      <c r="B43" t="s">
        <v>183</v>
      </c>
      <c r="BA43">
        <v>3990</v>
      </c>
    </row>
    <row r="44" spans="2:53">
      <c r="B44" t="s">
        <v>184</v>
      </c>
      <c r="BA44">
        <v>790</v>
      </c>
    </row>
    <row r="45" spans="2:53">
      <c r="B45" t="s">
        <v>185</v>
      </c>
      <c r="BA45">
        <v>2</v>
      </c>
    </row>
    <row r="46" spans="2:53">
      <c r="B46" t="s">
        <v>21</v>
      </c>
      <c r="AH46">
        <v>523</v>
      </c>
      <c r="AK46">
        <v>186</v>
      </c>
      <c r="AL46">
        <v>926</v>
      </c>
      <c r="AM46">
        <v>165</v>
      </c>
      <c r="AN46">
        <v>786</v>
      </c>
      <c r="AQ46">
        <v>310</v>
      </c>
      <c r="AS46">
        <v>2401</v>
      </c>
    </row>
    <row r="47" spans="2:53">
      <c r="B47" t="s">
        <v>15</v>
      </c>
      <c r="Y47">
        <v>986</v>
      </c>
      <c r="Z47">
        <v>9800</v>
      </c>
      <c r="AA47">
        <v>13368</v>
      </c>
      <c r="AB47">
        <v>11985</v>
      </c>
      <c r="AC47">
        <v>14935</v>
      </c>
      <c r="AD47">
        <v>19131</v>
      </c>
      <c r="AE47">
        <v>16906</v>
      </c>
      <c r="AF47">
        <v>15986</v>
      </c>
      <c r="AG47">
        <v>27417</v>
      </c>
      <c r="AH47">
        <v>32548</v>
      </c>
      <c r="AI47">
        <v>31748</v>
      </c>
      <c r="AJ47">
        <v>35740</v>
      </c>
      <c r="AK47">
        <v>21319</v>
      </c>
      <c r="AL47">
        <v>19631</v>
      </c>
      <c r="AM47">
        <v>22621</v>
      </c>
      <c r="AN47">
        <v>24354</v>
      </c>
      <c r="AO47">
        <v>24060</v>
      </c>
      <c r="AP47">
        <v>31287</v>
      </c>
      <c r="AQ47">
        <v>36863</v>
      </c>
      <c r="AR47">
        <v>39038</v>
      </c>
      <c r="AS47">
        <v>35843</v>
      </c>
      <c r="AT47">
        <v>30478</v>
      </c>
      <c r="AU47">
        <v>31050</v>
      </c>
      <c r="AV47">
        <v>44893</v>
      </c>
      <c r="AW47">
        <v>31417</v>
      </c>
      <c r="AX47">
        <v>41041</v>
      </c>
      <c r="AY47">
        <v>45046</v>
      </c>
      <c r="AZ47">
        <v>63092</v>
      </c>
    </row>
    <row r="48" spans="2:53">
      <c r="B48" t="s">
        <v>35</v>
      </c>
      <c r="AC48">
        <v>1673</v>
      </c>
      <c r="AD48">
        <v>358</v>
      </c>
      <c r="AG48">
        <v>16034</v>
      </c>
      <c r="AH48">
        <v>5085</v>
      </c>
      <c r="AI48">
        <v>5526</v>
      </c>
      <c r="AJ48">
        <v>4958</v>
      </c>
      <c r="AK48">
        <v>7444</v>
      </c>
      <c r="AL48">
        <v>17342</v>
      </c>
      <c r="AM48">
        <v>14172</v>
      </c>
      <c r="AN48">
        <v>4017</v>
      </c>
      <c r="AO48">
        <v>2310</v>
      </c>
      <c r="AP48">
        <v>1509</v>
      </c>
      <c r="AQ48">
        <v>1840</v>
      </c>
      <c r="AR48">
        <v>4722</v>
      </c>
      <c r="AT48">
        <v>120</v>
      </c>
    </row>
    <row r="49" spans="2:55">
      <c r="B49" t="s">
        <v>16</v>
      </c>
      <c r="Y49">
        <v>3600</v>
      </c>
      <c r="Z49">
        <v>448</v>
      </c>
      <c r="AA49">
        <v>6061</v>
      </c>
      <c r="AB49">
        <v>5002</v>
      </c>
      <c r="AC49">
        <v>5405</v>
      </c>
      <c r="AD49">
        <v>3636</v>
      </c>
      <c r="AE49">
        <v>2896</v>
      </c>
      <c r="AF49">
        <v>3894</v>
      </c>
      <c r="AG49">
        <v>1704</v>
      </c>
      <c r="AH49">
        <v>1978</v>
      </c>
      <c r="AI49">
        <v>1702</v>
      </c>
      <c r="AJ49">
        <v>2030</v>
      </c>
      <c r="AK49">
        <v>1183</v>
      </c>
      <c r="AL49">
        <v>6151</v>
      </c>
      <c r="AM49">
        <v>2580</v>
      </c>
      <c r="AN49">
        <v>4128</v>
      </c>
      <c r="AO49">
        <v>6922</v>
      </c>
      <c r="AP49">
        <v>7351</v>
      </c>
      <c r="AQ49">
        <v>4711</v>
      </c>
      <c r="AR49">
        <v>4224</v>
      </c>
      <c r="AS49">
        <v>3606</v>
      </c>
      <c r="AT49">
        <v>38603</v>
      </c>
      <c r="AU49">
        <v>8646</v>
      </c>
      <c r="AV49">
        <v>33</v>
      </c>
      <c r="AW49">
        <v>3010</v>
      </c>
      <c r="AX49">
        <v>8086</v>
      </c>
      <c r="AY49">
        <v>9381</v>
      </c>
      <c r="AZ49">
        <v>15742</v>
      </c>
    </row>
    <row r="50" spans="2:55">
      <c r="B50" t="s">
        <v>17</v>
      </c>
      <c r="Y50">
        <v>32289</v>
      </c>
      <c r="Z50">
        <v>462</v>
      </c>
      <c r="AA50">
        <v>39374</v>
      </c>
      <c r="AB50">
        <v>8419</v>
      </c>
      <c r="AC50">
        <v>1807</v>
      </c>
      <c r="AD50">
        <v>3617</v>
      </c>
      <c r="AE50">
        <v>7254</v>
      </c>
      <c r="AF50">
        <v>7384</v>
      </c>
      <c r="AG50">
        <v>13983</v>
      </c>
      <c r="AH50">
        <v>26975</v>
      </c>
      <c r="AI50">
        <v>36370</v>
      </c>
      <c r="AJ50">
        <v>33331</v>
      </c>
      <c r="AK50">
        <v>32009</v>
      </c>
      <c r="AL50">
        <v>50747</v>
      </c>
      <c r="AM50">
        <v>73497</v>
      </c>
      <c r="AN50">
        <v>90958</v>
      </c>
      <c r="AO50">
        <v>109656</v>
      </c>
      <c r="AP50">
        <v>99823</v>
      </c>
      <c r="AQ50">
        <v>68343</v>
      </c>
      <c r="AR50">
        <v>73809</v>
      </c>
      <c r="AS50">
        <v>50652</v>
      </c>
      <c r="AT50">
        <v>13609</v>
      </c>
      <c r="AU50">
        <v>235844</v>
      </c>
      <c r="AV50">
        <v>92467</v>
      </c>
      <c r="AW50">
        <v>143419</v>
      </c>
      <c r="AX50">
        <v>112287</v>
      </c>
      <c r="AY50">
        <v>85037</v>
      </c>
      <c r="AZ50">
        <v>116367</v>
      </c>
    </row>
    <row r="51" spans="2:55">
      <c r="B51" t="s">
        <v>18</v>
      </c>
      <c r="AG51">
        <v>50</v>
      </c>
      <c r="AN51">
        <v>1</v>
      </c>
      <c r="AO51">
        <v>279</v>
      </c>
      <c r="AP51">
        <v>640</v>
      </c>
      <c r="AQ51">
        <v>687</v>
      </c>
      <c r="AR51">
        <v>713</v>
      </c>
      <c r="AS51">
        <v>290</v>
      </c>
      <c r="AT51">
        <v>720</v>
      </c>
      <c r="AU51">
        <v>5109</v>
      </c>
      <c r="AV51">
        <v>3956</v>
      </c>
      <c r="AW51">
        <v>4200</v>
      </c>
      <c r="AX51">
        <v>2920</v>
      </c>
      <c r="AY51">
        <v>3345</v>
      </c>
      <c r="AZ51">
        <v>8284</v>
      </c>
      <c r="BA51">
        <v>16026</v>
      </c>
    </row>
    <row r="52" spans="2:55">
      <c r="B52" t="s">
        <v>25</v>
      </c>
      <c r="AV52">
        <v>2563</v>
      </c>
      <c r="AW52">
        <v>1767</v>
      </c>
      <c r="AX52">
        <v>694</v>
      </c>
      <c r="AY52">
        <v>10427</v>
      </c>
      <c r="AZ52">
        <v>14946</v>
      </c>
    </row>
    <row r="53" spans="2:55">
      <c r="B53" t="s">
        <v>26</v>
      </c>
      <c r="AU53">
        <v>46116</v>
      </c>
      <c r="AX53">
        <v>2556</v>
      </c>
      <c r="AY53">
        <v>600</v>
      </c>
    </row>
    <row r="55" spans="2:55">
      <c r="W55">
        <f t="shared" ref="W55:AX55" si="0">SUM(W3:W54)</f>
        <v>0</v>
      </c>
      <c r="X55">
        <f t="shared" si="0"/>
        <v>0</v>
      </c>
      <c r="Y55">
        <f t="shared" si="0"/>
        <v>18802355</v>
      </c>
      <c r="Z55">
        <f t="shared" si="0"/>
        <v>1089990</v>
      </c>
      <c r="AA55">
        <f t="shared" si="0"/>
        <v>1300083</v>
      </c>
      <c r="AB55">
        <f t="shared" si="0"/>
        <v>1657601</v>
      </c>
      <c r="AC55">
        <f t="shared" si="0"/>
        <v>2611303</v>
      </c>
      <c r="AD55">
        <f t="shared" si="0"/>
        <v>2901315</v>
      </c>
      <c r="AE55">
        <f t="shared" si="0"/>
        <v>3025978</v>
      </c>
      <c r="AF55">
        <f t="shared" si="0"/>
        <v>3295461</v>
      </c>
      <c r="AG55">
        <f t="shared" si="0"/>
        <v>3873523</v>
      </c>
      <c r="AH55">
        <f t="shared" si="0"/>
        <v>3722829</v>
      </c>
      <c r="AI55">
        <f t="shared" si="0"/>
        <v>2635974</v>
      </c>
      <c r="AJ55">
        <f t="shared" si="0"/>
        <v>1645281</v>
      </c>
      <c r="AK55">
        <f t="shared" si="0"/>
        <v>2190148</v>
      </c>
      <c r="AL55">
        <f t="shared" si="0"/>
        <v>2543162</v>
      </c>
      <c r="AM55">
        <f t="shared" si="0"/>
        <v>2645283</v>
      </c>
      <c r="AN55">
        <f t="shared" si="0"/>
        <v>3445143</v>
      </c>
      <c r="AO55">
        <f t="shared" si="0"/>
        <v>4516284</v>
      </c>
      <c r="AP55">
        <f t="shared" si="0"/>
        <v>4969452</v>
      </c>
      <c r="AQ55">
        <f t="shared" si="0"/>
        <v>3707561</v>
      </c>
      <c r="AR55">
        <f t="shared" si="0"/>
        <v>4264838</v>
      </c>
      <c r="AS55">
        <f t="shared" si="0"/>
        <v>5182880</v>
      </c>
      <c r="AT55">
        <f t="shared" si="0"/>
        <v>5679861</v>
      </c>
      <c r="AU55">
        <f t="shared" si="0"/>
        <v>6981650</v>
      </c>
      <c r="AV55">
        <f t="shared" si="0"/>
        <v>6012337</v>
      </c>
      <c r="AW55">
        <f t="shared" si="0"/>
        <v>7430149</v>
      </c>
      <c r="AX55">
        <f t="shared" si="0"/>
        <v>8163156</v>
      </c>
      <c r="AY55">
        <f>SUM(AY3:AY54)</f>
        <v>8880398</v>
      </c>
      <c r="AZ55">
        <f>SUM(AZ3:AZ54)</f>
        <v>11147887</v>
      </c>
      <c r="BA55">
        <f t="shared" ref="BA55:BC55" si="1">SUM(BA3:BA54)</f>
        <v>16230434</v>
      </c>
      <c r="BB55">
        <f t="shared" si="1"/>
        <v>0</v>
      </c>
      <c r="BC55">
        <f t="shared" si="1"/>
        <v>0</v>
      </c>
    </row>
    <row r="57" spans="2:55">
      <c r="Y57">
        <f>18802355-Y55</f>
        <v>0</v>
      </c>
      <c r="Z57">
        <f>1089990-Z55</f>
        <v>0</v>
      </c>
      <c r="AA57">
        <f>1300083-AA55</f>
        <v>0</v>
      </c>
      <c r="AB57">
        <f>1657601-AB55</f>
        <v>0</v>
      </c>
      <c r="AC57">
        <f>2611303-AC55</f>
        <v>0</v>
      </c>
      <c r="AD57">
        <f>2901315-AD55</f>
        <v>0</v>
      </c>
      <c r="AE57">
        <f>3025978-AE55</f>
        <v>0</v>
      </c>
      <c r="AF57">
        <f>3295461-AF55</f>
        <v>0</v>
      </c>
      <c r="AG57">
        <f>3873523-AG55</f>
        <v>0</v>
      </c>
      <c r="AH57">
        <f>3722829-AH55</f>
        <v>0</v>
      </c>
      <c r="AI57">
        <f>2635974-AI55</f>
        <v>0</v>
      </c>
      <c r="AJ57">
        <f>1645281-AJ55</f>
        <v>0</v>
      </c>
      <c r="AK57">
        <f>2190148-AK55</f>
        <v>0</v>
      </c>
      <c r="AL57">
        <f>2543162-AL55</f>
        <v>0</v>
      </c>
      <c r="AM57">
        <f>2645283-AM55</f>
        <v>0</v>
      </c>
      <c r="AN57">
        <f>3445143-AN55</f>
        <v>0</v>
      </c>
      <c r="AO57">
        <f>4516284-AO55</f>
        <v>0</v>
      </c>
      <c r="AP57">
        <f>4969452-AP55</f>
        <v>0</v>
      </c>
      <c r="AQ57">
        <f>3707561-AQ55</f>
        <v>0</v>
      </c>
      <c r="AR57">
        <f>4264838-AR55</f>
        <v>0</v>
      </c>
      <c r="AS57">
        <f>5182880-AS55</f>
        <v>0</v>
      </c>
      <c r="AT57">
        <f>5679861-AT55</f>
        <v>0</v>
      </c>
      <c r="AU57">
        <f>6981650-AU55</f>
        <v>0</v>
      </c>
      <c r="AV57">
        <f>6012337-AV55</f>
        <v>0</v>
      </c>
      <c r="AW57">
        <f>7430149-AW55</f>
        <v>0</v>
      </c>
      <c r="AX57">
        <f>8163156-AX55</f>
        <v>0</v>
      </c>
      <c r="AY57">
        <f>8880398-AY55</f>
        <v>0</v>
      </c>
      <c r="AZ57">
        <f>11147887-AZ55</f>
        <v>0</v>
      </c>
      <c r="BA57">
        <f>16230434-BA55</f>
        <v>0</v>
      </c>
    </row>
    <row r="59" spans="2:55">
      <c r="Y59" t="s">
        <v>99</v>
      </c>
      <c r="Z59" t="s">
        <v>96</v>
      </c>
      <c r="AA59" t="s">
        <v>91</v>
      </c>
      <c r="AB59" t="s">
        <v>85</v>
      </c>
      <c r="AC59" t="s">
        <v>86</v>
      </c>
      <c r="AD59" t="s">
        <v>79</v>
      </c>
      <c r="AE59" t="s">
        <v>80</v>
      </c>
      <c r="AF59" t="s">
        <v>73</v>
      </c>
      <c r="AG59" t="s">
        <v>74</v>
      </c>
      <c r="AH59" t="s">
        <v>67</v>
      </c>
      <c r="AI59" t="s">
        <v>68</v>
      </c>
      <c r="AJ59" t="s">
        <v>61</v>
      </c>
      <c r="AK59" t="s">
        <v>62</v>
      </c>
      <c r="AL59" t="s">
        <v>49</v>
      </c>
      <c r="AM59" t="s">
        <v>50</v>
      </c>
      <c r="AN59" t="s">
        <v>36</v>
      </c>
      <c r="AO59" t="s">
        <v>37</v>
      </c>
      <c r="AP59" t="s">
        <v>55</v>
      </c>
      <c r="AQ59" t="s">
        <v>56</v>
      </c>
      <c r="AR59" t="s">
        <v>106</v>
      </c>
      <c r="AS59" t="s">
        <v>107</v>
      </c>
      <c r="AT59" t="s">
        <v>112</v>
      </c>
      <c r="AU59" t="s">
        <v>113</v>
      </c>
      <c r="AV59" t="s">
        <v>117</v>
      </c>
      <c r="AW59" t="s">
        <v>43</v>
      </c>
      <c r="AX59" t="s">
        <v>44</v>
      </c>
      <c r="AY59" t="s">
        <v>27</v>
      </c>
      <c r="AZ59" t="s">
        <v>28</v>
      </c>
      <c r="BA59" t="s">
        <v>173</v>
      </c>
    </row>
    <row r="61" spans="2:55"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  <c r="AL61" t="s">
        <v>38</v>
      </c>
      <c r="AM61" t="s">
        <v>38</v>
      </c>
      <c r="AN61" t="s">
        <v>38</v>
      </c>
      <c r="AO61" t="s">
        <v>38</v>
      </c>
      <c r="AP61" t="s">
        <v>38</v>
      </c>
      <c r="AQ61" t="s">
        <v>38</v>
      </c>
      <c r="AR61" t="s">
        <v>38</v>
      </c>
      <c r="AS61" t="s">
        <v>38</v>
      </c>
      <c r="AT61" t="s">
        <v>38</v>
      </c>
      <c r="AU61" t="s">
        <v>38</v>
      </c>
      <c r="AV61" t="s">
        <v>38</v>
      </c>
      <c r="AW61" t="s">
        <v>38</v>
      </c>
      <c r="AX61" t="s">
        <v>38</v>
      </c>
      <c r="BA61" t="s">
        <v>172</v>
      </c>
    </row>
    <row r="63" spans="2:55">
      <c r="Y63" t="s">
        <v>101</v>
      </c>
      <c r="AR63" t="s">
        <v>105</v>
      </c>
      <c r="AS63" t="s">
        <v>105</v>
      </c>
      <c r="AT63" t="s">
        <v>105</v>
      </c>
      <c r="AU63" t="s">
        <v>105</v>
      </c>
      <c r="AV63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67"/>
  <sheetViews>
    <sheetView workbookViewId="0">
      <pane xSplit="2" ySplit="2" topLeftCell="AP3" activePane="bottomRight" state="frozen"/>
      <selection activeCell="B17" sqref="B17"/>
      <selection pane="topRight" activeCell="B17" sqref="B17"/>
      <selection pane="bottomLeft" activeCell="B17" sqref="B17"/>
      <selection pane="bottomRight" activeCell="BA61" sqref="BA61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</row>
    <row r="3" spans="1:55">
      <c r="A3" t="s">
        <v>3</v>
      </c>
      <c r="B3" t="s">
        <v>4</v>
      </c>
      <c r="Z3">
        <v>1933</v>
      </c>
      <c r="AA3">
        <v>13295</v>
      </c>
      <c r="AB3">
        <v>1045</v>
      </c>
      <c r="AC3">
        <v>24706</v>
      </c>
      <c r="AD3">
        <v>23063</v>
      </c>
      <c r="AE3">
        <v>8453</v>
      </c>
      <c r="AF3">
        <v>2736</v>
      </c>
      <c r="AG3">
        <v>3224</v>
      </c>
      <c r="AH3">
        <v>5757</v>
      </c>
      <c r="AI3">
        <v>5014</v>
      </c>
      <c r="AJ3">
        <v>3845</v>
      </c>
      <c r="AK3">
        <v>1475</v>
      </c>
      <c r="AL3">
        <v>2371</v>
      </c>
      <c r="AM3">
        <v>2711</v>
      </c>
      <c r="AN3">
        <v>504332</v>
      </c>
      <c r="AO3">
        <v>4188</v>
      </c>
      <c r="AP3">
        <v>6277</v>
      </c>
      <c r="AQ3">
        <v>8101</v>
      </c>
      <c r="AR3">
        <v>8173</v>
      </c>
      <c r="AS3">
        <v>13693</v>
      </c>
      <c r="AT3">
        <v>10952</v>
      </c>
      <c r="AU3">
        <v>17574</v>
      </c>
      <c r="AV3">
        <v>28321</v>
      </c>
      <c r="AW3">
        <v>33677</v>
      </c>
      <c r="AX3">
        <v>81421</v>
      </c>
      <c r="AY3">
        <v>28188</v>
      </c>
      <c r="AZ3">
        <v>57493</v>
      </c>
      <c r="BA3">
        <v>131109</v>
      </c>
    </row>
    <row r="4" spans="1:55">
      <c r="B4" t="s">
        <v>187</v>
      </c>
      <c r="BA4">
        <v>25</v>
      </c>
    </row>
    <row r="5" spans="1:55">
      <c r="B5" t="s">
        <v>120</v>
      </c>
      <c r="BA5">
        <v>6742</v>
      </c>
    </row>
    <row r="6" spans="1:55">
      <c r="B6" t="s">
        <v>122</v>
      </c>
      <c r="BA6">
        <v>531</v>
      </c>
    </row>
    <row r="7" spans="1:55">
      <c r="B7" t="s">
        <v>123</v>
      </c>
      <c r="BA7">
        <v>1</v>
      </c>
    </row>
    <row r="8" spans="1:55">
      <c r="B8" t="s">
        <v>7</v>
      </c>
      <c r="Z8">
        <v>145475</v>
      </c>
      <c r="AA8">
        <v>353109</v>
      </c>
      <c r="AB8">
        <v>244374</v>
      </c>
      <c r="AC8">
        <v>16853</v>
      </c>
      <c r="AD8">
        <v>2059</v>
      </c>
      <c r="AE8">
        <v>1082</v>
      </c>
      <c r="AF8">
        <v>1072</v>
      </c>
      <c r="AG8">
        <v>1479</v>
      </c>
      <c r="AH8">
        <v>971</v>
      </c>
      <c r="AI8">
        <v>796</v>
      </c>
      <c r="AJ8">
        <v>1562</v>
      </c>
      <c r="AK8">
        <v>1617</v>
      </c>
      <c r="AL8">
        <v>413</v>
      </c>
      <c r="AM8">
        <v>411</v>
      </c>
      <c r="AN8">
        <v>714</v>
      </c>
      <c r="AO8">
        <v>4835</v>
      </c>
      <c r="AP8">
        <v>1210</v>
      </c>
      <c r="AQ8">
        <v>1228</v>
      </c>
      <c r="AR8">
        <v>809</v>
      </c>
      <c r="AS8">
        <v>1281</v>
      </c>
      <c r="AT8">
        <v>2141</v>
      </c>
      <c r="AU8">
        <v>665</v>
      </c>
      <c r="AV8">
        <v>3075</v>
      </c>
      <c r="AW8">
        <v>13207</v>
      </c>
      <c r="AX8">
        <v>30414</v>
      </c>
      <c r="AY8">
        <v>34647</v>
      </c>
      <c r="AZ8">
        <v>13775</v>
      </c>
      <c r="BA8">
        <v>783</v>
      </c>
    </row>
    <row r="9" spans="1:55">
      <c r="B9" t="s">
        <v>124</v>
      </c>
      <c r="BA9">
        <v>430</v>
      </c>
    </row>
    <row r="10" spans="1:55">
      <c r="B10" t="s">
        <v>8</v>
      </c>
      <c r="Z10">
        <v>351</v>
      </c>
      <c r="AA10">
        <v>3507</v>
      </c>
      <c r="AB10">
        <v>1131</v>
      </c>
      <c r="AC10">
        <v>407</v>
      </c>
      <c r="AD10">
        <v>575</v>
      </c>
      <c r="AE10">
        <v>583</v>
      </c>
      <c r="AF10">
        <v>953</v>
      </c>
      <c r="AG10">
        <v>2547</v>
      </c>
      <c r="AH10">
        <v>1380</v>
      </c>
      <c r="AI10">
        <v>1073</v>
      </c>
      <c r="AJ10">
        <v>1055</v>
      </c>
      <c r="AK10">
        <v>769</v>
      </c>
      <c r="AL10">
        <v>1301</v>
      </c>
      <c r="AM10">
        <v>1474</v>
      </c>
      <c r="AN10">
        <v>1622</v>
      </c>
      <c r="AO10">
        <v>1003</v>
      </c>
      <c r="AP10">
        <v>700</v>
      </c>
      <c r="AQ10">
        <v>4947</v>
      </c>
      <c r="AR10">
        <v>5087</v>
      </c>
      <c r="AS10">
        <v>3389</v>
      </c>
      <c r="AT10">
        <v>5295</v>
      </c>
      <c r="AU10">
        <v>13003</v>
      </c>
      <c r="AV10">
        <v>6050</v>
      </c>
      <c r="AW10">
        <v>11237</v>
      </c>
      <c r="AX10">
        <v>10563</v>
      </c>
      <c r="AY10">
        <v>9969</v>
      </c>
      <c r="AZ10">
        <v>16607</v>
      </c>
      <c r="BA10">
        <v>19359</v>
      </c>
    </row>
    <row r="11" spans="1:55">
      <c r="B11" t="s">
        <v>126</v>
      </c>
      <c r="BA11">
        <v>373</v>
      </c>
    </row>
    <row r="12" spans="1:55">
      <c r="B12" t="s">
        <v>127</v>
      </c>
      <c r="BA12">
        <v>17343</v>
      </c>
    </row>
    <row r="13" spans="1:55">
      <c r="B13" t="s">
        <v>128</v>
      </c>
      <c r="BA13">
        <v>401</v>
      </c>
    </row>
    <row r="14" spans="1:55">
      <c r="B14" t="s">
        <v>5</v>
      </c>
      <c r="Z14">
        <v>88430</v>
      </c>
      <c r="AA14">
        <v>13888</v>
      </c>
      <c r="AB14">
        <v>10067</v>
      </c>
      <c r="AC14">
        <v>10918</v>
      </c>
      <c r="AD14">
        <v>11469</v>
      </c>
      <c r="AE14">
        <v>16110</v>
      </c>
      <c r="AF14">
        <v>18819</v>
      </c>
      <c r="AG14">
        <v>19524</v>
      </c>
      <c r="AH14">
        <v>33087</v>
      </c>
      <c r="AI14">
        <v>22777</v>
      </c>
      <c r="AJ14">
        <v>26137</v>
      </c>
      <c r="AK14">
        <v>15717</v>
      </c>
      <c r="AL14">
        <v>17873</v>
      </c>
      <c r="AM14">
        <v>11432</v>
      </c>
      <c r="AN14">
        <v>68405</v>
      </c>
      <c r="AO14">
        <v>94413</v>
      </c>
      <c r="AP14">
        <v>160200</v>
      </c>
      <c r="AQ14">
        <v>20230</v>
      </c>
      <c r="AR14">
        <v>24622</v>
      </c>
      <c r="AS14">
        <v>22805</v>
      </c>
      <c r="AT14">
        <v>22878</v>
      </c>
      <c r="AU14">
        <v>34095</v>
      </c>
      <c r="AV14">
        <v>61709</v>
      </c>
      <c r="AW14">
        <v>34701</v>
      </c>
      <c r="AX14">
        <v>32274</v>
      </c>
      <c r="AY14">
        <v>42824</v>
      </c>
      <c r="AZ14">
        <v>35201</v>
      </c>
      <c r="BA14">
        <v>50544</v>
      </c>
    </row>
    <row r="15" spans="1:55">
      <c r="B15" t="s">
        <v>188</v>
      </c>
      <c r="BA15">
        <v>25</v>
      </c>
    </row>
    <row r="16" spans="1:55">
      <c r="B16" t="s">
        <v>129</v>
      </c>
      <c r="BA16">
        <v>1057</v>
      </c>
    </row>
    <row r="17" spans="2:53">
      <c r="B17" t="s">
        <v>130</v>
      </c>
      <c r="BA17">
        <v>297</v>
      </c>
    </row>
    <row r="18" spans="2:53">
      <c r="B18" t="s">
        <v>189</v>
      </c>
      <c r="BA18">
        <v>171</v>
      </c>
    </row>
    <row r="19" spans="2:53">
      <c r="B19" t="s">
        <v>190</v>
      </c>
      <c r="BA19">
        <v>4</v>
      </c>
    </row>
    <row r="20" spans="2:53">
      <c r="B20" t="s">
        <v>135</v>
      </c>
      <c r="BA20">
        <v>1071</v>
      </c>
    </row>
    <row r="21" spans="2:53">
      <c r="B21" t="s">
        <v>143</v>
      </c>
      <c r="BA21">
        <v>312892</v>
      </c>
    </row>
    <row r="22" spans="2:53">
      <c r="B22" t="s">
        <v>144</v>
      </c>
      <c r="BA22">
        <v>316742</v>
      </c>
    </row>
    <row r="23" spans="2:53">
      <c r="B23" t="s">
        <v>6</v>
      </c>
      <c r="Z23">
        <v>90893</v>
      </c>
      <c r="AA23">
        <v>292349</v>
      </c>
      <c r="AB23">
        <v>186742</v>
      </c>
      <c r="AC23">
        <v>360770</v>
      </c>
      <c r="AD23">
        <v>167427</v>
      </c>
      <c r="AE23">
        <v>167453</v>
      </c>
      <c r="AF23">
        <v>205567</v>
      </c>
      <c r="AG23">
        <v>174639</v>
      </c>
      <c r="AH23">
        <v>322647</v>
      </c>
      <c r="AI23">
        <v>203256</v>
      </c>
      <c r="AJ23">
        <v>162889</v>
      </c>
      <c r="AK23">
        <v>113677</v>
      </c>
      <c r="AL23">
        <v>107212</v>
      </c>
      <c r="AM23">
        <v>120047</v>
      </c>
      <c r="AN23">
        <v>111205</v>
      </c>
      <c r="AO23">
        <v>223534</v>
      </c>
      <c r="AP23">
        <v>846085</v>
      </c>
      <c r="AQ23">
        <v>153600</v>
      </c>
      <c r="AR23">
        <v>153102</v>
      </c>
      <c r="AS23">
        <v>304491</v>
      </c>
      <c r="AT23">
        <v>785076</v>
      </c>
      <c r="AU23">
        <v>238130</v>
      </c>
      <c r="AV23">
        <v>142521</v>
      </c>
      <c r="AW23">
        <v>218704</v>
      </c>
      <c r="AX23">
        <v>223081</v>
      </c>
      <c r="AY23">
        <v>262261</v>
      </c>
      <c r="AZ23">
        <v>212119</v>
      </c>
    </row>
    <row r="26" spans="2:53">
      <c r="B26" t="s">
        <v>9</v>
      </c>
      <c r="Z26">
        <v>836</v>
      </c>
      <c r="AA26">
        <v>295</v>
      </c>
      <c r="AB26">
        <v>15</v>
      </c>
      <c r="AC26">
        <v>541</v>
      </c>
      <c r="AD26">
        <v>1097</v>
      </c>
      <c r="AE26">
        <v>4399</v>
      </c>
      <c r="AF26">
        <v>1767</v>
      </c>
      <c r="AG26">
        <v>2975</v>
      </c>
      <c r="AH26">
        <v>9210</v>
      </c>
      <c r="AI26">
        <v>15444</v>
      </c>
      <c r="AJ26">
        <v>10090</v>
      </c>
      <c r="AK26">
        <v>7957</v>
      </c>
      <c r="AL26">
        <v>10173</v>
      </c>
      <c r="AM26">
        <v>8606</v>
      </c>
      <c r="AN26">
        <v>11677</v>
      </c>
      <c r="AO26">
        <v>14786</v>
      </c>
      <c r="AP26">
        <v>14503</v>
      </c>
      <c r="AQ26">
        <v>22361</v>
      </c>
      <c r="AR26">
        <v>22976</v>
      </c>
      <c r="AS26">
        <v>17030</v>
      </c>
      <c r="AT26">
        <v>21076</v>
      </c>
      <c r="AU26">
        <v>23941</v>
      </c>
      <c r="AV26">
        <v>34982</v>
      </c>
      <c r="AW26">
        <v>32732</v>
      </c>
      <c r="AX26">
        <v>24249</v>
      </c>
      <c r="AY26">
        <v>24205</v>
      </c>
      <c r="AZ26">
        <v>40697</v>
      </c>
    </row>
    <row r="27" spans="2:53">
      <c r="B27" t="s">
        <v>10</v>
      </c>
      <c r="AB27">
        <v>293</v>
      </c>
      <c r="AC27">
        <v>25</v>
      </c>
      <c r="AD27">
        <v>277</v>
      </c>
      <c r="AE27">
        <v>103</v>
      </c>
      <c r="AF27">
        <v>5204</v>
      </c>
      <c r="AG27">
        <v>103</v>
      </c>
      <c r="AH27">
        <v>114</v>
      </c>
      <c r="AI27">
        <v>126</v>
      </c>
      <c r="AJ27">
        <v>75</v>
      </c>
      <c r="AK27">
        <v>224</v>
      </c>
      <c r="AL27">
        <v>27</v>
      </c>
      <c r="AM27">
        <v>19</v>
      </c>
      <c r="AN27">
        <v>316</v>
      </c>
      <c r="AO27">
        <v>254</v>
      </c>
      <c r="AP27">
        <v>94</v>
      </c>
      <c r="AQ27">
        <v>278</v>
      </c>
      <c r="AR27">
        <v>4587</v>
      </c>
      <c r="AS27">
        <v>34430</v>
      </c>
      <c r="AT27">
        <v>104959</v>
      </c>
      <c r="AU27">
        <v>80548</v>
      </c>
      <c r="AV27">
        <v>29547</v>
      </c>
      <c r="AW27">
        <v>24891</v>
      </c>
      <c r="AX27">
        <v>41185</v>
      </c>
      <c r="AY27">
        <v>27353</v>
      </c>
      <c r="AZ27">
        <v>8682</v>
      </c>
      <c r="BA27">
        <v>2147</v>
      </c>
    </row>
    <row r="28" spans="2:53">
      <c r="B28" t="s">
        <v>11</v>
      </c>
      <c r="AA28">
        <v>14</v>
      </c>
      <c r="AB28">
        <v>505</v>
      </c>
      <c r="AC28">
        <v>563</v>
      </c>
      <c r="AD28">
        <v>1438</v>
      </c>
      <c r="AE28">
        <v>1411</v>
      </c>
      <c r="AF28">
        <v>106</v>
      </c>
      <c r="AG28">
        <v>714</v>
      </c>
      <c r="AI28">
        <v>239</v>
      </c>
      <c r="AJ28">
        <v>124</v>
      </c>
      <c r="AK28">
        <v>5</v>
      </c>
      <c r="AL28">
        <v>254</v>
      </c>
      <c r="AM28">
        <v>7022</v>
      </c>
      <c r="AN28">
        <v>9253</v>
      </c>
      <c r="AO28">
        <v>7069</v>
      </c>
      <c r="AP28">
        <v>18735</v>
      </c>
      <c r="AQ28">
        <v>8130</v>
      </c>
      <c r="AR28">
        <v>4912</v>
      </c>
      <c r="AS28">
        <v>4265</v>
      </c>
      <c r="AZ28">
        <v>218</v>
      </c>
      <c r="BA28">
        <v>9</v>
      </c>
    </row>
    <row r="29" spans="2:53">
      <c r="B29" t="s">
        <v>19</v>
      </c>
      <c r="Z29">
        <v>323</v>
      </c>
      <c r="AA29">
        <v>526</v>
      </c>
      <c r="AB29">
        <v>522</v>
      </c>
      <c r="AC29">
        <v>952</v>
      </c>
      <c r="AD29">
        <v>958</v>
      </c>
      <c r="AE29">
        <v>534</v>
      </c>
      <c r="AF29">
        <v>1487</v>
      </c>
      <c r="AG29">
        <v>1566</v>
      </c>
      <c r="AH29">
        <v>1453</v>
      </c>
      <c r="AI29">
        <v>3898</v>
      </c>
      <c r="AJ29">
        <v>1110</v>
      </c>
      <c r="AK29">
        <v>989</v>
      </c>
      <c r="AL29">
        <v>594</v>
      </c>
      <c r="AM29">
        <v>1823</v>
      </c>
      <c r="AN29">
        <v>3505</v>
      </c>
      <c r="AO29">
        <v>1693</v>
      </c>
      <c r="AP29">
        <v>2625</v>
      </c>
      <c r="AQ29">
        <v>3282</v>
      </c>
      <c r="AR29">
        <v>3420</v>
      </c>
      <c r="BA29">
        <v>3</v>
      </c>
    </row>
    <row r="30" spans="2:53">
      <c r="B30" t="s">
        <v>12</v>
      </c>
      <c r="AA30">
        <v>20</v>
      </c>
      <c r="AB30">
        <v>226</v>
      </c>
      <c r="AC30">
        <v>20</v>
      </c>
      <c r="AD30">
        <v>254</v>
      </c>
      <c r="AE30">
        <v>365</v>
      </c>
      <c r="AF30">
        <v>358</v>
      </c>
      <c r="AG30">
        <v>453</v>
      </c>
      <c r="AH30">
        <v>461</v>
      </c>
      <c r="AI30">
        <v>62</v>
      </c>
      <c r="AJ30">
        <v>96</v>
      </c>
      <c r="AK30">
        <v>32</v>
      </c>
      <c r="AL30">
        <v>3242</v>
      </c>
      <c r="AM30">
        <v>17302</v>
      </c>
      <c r="AN30">
        <v>45469</v>
      </c>
      <c r="AO30">
        <v>28310</v>
      </c>
      <c r="AP30">
        <v>31644</v>
      </c>
      <c r="AQ30">
        <v>29832</v>
      </c>
      <c r="AR30">
        <v>21019</v>
      </c>
      <c r="AS30">
        <v>10874</v>
      </c>
      <c r="AY30">
        <v>579</v>
      </c>
      <c r="AZ30">
        <v>6089</v>
      </c>
    </row>
    <row r="31" spans="2:53">
      <c r="B31" t="s">
        <v>141</v>
      </c>
      <c r="BA31">
        <v>2</v>
      </c>
    </row>
    <row r="32" spans="2:53">
      <c r="B32" t="s">
        <v>14</v>
      </c>
      <c r="AA32">
        <v>4</v>
      </c>
      <c r="AB32">
        <v>46</v>
      </c>
      <c r="AC32">
        <v>727</v>
      </c>
      <c r="AD32">
        <v>110</v>
      </c>
      <c r="AE32">
        <v>666</v>
      </c>
      <c r="AF32">
        <v>512</v>
      </c>
      <c r="AG32">
        <v>216</v>
      </c>
      <c r="AH32">
        <v>1424</v>
      </c>
      <c r="AI32">
        <v>1823</v>
      </c>
      <c r="AJ32">
        <v>207</v>
      </c>
      <c r="AK32">
        <v>45</v>
      </c>
      <c r="AL32">
        <v>32</v>
      </c>
      <c r="AM32">
        <v>468</v>
      </c>
      <c r="AN32">
        <v>908</v>
      </c>
      <c r="AO32">
        <v>72</v>
      </c>
      <c r="AP32">
        <v>3</v>
      </c>
      <c r="AQ32">
        <v>337</v>
      </c>
      <c r="AR32">
        <v>87</v>
      </c>
      <c r="AZ32">
        <v>5163</v>
      </c>
      <c r="BA32">
        <v>13645</v>
      </c>
    </row>
    <row r="33" spans="2:53">
      <c r="B33" t="s">
        <v>146</v>
      </c>
      <c r="BA33">
        <v>1</v>
      </c>
    </row>
    <row r="34" spans="2:53">
      <c r="B34" t="s">
        <v>13</v>
      </c>
      <c r="AA34">
        <v>3</v>
      </c>
      <c r="AC34">
        <v>51</v>
      </c>
      <c r="AD34">
        <v>51</v>
      </c>
      <c r="AE34">
        <v>1163</v>
      </c>
      <c r="AF34">
        <v>543</v>
      </c>
      <c r="AG34">
        <v>170</v>
      </c>
      <c r="AH34">
        <v>2139</v>
      </c>
      <c r="AI34">
        <v>128</v>
      </c>
      <c r="AJ34">
        <v>196</v>
      </c>
      <c r="AK34">
        <v>109</v>
      </c>
      <c r="AL34">
        <v>16</v>
      </c>
      <c r="AM34">
        <v>83</v>
      </c>
      <c r="AN34">
        <v>567</v>
      </c>
      <c r="AO34">
        <v>1418</v>
      </c>
      <c r="AP34">
        <v>2653</v>
      </c>
      <c r="AQ34">
        <v>398</v>
      </c>
      <c r="AR34">
        <v>831</v>
      </c>
      <c r="AS34">
        <v>169</v>
      </c>
      <c r="AY34">
        <v>6167</v>
      </c>
      <c r="AZ34">
        <v>5931</v>
      </c>
      <c r="BA34">
        <v>689</v>
      </c>
    </row>
    <row r="35" spans="2:53">
      <c r="B35" t="s">
        <v>148</v>
      </c>
      <c r="BA35">
        <v>19</v>
      </c>
    </row>
    <row r="36" spans="2:53">
      <c r="B36" t="s">
        <v>150</v>
      </c>
      <c r="BA36">
        <v>1</v>
      </c>
    </row>
    <row r="37" spans="2:53">
      <c r="B37" t="s">
        <v>155</v>
      </c>
      <c r="BA37">
        <v>852</v>
      </c>
    </row>
    <row r="38" spans="2:53">
      <c r="B38" t="s">
        <v>160</v>
      </c>
      <c r="BA38">
        <v>40</v>
      </c>
    </row>
    <row r="39" spans="2:53">
      <c r="B39" t="s">
        <v>191</v>
      </c>
      <c r="BA39">
        <v>2538</v>
      </c>
    </row>
    <row r="40" spans="2:53">
      <c r="B40" t="s">
        <v>180</v>
      </c>
      <c r="BA40">
        <v>57</v>
      </c>
    </row>
    <row r="41" spans="2:53">
      <c r="B41" t="s">
        <v>165</v>
      </c>
      <c r="BA41">
        <v>32112</v>
      </c>
    </row>
    <row r="42" spans="2:53">
      <c r="B42" t="s">
        <v>181</v>
      </c>
      <c r="BA42">
        <v>2082</v>
      </c>
    </row>
    <row r="43" spans="2:53">
      <c r="B43" t="s">
        <v>192</v>
      </c>
      <c r="BA43">
        <v>8</v>
      </c>
    </row>
    <row r="44" spans="2:53">
      <c r="B44" t="s">
        <v>193</v>
      </c>
      <c r="BA44">
        <v>52</v>
      </c>
    </row>
    <row r="45" spans="2:53">
      <c r="B45" t="s">
        <v>182</v>
      </c>
      <c r="BA45">
        <v>150</v>
      </c>
    </row>
    <row r="46" spans="2:53">
      <c r="B46" t="s">
        <v>184</v>
      </c>
      <c r="BA46">
        <v>881</v>
      </c>
    </row>
    <row r="47" spans="2:53">
      <c r="B47" t="s">
        <v>20</v>
      </c>
      <c r="AF47">
        <v>17</v>
      </c>
      <c r="AL47">
        <v>2583</v>
      </c>
      <c r="AM47">
        <v>1281</v>
      </c>
      <c r="AN47">
        <v>1177</v>
      </c>
      <c r="AO47">
        <v>193</v>
      </c>
      <c r="AP47">
        <v>744</v>
      </c>
      <c r="AQ47">
        <v>563</v>
      </c>
      <c r="AR47">
        <v>16</v>
      </c>
    </row>
    <row r="48" spans="2:53">
      <c r="B48" t="s">
        <v>21</v>
      </c>
    </row>
    <row r="49" spans="2:53">
      <c r="B49" t="s">
        <v>15</v>
      </c>
      <c r="Z49">
        <v>100126</v>
      </c>
      <c r="AA49">
        <v>107200</v>
      </c>
      <c r="AB49">
        <v>39698</v>
      </c>
      <c r="AC49">
        <v>52936</v>
      </c>
      <c r="AD49">
        <v>52634</v>
      </c>
      <c r="AE49">
        <v>31751</v>
      </c>
      <c r="AF49">
        <v>55431</v>
      </c>
      <c r="AG49">
        <v>73221</v>
      </c>
      <c r="AH49">
        <v>112442</v>
      </c>
      <c r="AI49">
        <v>94939</v>
      </c>
      <c r="AJ49">
        <v>91655</v>
      </c>
      <c r="AK49">
        <v>56320</v>
      </c>
      <c r="AL49">
        <v>79805</v>
      </c>
      <c r="AM49">
        <v>82454</v>
      </c>
      <c r="AN49">
        <v>87400</v>
      </c>
      <c r="AO49">
        <v>105671</v>
      </c>
      <c r="AP49">
        <v>96160</v>
      </c>
      <c r="AQ49">
        <v>88648</v>
      </c>
      <c r="AR49">
        <v>78356</v>
      </c>
      <c r="AS49">
        <v>71687</v>
      </c>
      <c r="AT49">
        <v>196070</v>
      </c>
      <c r="AU49">
        <v>183720</v>
      </c>
      <c r="AV49">
        <v>48298</v>
      </c>
      <c r="AW49">
        <v>30376</v>
      </c>
      <c r="AX49">
        <v>16576</v>
      </c>
      <c r="AY49">
        <v>20056</v>
      </c>
      <c r="AZ49">
        <v>51017</v>
      </c>
    </row>
    <row r="50" spans="2:53">
      <c r="B50" t="s">
        <v>35</v>
      </c>
      <c r="AF50">
        <v>16</v>
      </c>
      <c r="AG50">
        <v>5</v>
      </c>
      <c r="AH50">
        <v>239</v>
      </c>
      <c r="AI50">
        <v>240</v>
      </c>
      <c r="AJ50">
        <v>43</v>
      </c>
      <c r="AK50">
        <v>174</v>
      </c>
      <c r="AL50">
        <v>43</v>
      </c>
      <c r="AM50">
        <v>1117</v>
      </c>
      <c r="AN50">
        <v>6460</v>
      </c>
      <c r="AO50">
        <v>4783</v>
      </c>
      <c r="AT50">
        <v>2016</v>
      </c>
    </row>
    <row r="51" spans="2:53">
      <c r="B51" t="s">
        <v>16</v>
      </c>
      <c r="Z51">
        <v>870</v>
      </c>
      <c r="AA51">
        <v>1125</v>
      </c>
      <c r="AB51">
        <v>414</v>
      </c>
      <c r="AC51">
        <v>173</v>
      </c>
      <c r="AD51">
        <v>269</v>
      </c>
      <c r="AE51">
        <v>1449</v>
      </c>
      <c r="AF51">
        <v>925</v>
      </c>
      <c r="AG51">
        <v>1742</v>
      </c>
      <c r="AH51">
        <v>5577</v>
      </c>
      <c r="AI51">
        <v>3713</v>
      </c>
      <c r="AJ51">
        <v>9504</v>
      </c>
      <c r="AK51">
        <v>12049</v>
      </c>
      <c r="AL51">
        <v>3289</v>
      </c>
      <c r="AM51">
        <v>4461</v>
      </c>
      <c r="AN51">
        <v>10932</v>
      </c>
      <c r="AO51">
        <v>10443</v>
      </c>
      <c r="AP51">
        <v>16823</v>
      </c>
      <c r="AQ51">
        <v>16211</v>
      </c>
      <c r="AR51">
        <v>8764</v>
      </c>
      <c r="AS51">
        <v>4063</v>
      </c>
      <c r="AT51">
        <v>5842</v>
      </c>
      <c r="AU51">
        <v>5119</v>
      </c>
      <c r="AV51">
        <v>2820</v>
      </c>
      <c r="AW51">
        <v>105</v>
      </c>
      <c r="AX51">
        <v>1746</v>
      </c>
      <c r="AY51">
        <v>336</v>
      </c>
      <c r="AZ51">
        <v>2297</v>
      </c>
    </row>
    <row r="52" spans="2:53">
      <c r="B52" t="s">
        <v>17</v>
      </c>
      <c r="Z52">
        <v>35</v>
      </c>
      <c r="AA52">
        <v>23</v>
      </c>
      <c r="AB52">
        <v>26</v>
      </c>
      <c r="AC52">
        <v>45</v>
      </c>
      <c r="AE52">
        <v>75</v>
      </c>
      <c r="AF52">
        <v>343</v>
      </c>
      <c r="AG52">
        <v>6</v>
      </c>
      <c r="AH52">
        <v>45</v>
      </c>
      <c r="AI52">
        <v>490</v>
      </c>
      <c r="AJ52">
        <v>344</v>
      </c>
      <c r="AK52">
        <v>319</v>
      </c>
      <c r="AL52">
        <v>466</v>
      </c>
      <c r="AM52">
        <v>1895</v>
      </c>
      <c r="AN52">
        <v>2073</v>
      </c>
      <c r="AO52">
        <v>3447</v>
      </c>
      <c r="AP52">
        <v>1980</v>
      </c>
      <c r="AQ52">
        <v>2878</v>
      </c>
      <c r="AR52">
        <v>3805</v>
      </c>
      <c r="AS52">
        <v>2311</v>
      </c>
      <c r="AT52">
        <v>3</v>
      </c>
      <c r="AU52">
        <v>51193</v>
      </c>
      <c r="AV52">
        <v>41780</v>
      </c>
      <c r="AW52">
        <v>746</v>
      </c>
      <c r="AX52">
        <v>130</v>
      </c>
      <c r="AY52">
        <v>647</v>
      </c>
      <c r="AZ52">
        <v>601</v>
      </c>
    </row>
    <row r="53" spans="2:53">
      <c r="B53" t="s">
        <v>18</v>
      </c>
      <c r="AG53">
        <v>164</v>
      </c>
      <c r="AH53">
        <v>125</v>
      </c>
      <c r="AI53">
        <v>131</v>
      </c>
      <c r="AJ53">
        <v>167</v>
      </c>
      <c r="AK53">
        <v>272</v>
      </c>
      <c r="BA53">
        <v>35244</v>
      </c>
    </row>
    <row r="54" spans="2:53">
      <c r="B54" t="s">
        <v>24</v>
      </c>
      <c r="AU54">
        <v>53</v>
      </c>
      <c r="AV54">
        <v>1958</v>
      </c>
      <c r="AW54">
        <v>50</v>
      </c>
      <c r="AY54">
        <v>2069</v>
      </c>
    </row>
    <row r="55" spans="2:53">
      <c r="B55" t="s">
        <v>26</v>
      </c>
      <c r="AW55">
        <v>4146</v>
      </c>
      <c r="AY55">
        <v>20250</v>
      </c>
    </row>
    <row r="57" spans="2:53">
      <c r="X57">
        <f t="shared" ref="X57:AX57" si="0">SUM(X3:X56)</f>
        <v>0</v>
      </c>
      <c r="Y57">
        <f t="shared" si="0"/>
        <v>0</v>
      </c>
      <c r="Z57">
        <f t="shared" si="0"/>
        <v>429272</v>
      </c>
      <c r="AA57">
        <f t="shared" si="0"/>
        <v>785358</v>
      </c>
      <c r="AB57">
        <f t="shared" si="0"/>
        <v>485104</v>
      </c>
      <c r="AC57">
        <f t="shared" si="0"/>
        <v>469687</v>
      </c>
      <c r="AD57">
        <f t="shared" si="0"/>
        <v>261681</v>
      </c>
      <c r="AE57">
        <f t="shared" si="0"/>
        <v>235597</v>
      </c>
      <c r="AF57">
        <f t="shared" si="0"/>
        <v>295856</v>
      </c>
      <c r="AG57">
        <f t="shared" si="0"/>
        <v>282748</v>
      </c>
      <c r="AH57">
        <f t="shared" si="0"/>
        <v>497071</v>
      </c>
      <c r="AI57">
        <f t="shared" si="0"/>
        <v>354149</v>
      </c>
      <c r="AJ57">
        <f t="shared" si="0"/>
        <v>309099</v>
      </c>
      <c r="AK57">
        <f t="shared" si="0"/>
        <v>211750</v>
      </c>
      <c r="AL57">
        <f t="shared" si="0"/>
        <v>229694</v>
      </c>
      <c r="AM57">
        <f t="shared" si="0"/>
        <v>262606</v>
      </c>
      <c r="AN57">
        <f t="shared" si="0"/>
        <v>866015</v>
      </c>
      <c r="AO57">
        <f t="shared" si="0"/>
        <v>506112</v>
      </c>
      <c r="AP57">
        <f t="shared" si="0"/>
        <v>1200436</v>
      </c>
      <c r="AQ57">
        <f t="shared" si="0"/>
        <v>361024</v>
      </c>
      <c r="AR57">
        <f t="shared" si="0"/>
        <v>340566</v>
      </c>
      <c r="AS57">
        <f t="shared" si="0"/>
        <v>490488</v>
      </c>
      <c r="AT57">
        <f t="shared" si="0"/>
        <v>1156308</v>
      </c>
      <c r="AU57">
        <f t="shared" si="0"/>
        <v>648041</v>
      </c>
      <c r="AV57">
        <f t="shared" si="0"/>
        <v>401061</v>
      </c>
      <c r="AW57">
        <f t="shared" si="0"/>
        <v>404572</v>
      </c>
      <c r="AX57">
        <f t="shared" si="0"/>
        <v>461639</v>
      </c>
      <c r="AY57">
        <f>SUM(AY3:AY56)</f>
        <v>479551</v>
      </c>
      <c r="AZ57">
        <f>SUM(AZ3:AZ56)</f>
        <v>455890</v>
      </c>
      <c r="BA57">
        <f>SUM(BA3:BA56)</f>
        <v>950432</v>
      </c>
    </row>
    <row r="59" spans="2:53">
      <c r="Z59">
        <f>429272-Z57</f>
        <v>0</v>
      </c>
      <c r="AA59">
        <f>785358-AA57</f>
        <v>0</v>
      </c>
      <c r="AB59">
        <f>485104-AB57</f>
        <v>0</v>
      </c>
      <c r="AC59">
        <f>469687-AC57</f>
        <v>0</v>
      </c>
      <c r="AD59">
        <f>261681-AD57</f>
        <v>0</v>
      </c>
      <c r="AE59">
        <f>235597-AE57</f>
        <v>0</v>
      </c>
      <c r="AF59">
        <f>295856-AF57</f>
        <v>0</v>
      </c>
      <c r="AG59">
        <f>282748-AG57</f>
        <v>0</v>
      </c>
      <c r="AH59">
        <f>497071-AH57</f>
        <v>0</v>
      </c>
      <c r="AI59">
        <f>354149-AI57</f>
        <v>0</v>
      </c>
      <c r="AJ59">
        <f>309099-AJ57</f>
        <v>0</v>
      </c>
      <c r="AK59">
        <f>211750-AK57</f>
        <v>0</v>
      </c>
      <c r="AL59">
        <f>229694-AL57</f>
        <v>0</v>
      </c>
      <c r="AM59">
        <f>262606-AM57</f>
        <v>0</v>
      </c>
      <c r="AN59">
        <f>866015-AN57</f>
        <v>0</v>
      </c>
      <c r="AO59">
        <f>506112-AO57</f>
        <v>0</v>
      </c>
      <c r="AP59">
        <f>1200436-AP57</f>
        <v>0</v>
      </c>
      <c r="AQ59">
        <f>361024-AQ57</f>
        <v>0</v>
      </c>
      <c r="AR59">
        <f>340566-AR57</f>
        <v>0</v>
      </c>
      <c r="AS59">
        <f>490488-AS57</f>
        <v>0</v>
      </c>
      <c r="AT59">
        <f>1156308-AT57</f>
        <v>0</v>
      </c>
      <c r="AU59">
        <f>648041-AU57</f>
        <v>0</v>
      </c>
      <c r="AV59">
        <f>401061-AV57</f>
        <v>0</v>
      </c>
      <c r="AW59">
        <f>404572-AW57</f>
        <v>0</v>
      </c>
      <c r="AX59">
        <f>461639-AX57</f>
        <v>0</v>
      </c>
      <c r="AY59">
        <f>479551-AY57</f>
        <v>0</v>
      </c>
      <c r="AZ59">
        <f>455890-AZ57</f>
        <v>0</v>
      </c>
      <c r="BA59">
        <f>950432-BA57</f>
        <v>0</v>
      </c>
    </row>
    <row r="61" spans="2:53">
      <c r="Z61" t="s">
        <v>97</v>
      </c>
      <c r="AA61" t="s">
        <v>90</v>
      </c>
      <c r="AB61" t="s">
        <v>83</v>
      </c>
      <c r="AC61" t="s">
        <v>84</v>
      </c>
      <c r="AD61" t="s">
        <v>77</v>
      </c>
      <c r="AE61" t="s">
        <v>78</v>
      </c>
      <c r="AF61" t="s">
        <v>75</v>
      </c>
      <c r="AG61" t="s">
        <v>76</v>
      </c>
      <c r="AH61" t="s">
        <v>65</v>
      </c>
      <c r="AI61" t="s">
        <v>66</v>
      </c>
      <c r="AJ61" t="s">
        <v>63</v>
      </c>
      <c r="AK61" t="s">
        <v>64</v>
      </c>
      <c r="AL61" t="s">
        <v>51</v>
      </c>
      <c r="AM61" t="s">
        <v>52</v>
      </c>
      <c r="AN61" t="s">
        <v>39</v>
      </c>
      <c r="AO61" t="s">
        <v>40</v>
      </c>
      <c r="AP61" t="s">
        <v>57</v>
      </c>
      <c r="AQ61" t="s">
        <v>58</v>
      </c>
      <c r="AR61" t="s">
        <v>108</v>
      </c>
      <c r="AS61" t="s">
        <v>109</v>
      </c>
      <c r="AT61" t="s">
        <v>110</v>
      </c>
      <c r="AU61" t="s">
        <v>111</v>
      </c>
      <c r="AV61" t="s">
        <v>118</v>
      </c>
      <c r="AW61" t="s">
        <v>42</v>
      </c>
      <c r="AX61" t="s">
        <v>41</v>
      </c>
      <c r="AY61" t="s">
        <v>29</v>
      </c>
      <c r="AZ61" t="s">
        <v>30</v>
      </c>
      <c r="BA61" t="s">
        <v>186</v>
      </c>
    </row>
    <row r="63" spans="2:53">
      <c r="Z63" t="s">
        <v>89</v>
      </c>
      <c r="AA63" t="s">
        <v>89</v>
      </c>
      <c r="AB63" t="s">
        <v>38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  <c r="AL63" t="s">
        <v>38</v>
      </c>
      <c r="AM63" t="s">
        <v>38</v>
      </c>
      <c r="AN63" t="s">
        <v>38</v>
      </c>
      <c r="AO63" t="s">
        <v>38</v>
      </c>
      <c r="AP63" t="s">
        <v>38</v>
      </c>
      <c r="AQ63" t="s">
        <v>38</v>
      </c>
      <c r="AR63" t="s">
        <v>38</v>
      </c>
      <c r="AS63" t="s">
        <v>38</v>
      </c>
      <c r="AT63" t="s">
        <v>38</v>
      </c>
      <c r="AU63" t="s">
        <v>38</v>
      </c>
      <c r="AV63" t="s">
        <v>38</v>
      </c>
      <c r="AW63" t="s">
        <v>38</v>
      </c>
      <c r="AX63" t="s">
        <v>38</v>
      </c>
      <c r="BA63" t="s">
        <v>172</v>
      </c>
    </row>
    <row r="65" spans="25:53">
      <c r="Z65" t="s">
        <v>94</v>
      </c>
      <c r="AA65" t="s">
        <v>33</v>
      </c>
      <c r="AB65" t="s">
        <v>33</v>
      </c>
      <c r="AC65" t="s">
        <v>33</v>
      </c>
      <c r="AD65" t="s">
        <v>33</v>
      </c>
      <c r="AE65" t="s">
        <v>33</v>
      </c>
      <c r="AF65" t="s">
        <v>33</v>
      </c>
      <c r="AG65" t="s">
        <v>33</v>
      </c>
      <c r="AH65" t="s">
        <v>33</v>
      </c>
      <c r="AI65" t="s">
        <v>33</v>
      </c>
      <c r="AJ65" t="s">
        <v>33</v>
      </c>
      <c r="AK65" t="s">
        <v>33</v>
      </c>
      <c r="AL65" t="s">
        <v>33</v>
      </c>
      <c r="AM65" t="s">
        <v>33</v>
      </c>
      <c r="AN65" t="s">
        <v>33</v>
      </c>
      <c r="AO65" t="s">
        <v>33</v>
      </c>
      <c r="AP65" t="s">
        <v>33</v>
      </c>
      <c r="AQ65" t="s">
        <v>33</v>
      </c>
      <c r="AR65" t="s">
        <v>105</v>
      </c>
      <c r="AS65" t="s">
        <v>105</v>
      </c>
      <c r="AT65" t="s">
        <v>105</v>
      </c>
      <c r="AU65" t="s">
        <v>105</v>
      </c>
      <c r="AV65" t="s">
        <v>105</v>
      </c>
      <c r="AW65" t="s">
        <v>33</v>
      </c>
      <c r="AX65" t="s">
        <v>33</v>
      </c>
      <c r="BA65" t="s">
        <v>33</v>
      </c>
    </row>
    <row r="67" spans="25:53">
      <c r="Y6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domexp</vt:lpstr>
      <vt:lpstr>reexp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2009-10-06T18:56:59Z</dcterms:created>
  <dcterms:modified xsi:type="dcterms:W3CDTF">2011-10-03T15:04:26Z</dcterms:modified>
</cp:coreProperties>
</file>