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40" yWindow="585" windowWidth="15600" windowHeight="9240" activeTab="1"/>
  </bookViews>
  <sheets>
    <sheet name="imports" sheetId="1" r:id="rId1"/>
    <sheet name="exports" sheetId="2" r:id="rId2"/>
    <sheet name="HK" sheetId="3" r:id="rId3"/>
    <sheet name="singapore" sheetId="4" r:id="rId4"/>
  </sheets>
  <calcPr calcId="125725"/>
</workbook>
</file>

<file path=xl/calcChain.xml><?xml version="1.0" encoding="utf-8"?>
<calcChain xmlns="http://schemas.openxmlformats.org/spreadsheetml/2006/main">
  <c r="AE15" i="2"/>
  <c r="AF15"/>
  <c r="AG15"/>
  <c r="AH15"/>
  <c r="AZ108" i="4"/>
  <c r="AY109" i="3"/>
  <c r="AX109"/>
  <c r="AY108" i="4"/>
  <c r="AX108"/>
  <c r="AT108"/>
  <c r="AS108"/>
  <c r="BB106"/>
  <c r="BA106"/>
  <c r="AZ106"/>
  <c r="AY106"/>
  <c r="AX106"/>
  <c r="AW106"/>
  <c r="AV106"/>
  <c r="AU106"/>
  <c r="AT106"/>
  <c r="AS106"/>
  <c r="AR106"/>
  <c r="AR108" s="1"/>
  <c r="AQ106"/>
  <c r="AQ108" s="1"/>
  <c r="AP106"/>
  <c r="AP108" s="1"/>
  <c r="AO106"/>
  <c r="AO108" s="1"/>
  <c r="AN106"/>
  <c r="AN108" s="1"/>
  <c r="AM106"/>
  <c r="AM108" s="1"/>
  <c r="AL106"/>
  <c r="AL108" s="1"/>
  <c r="AK106"/>
  <c r="AK108" s="1"/>
  <c r="AJ106"/>
  <c r="AJ108" s="1"/>
  <c r="AI106"/>
  <c r="AI108" s="1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BB107" i="3"/>
  <c r="BA107"/>
  <c r="AZ107"/>
  <c r="AZ109" s="1"/>
  <c r="AY107"/>
  <c r="AX107"/>
  <c r="AW107"/>
  <c r="AV107"/>
  <c r="AU107"/>
  <c r="AT107"/>
  <c r="AT109" s="1"/>
  <c r="AS107"/>
  <c r="AS109" s="1"/>
  <c r="AR107"/>
  <c r="AR109" s="1"/>
  <c r="AQ107"/>
  <c r="AQ109" s="1"/>
  <c r="AP107"/>
  <c r="AP109" s="1"/>
  <c r="AO107"/>
  <c r="AO109" s="1"/>
  <c r="AN107"/>
  <c r="AN109" s="1"/>
  <c r="AM107"/>
  <c r="AM109" s="1"/>
  <c r="AL107"/>
  <c r="AL109" s="1"/>
  <c r="AK107"/>
  <c r="AK109" s="1"/>
  <c r="AJ107"/>
  <c r="AJ109" s="1"/>
  <c r="AI107"/>
  <c r="AI109" s="1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AS110" i="1"/>
  <c r="AO108"/>
  <c r="AO110" s="1"/>
  <c r="AP108"/>
  <c r="AP110" s="1"/>
  <c r="AM104" i="2"/>
  <c r="AM106" s="1"/>
  <c r="AN104"/>
  <c r="AN106" s="1"/>
  <c r="AN110" i="1"/>
  <c r="AM110"/>
  <c r="AK110"/>
  <c r="AK108"/>
  <c r="AL108"/>
  <c r="AL110" s="1"/>
  <c r="AI104" i="2"/>
  <c r="AJ104"/>
  <c r="BB104"/>
  <c r="BA104"/>
  <c r="AZ104"/>
  <c r="AZ106" s="1"/>
  <c r="AY104"/>
  <c r="AY106" s="1"/>
  <c r="AX104"/>
  <c r="AX106" s="1"/>
  <c r="AW104"/>
  <c r="AW106" s="1"/>
  <c r="AV104"/>
  <c r="AV106" s="1"/>
  <c r="AU104"/>
  <c r="AU106" s="1"/>
  <c r="AT104"/>
  <c r="AT106" s="1"/>
  <c r="AS104"/>
  <c r="AS106" s="1"/>
  <c r="AR104"/>
  <c r="AR106" s="1"/>
  <c r="AQ104"/>
  <c r="AQ106" s="1"/>
  <c r="AP104"/>
  <c r="AP106" s="1"/>
  <c r="AO104"/>
  <c r="AO106" s="1"/>
  <c r="AL104"/>
  <c r="AL106" s="1"/>
  <c r="AK104"/>
  <c r="AK106" s="1"/>
  <c r="AJ106"/>
  <c r="AI106"/>
  <c r="AH104"/>
  <c r="AH106" s="1"/>
  <c r="AG104"/>
  <c r="AG106" s="1"/>
  <c r="AF104"/>
  <c r="AF106" s="1"/>
  <c r="AE104"/>
  <c r="AE106" s="1"/>
  <c r="AD104"/>
  <c r="AC104"/>
  <c r="AB104"/>
  <c r="AA104"/>
  <c r="Z104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F108" i="1"/>
  <c r="G108"/>
  <c r="H108"/>
  <c r="I108"/>
  <c r="J108"/>
  <c r="K108"/>
  <c r="L108"/>
  <c r="M108"/>
  <c r="N108"/>
  <c r="O108"/>
  <c r="P108"/>
  <c r="Q108"/>
  <c r="R108"/>
  <c r="S108"/>
  <c r="T108"/>
  <c r="U108"/>
  <c r="V108"/>
  <c r="W108"/>
  <c r="X108"/>
  <c r="Y108"/>
  <c r="Z108"/>
  <c r="AA108"/>
  <c r="AB108"/>
  <c r="AC108"/>
  <c r="AD108"/>
  <c r="AE108"/>
  <c r="AF108"/>
  <c r="AG108"/>
  <c r="AH108"/>
  <c r="AI108"/>
  <c r="AI110" s="1"/>
  <c r="AJ108"/>
  <c r="AJ110" s="1"/>
  <c r="AM108"/>
  <c r="AN108"/>
  <c r="AQ108"/>
  <c r="AQ110" s="1"/>
  <c r="AR108"/>
  <c r="AR110" s="1"/>
  <c r="AS108"/>
  <c r="AT108"/>
  <c r="AT110" s="1"/>
  <c r="AU108"/>
  <c r="AU110" s="1"/>
  <c r="AV108"/>
  <c r="AV110" s="1"/>
  <c r="AW108"/>
  <c r="AW110" s="1"/>
  <c r="AX108"/>
  <c r="AX110" s="1"/>
  <c r="AY108"/>
  <c r="AY110" s="1"/>
  <c r="AZ108"/>
  <c r="AZ110" s="1"/>
  <c r="BA108"/>
  <c r="BB108"/>
  <c r="E108"/>
</calcChain>
</file>

<file path=xl/sharedStrings.xml><?xml version="1.0" encoding="utf-8"?>
<sst xmlns="http://schemas.openxmlformats.org/spreadsheetml/2006/main" count="722" uniqueCount="149">
  <si>
    <t>notes</t>
  </si>
  <si>
    <t>unit</t>
  </si>
  <si>
    <t>Thailand</t>
  </si>
  <si>
    <t>Aden</t>
  </si>
  <si>
    <t>Alexandria</t>
  </si>
  <si>
    <t>Algeria</t>
  </si>
  <si>
    <t>Arabia</t>
  </si>
  <si>
    <t>Australia</t>
  </si>
  <si>
    <t>Austria</t>
  </si>
  <si>
    <t>Belgium</t>
  </si>
  <si>
    <t>British Malay States</t>
  </si>
  <si>
    <t>British North Borneo</t>
  </si>
  <si>
    <t>British West Indies</t>
  </si>
  <si>
    <t>Burmah</t>
  </si>
  <si>
    <t>Canada</t>
  </si>
  <si>
    <t>Ceylon</t>
  </si>
  <si>
    <t>China</t>
  </si>
  <si>
    <t>Czecho-Slovakia</t>
  </si>
  <si>
    <t>Denmark</t>
  </si>
  <si>
    <t>Dutch Borneo</t>
  </si>
  <si>
    <t>East Africa</t>
  </si>
  <si>
    <t>East Indies</t>
  </si>
  <si>
    <t>Egypt</t>
  </si>
  <si>
    <t>Esthonia</t>
  </si>
  <si>
    <t>Europe (port unknown)</t>
  </si>
  <si>
    <t>Formosa</t>
  </si>
  <si>
    <t>France</t>
  </si>
  <si>
    <t>Germany</t>
  </si>
  <si>
    <t>Gibraltar</t>
  </si>
  <si>
    <t>Greece</t>
  </si>
  <si>
    <t>Hongkong</t>
  </si>
  <si>
    <t>Hungary</t>
  </si>
  <si>
    <t>India</t>
  </si>
  <si>
    <t>Indo-China</t>
  </si>
  <si>
    <t>Italy</t>
  </si>
  <si>
    <t>Japan</t>
  </si>
  <si>
    <t>Koh Kong</t>
  </si>
  <si>
    <t>Korea</t>
  </si>
  <si>
    <t>Mauritius</t>
  </si>
  <si>
    <t>Netherlands</t>
  </si>
  <si>
    <t>Netherlands India</t>
  </si>
  <si>
    <t>New Zealand</t>
  </si>
  <si>
    <t>Norway</t>
  </si>
  <si>
    <t>Palestine</t>
  </si>
  <si>
    <t>Penang</t>
  </si>
  <si>
    <t>Persia</t>
  </si>
  <si>
    <t>Philippine Islands</t>
  </si>
  <si>
    <t>Poland</t>
  </si>
  <si>
    <t>Port Said</t>
  </si>
  <si>
    <t>Portugal</t>
  </si>
  <si>
    <t>Portuguese South East Africa</t>
  </si>
  <si>
    <t>Russia</t>
  </si>
  <si>
    <t>Singapore</t>
  </si>
  <si>
    <t>Spain</t>
  </si>
  <si>
    <t>South America</t>
  </si>
  <si>
    <t>Sweden</t>
  </si>
  <si>
    <t>Switzerland</t>
  </si>
  <si>
    <t>Turkey</t>
  </si>
  <si>
    <t xml:space="preserve">Union of South Africa </t>
  </si>
  <si>
    <t>UK</t>
  </si>
  <si>
    <t>US</t>
  </si>
  <si>
    <t>West Africa</t>
  </si>
  <si>
    <t>West Indies (other than British)</t>
  </si>
  <si>
    <t>Yugo-Slavia</t>
  </si>
  <si>
    <t>Rice delivered free for use on board</t>
  </si>
  <si>
    <t>TOTAL</t>
  </si>
  <si>
    <t>April 1930-March 1931</t>
  </si>
  <si>
    <t>April 1931-March 1932</t>
  </si>
  <si>
    <t>Baht</t>
  </si>
  <si>
    <t>UK includes 10179772 baht in silver coins sold by Treasury</t>
  </si>
  <si>
    <t>Finland</t>
  </si>
  <si>
    <t>Malta</t>
  </si>
  <si>
    <t>Manchuria</t>
  </si>
  <si>
    <t>Morocco</t>
  </si>
  <si>
    <t>April 1932-March 1933</t>
  </si>
  <si>
    <t>April 1933-March 1934</t>
  </si>
  <si>
    <t>April 1934-March 1935</t>
  </si>
  <si>
    <t>April 1935-March 1936</t>
  </si>
  <si>
    <t>Ethiopia</t>
  </si>
  <si>
    <t>Iraq</t>
  </si>
  <si>
    <t>Reunion</t>
  </si>
  <si>
    <t>Tunis</t>
  </si>
  <si>
    <t>British East Africa</t>
  </si>
  <si>
    <t>Argentine</t>
  </si>
  <si>
    <t>Brazil</t>
  </si>
  <si>
    <t>Colombia</t>
  </si>
  <si>
    <t>Cyprus</t>
  </si>
  <si>
    <t>Latvia</t>
  </si>
  <si>
    <t>Madagascar</t>
  </si>
  <si>
    <t>New Guinea</t>
  </si>
  <si>
    <t>Peru</t>
  </si>
  <si>
    <t>Syria</t>
  </si>
  <si>
    <t>Venezuela</t>
  </si>
  <si>
    <t>April 1936-March 1937</t>
  </si>
  <si>
    <t>April 1937-March 1938</t>
  </si>
  <si>
    <t>US includes 22174210 baht sold to US Mint</t>
  </si>
  <si>
    <t>Costa Rica</t>
  </si>
  <si>
    <t>Ecuador</t>
  </si>
  <si>
    <t>Mexico</t>
  </si>
  <si>
    <t>Paraguay</t>
  </si>
  <si>
    <t>Roumania</t>
  </si>
  <si>
    <t>April 1938-March 1939</t>
  </si>
  <si>
    <t>Includes 64822897 baht from UK imported by Ministry of Finance</t>
  </si>
  <si>
    <t>Bulgaria</t>
  </si>
  <si>
    <t>Hawaii</t>
  </si>
  <si>
    <t>Uruguay</t>
  </si>
  <si>
    <t>Belgian Congo</t>
  </si>
  <si>
    <t>Panama</t>
  </si>
  <si>
    <t>Iceland</t>
  </si>
  <si>
    <t>April 1939-March 1940</t>
  </si>
  <si>
    <t>Country of consignment</t>
  </si>
  <si>
    <t>Annual Statement of the Foreign Trade and Navigation of the Kingdom of Thailand (HF236.S65 A3)</t>
  </si>
  <si>
    <t>Only goods from Hong Kong and Singapore required to have declared country of origin</t>
  </si>
  <si>
    <t>Jan 1 - Dec 31 1941</t>
  </si>
  <si>
    <t>BE2484</t>
  </si>
  <si>
    <t>Afghanistan</t>
  </si>
  <si>
    <t>Chili</t>
  </si>
  <si>
    <t>Cuba</t>
  </si>
  <si>
    <t>Eire</t>
  </si>
  <si>
    <t>Newfoundland</t>
  </si>
  <si>
    <t>South Borneo</t>
  </si>
  <si>
    <t>BE2483</t>
  </si>
  <si>
    <t>Jan 1 - Dec 31 1942</t>
  </si>
  <si>
    <t>Jan 1 - Dec 31 1943</t>
  </si>
  <si>
    <t>Jan 1 - Dec 31 1944</t>
  </si>
  <si>
    <t>Jan 1 - Dec 31 1945</t>
  </si>
  <si>
    <t>BE2485</t>
  </si>
  <si>
    <t>BE2486</t>
  </si>
  <si>
    <t>BE2487</t>
  </si>
  <si>
    <t>BE2488</t>
  </si>
  <si>
    <t>BE2489</t>
  </si>
  <si>
    <t>BE2490</t>
  </si>
  <si>
    <t>Jan 1 - Dec 31 1946</t>
  </si>
  <si>
    <t>Jan 1 - Dec 31 1947</t>
  </si>
  <si>
    <t>Albania</t>
  </si>
  <si>
    <t>Luxembourg</t>
  </si>
  <si>
    <t>Mariana Islands</t>
  </si>
  <si>
    <t>Goods consigned from HK</t>
  </si>
  <si>
    <t>Goods consigned from Singapore</t>
  </si>
  <si>
    <t>Vladivostok</t>
  </si>
  <si>
    <t>No breakdown for year</t>
  </si>
  <si>
    <t>Portuguese West Africa</t>
  </si>
  <si>
    <t>Other Africa</t>
  </si>
  <si>
    <t>Other North America</t>
  </si>
  <si>
    <t>Other Asia</t>
  </si>
  <si>
    <t>Imports from Statistical Yearbook not same as from Annual Statement of Trade</t>
  </si>
  <si>
    <t>Other Europe</t>
  </si>
  <si>
    <t>British and Dutch Borneo</t>
  </si>
  <si>
    <t>Society Islands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</si>
</sst>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B121"/>
  <sheetViews>
    <sheetView zoomScale="85" zoomScaleNormal="85" workbookViewId="0">
      <pane xSplit="3" ySplit="3" topLeftCell="AF101" activePane="bottomRight" state="frozen"/>
      <selection activeCell="B43" sqref="B43"/>
      <selection pane="topRight" activeCell="B43" sqref="B43"/>
      <selection pane="bottomLeft" activeCell="B43" sqref="B43"/>
      <selection pane="bottomRight" activeCell="AI122" sqref="AI122"/>
    </sheetView>
  </sheetViews>
  <sheetFormatPr defaultColWidth="12" defaultRowHeight="15"/>
  <sheetData>
    <row r="1" spans="1:54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 s="1">
        <v>1923</v>
      </c>
      <c r="AC1" s="1">
        <v>1924</v>
      </c>
      <c r="AD1" s="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>
      <c r="AA2" s="1"/>
      <c r="AB2" s="1"/>
      <c r="AC2" s="1"/>
      <c r="AD2" s="1"/>
      <c r="AE2" s="1"/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</row>
    <row r="3" spans="1:54">
      <c r="AH3" t="s">
        <v>68</v>
      </c>
      <c r="AI3" t="s">
        <v>68</v>
      </c>
      <c r="AJ3" t="s">
        <v>68</v>
      </c>
      <c r="AK3" t="s">
        <v>68</v>
      </c>
      <c r="AL3" t="s">
        <v>68</v>
      </c>
      <c r="AM3" t="s">
        <v>68</v>
      </c>
      <c r="AN3" t="s">
        <v>68</v>
      </c>
      <c r="AO3" t="s">
        <v>68</v>
      </c>
      <c r="AP3" t="s">
        <v>68</v>
      </c>
      <c r="AQ3" t="s">
        <v>68</v>
      </c>
      <c r="AR3" t="s">
        <v>68</v>
      </c>
      <c r="AS3" t="s">
        <v>68</v>
      </c>
      <c r="AT3" t="s">
        <v>68</v>
      </c>
      <c r="AU3" t="s">
        <v>68</v>
      </c>
      <c r="AV3" t="s">
        <v>68</v>
      </c>
      <c r="AW3" t="s">
        <v>68</v>
      </c>
      <c r="AX3" t="s">
        <v>68</v>
      </c>
      <c r="AY3" t="s">
        <v>68</v>
      </c>
      <c r="AZ3" t="s">
        <v>68</v>
      </c>
    </row>
    <row r="4" spans="1:54">
      <c r="A4" t="s">
        <v>2</v>
      </c>
      <c r="B4" t="s">
        <v>3</v>
      </c>
      <c r="AI4">
        <v>8</v>
      </c>
      <c r="AJ4">
        <v>6</v>
      </c>
      <c r="AK4">
        <v>2427</v>
      </c>
      <c r="AL4">
        <v>980</v>
      </c>
      <c r="AN4">
        <v>176</v>
      </c>
      <c r="AO4">
        <v>300</v>
      </c>
      <c r="AP4">
        <v>150</v>
      </c>
      <c r="AQ4">
        <v>1350</v>
      </c>
      <c r="AR4">
        <v>1541</v>
      </c>
      <c r="AZ4">
        <v>6</v>
      </c>
    </row>
    <row r="5" spans="1:54">
      <c r="B5" t="s">
        <v>115</v>
      </c>
      <c r="AT5">
        <v>160584</v>
      </c>
    </row>
    <row r="6" spans="1:54">
      <c r="B6" t="s">
        <v>134</v>
      </c>
      <c r="AZ6">
        <v>10</v>
      </c>
    </row>
    <row r="7" spans="1:54">
      <c r="B7" t="s">
        <v>4</v>
      </c>
      <c r="AR7">
        <v>806</v>
      </c>
      <c r="AS7">
        <v>1722</v>
      </c>
      <c r="AT7">
        <v>1134</v>
      </c>
      <c r="AZ7">
        <v>24</v>
      </c>
    </row>
    <row r="8" spans="1:54">
      <c r="B8" t="s">
        <v>5</v>
      </c>
      <c r="AI8">
        <v>73571</v>
      </c>
      <c r="AJ8">
        <v>8811</v>
      </c>
      <c r="AK8">
        <v>21541</v>
      </c>
      <c r="AL8">
        <v>6</v>
      </c>
      <c r="AM8">
        <v>654</v>
      </c>
      <c r="AN8">
        <v>3</v>
      </c>
      <c r="AP8">
        <v>399</v>
      </c>
    </row>
    <row r="9" spans="1:54">
      <c r="B9" t="s">
        <v>6</v>
      </c>
      <c r="AI9">
        <v>8</v>
      </c>
      <c r="AJ9">
        <v>555</v>
      </c>
      <c r="AL9">
        <v>36</v>
      </c>
      <c r="AN9">
        <v>6</v>
      </c>
      <c r="AO9">
        <v>1003</v>
      </c>
      <c r="AP9">
        <v>365</v>
      </c>
      <c r="AQ9">
        <v>1908</v>
      </c>
      <c r="AS9">
        <v>450</v>
      </c>
      <c r="AT9">
        <v>13</v>
      </c>
    </row>
    <row r="10" spans="1:54">
      <c r="B10" t="s">
        <v>83</v>
      </c>
      <c r="AP10">
        <v>9665</v>
      </c>
      <c r="AQ10">
        <v>3423</v>
      </c>
      <c r="AR10">
        <v>829</v>
      </c>
      <c r="AS10">
        <v>5680</v>
      </c>
      <c r="AT10">
        <v>25316</v>
      </c>
      <c r="AY10">
        <v>54873</v>
      </c>
      <c r="AZ10">
        <v>25392</v>
      </c>
    </row>
    <row r="11" spans="1:54">
      <c r="B11" t="s">
        <v>7</v>
      </c>
      <c r="AI11">
        <v>1023208</v>
      </c>
      <c r="AJ11">
        <v>648417</v>
      </c>
      <c r="AK11">
        <v>741386</v>
      </c>
      <c r="AL11">
        <v>769350</v>
      </c>
      <c r="AM11">
        <v>824736</v>
      </c>
      <c r="AN11">
        <v>1094621</v>
      </c>
      <c r="AO11">
        <v>1371245</v>
      </c>
      <c r="AP11">
        <v>1121122</v>
      </c>
      <c r="AQ11">
        <v>1319077</v>
      </c>
      <c r="AR11">
        <v>1491283</v>
      </c>
      <c r="AS11">
        <v>1534974</v>
      </c>
      <c r="AT11">
        <v>1416473</v>
      </c>
      <c r="AU11">
        <v>27330</v>
      </c>
      <c r="AV11">
        <v>77</v>
      </c>
      <c r="AY11">
        <v>705848</v>
      </c>
      <c r="AZ11">
        <v>4286504</v>
      </c>
    </row>
    <row r="12" spans="1:54">
      <c r="B12" t="s">
        <v>8</v>
      </c>
      <c r="AI12">
        <v>63741</v>
      </c>
      <c r="AJ12">
        <v>19220</v>
      </c>
      <c r="AK12">
        <v>21261</v>
      </c>
      <c r="AL12">
        <v>17925</v>
      </c>
      <c r="AM12">
        <v>22576</v>
      </c>
      <c r="AN12">
        <v>14556</v>
      </c>
      <c r="AO12">
        <v>12252</v>
      </c>
      <c r="AP12">
        <v>18030</v>
      </c>
      <c r="AQ12">
        <v>35323</v>
      </c>
      <c r="AR12">
        <v>3716</v>
      </c>
      <c r="AZ12">
        <v>680</v>
      </c>
    </row>
    <row r="13" spans="1:54">
      <c r="B13" t="s">
        <v>9</v>
      </c>
      <c r="AI13">
        <v>1495339</v>
      </c>
      <c r="AJ13">
        <v>1529831</v>
      </c>
      <c r="AK13">
        <v>301369</v>
      </c>
      <c r="AL13">
        <v>203689</v>
      </c>
      <c r="AM13">
        <v>233638</v>
      </c>
      <c r="AN13">
        <v>262753</v>
      </c>
      <c r="AO13">
        <v>460847</v>
      </c>
      <c r="AP13">
        <v>766971</v>
      </c>
      <c r="AQ13">
        <v>1911518</v>
      </c>
      <c r="AR13">
        <v>1366108</v>
      </c>
      <c r="AS13">
        <v>543986</v>
      </c>
      <c r="AT13">
        <v>171</v>
      </c>
      <c r="AV13">
        <v>450</v>
      </c>
      <c r="AY13">
        <v>880958</v>
      </c>
      <c r="AZ13">
        <v>22346042</v>
      </c>
    </row>
    <row r="14" spans="1:54">
      <c r="B14" t="s">
        <v>106</v>
      </c>
    </row>
    <row r="15" spans="1:54">
      <c r="B15" t="s">
        <v>84</v>
      </c>
      <c r="AP15">
        <v>14</v>
      </c>
      <c r="AQ15">
        <v>27</v>
      </c>
      <c r="AR15">
        <v>1559</v>
      </c>
      <c r="AT15">
        <v>2</v>
      </c>
      <c r="AZ15">
        <v>6621</v>
      </c>
    </row>
    <row r="16" spans="1:54">
      <c r="B16" t="s">
        <v>10</v>
      </c>
      <c r="AI16">
        <v>689674</v>
      </c>
      <c r="AJ16">
        <v>573380</v>
      </c>
      <c r="AK16">
        <v>573489</v>
      </c>
      <c r="AL16">
        <v>749089</v>
      </c>
      <c r="AM16">
        <v>595650</v>
      </c>
      <c r="AN16">
        <v>581999</v>
      </c>
      <c r="AO16">
        <v>700663</v>
      </c>
      <c r="AP16">
        <v>752292</v>
      </c>
      <c r="AQ16">
        <v>1272388</v>
      </c>
      <c r="AR16">
        <v>772782</v>
      </c>
      <c r="AS16">
        <v>645360</v>
      </c>
      <c r="AT16">
        <v>1497899</v>
      </c>
      <c r="AU16">
        <v>6318867</v>
      </c>
      <c r="AV16">
        <v>15903121</v>
      </c>
      <c r="AW16">
        <v>32600002</v>
      </c>
      <c r="AX16">
        <v>25409411</v>
      </c>
      <c r="AY16">
        <v>33498684</v>
      </c>
      <c r="AZ16">
        <v>16082140</v>
      </c>
    </row>
    <row r="17" spans="2:52">
      <c r="B17" t="s">
        <v>11</v>
      </c>
      <c r="AI17">
        <v>1210</v>
      </c>
      <c r="AJ17">
        <v>299</v>
      </c>
      <c r="AN17">
        <v>8</v>
      </c>
      <c r="AP17">
        <v>50</v>
      </c>
      <c r="AR17">
        <v>10180</v>
      </c>
      <c r="AT17">
        <v>100</v>
      </c>
      <c r="AY17">
        <v>7</v>
      </c>
      <c r="AZ17">
        <v>50</v>
      </c>
    </row>
    <row r="18" spans="2:52">
      <c r="B18" t="s">
        <v>12</v>
      </c>
      <c r="AI18">
        <v>609</v>
      </c>
      <c r="AJ18">
        <v>801</v>
      </c>
      <c r="AK18">
        <v>322</v>
      </c>
      <c r="AL18">
        <v>270</v>
      </c>
      <c r="AM18">
        <v>272</v>
      </c>
      <c r="AN18">
        <v>72</v>
      </c>
      <c r="AO18">
        <v>45</v>
      </c>
      <c r="AP18">
        <v>9</v>
      </c>
      <c r="AR18">
        <v>13</v>
      </c>
      <c r="AS18">
        <v>932</v>
      </c>
      <c r="AZ18">
        <v>15</v>
      </c>
    </row>
    <row r="19" spans="2:52">
      <c r="B19" t="s">
        <v>103</v>
      </c>
      <c r="AR19">
        <v>6</v>
      </c>
      <c r="AS19">
        <v>1</v>
      </c>
    </row>
    <row r="20" spans="2:52">
      <c r="B20" t="s">
        <v>13</v>
      </c>
      <c r="AI20">
        <v>1508079</v>
      </c>
      <c r="AJ20">
        <v>709453</v>
      </c>
      <c r="AK20">
        <v>198499</v>
      </c>
      <c r="AL20">
        <v>118411</v>
      </c>
      <c r="AM20">
        <v>442230</v>
      </c>
      <c r="AN20">
        <v>426332</v>
      </c>
      <c r="AO20">
        <v>98647</v>
      </c>
      <c r="AP20">
        <v>96191</v>
      </c>
      <c r="AQ20">
        <v>122265</v>
      </c>
      <c r="AR20">
        <v>137077</v>
      </c>
      <c r="AS20">
        <v>184651</v>
      </c>
      <c r="AT20">
        <v>114456</v>
      </c>
      <c r="AU20">
        <v>477094</v>
      </c>
      <c r="AV20">
        <v>10995674</v>
      </c>
      <c r="AW20">
        <v>1008499</v>
      </c>
      <c r="AX20">
        <v>871142</v>
      </c>
      <c r="AY20">
        <v>4466956</v>
      </c>
      <c r="AZ20">
        <v>3376098</v>
      </c>
    </row>
    <row r="21" spans="2:52">
      <c r="B21" t="s">
        <v>14</v>
      </c>
      <c r="AI21">
        <v>3253</v>
      </c>
      <c r="AJ21">
        <v>998</v>
      </c>
      <c r="AK21">
        <v>7913</v>
      </c>
      <c r="AL21">
        <v>10651</v>
      </c>
      <c r="AM21">
        <v>4342</v>
      </c>
      <c r="AN21">
        <v>2476</v>
      </c>
      <c r="AO21">
        <v>14488</v>
      </c>
      <c r="AP21">
        <v>11553</v>
      </c>
      <c r="AQ21">
        <v>12411</v>
      </c>
      <c r="AR21">
        <v>145020</v>
      </c>
      <c r="AS21">
        <v>443198</v>
      </c>
      <c r="AT21">
        <v>473940</v>
      </c>
      <c r="AU21">
        <v>36</v>
      </c>
      <c r="AY21">
        <v>35759</v>
      </c>
      <c r="AZ21">
        <v>3142940</v>
      </c>
    </row>
    <row r="22" spans="2:52">
      <c r="B22" t="s">
        <v>15</v>
      </c>
      <c r="AI22">
        <v>59363</v>
      </c>
      <c r="AJ22">
        <v>115361</v>
      </c>
      <c r="AK22">
        <v>46402</v>
      </c>
      <c r="AL22">
        <v>56934</v>
      </c>
      <c r="AM22">
        <v>42031</v>
      </c>
      <c r="AN22">
        <v>61127</v>
      </c>
      <c r="AO22">
        <v>83670</v>
      </c>
      <c r="AP22">
        <v>49810</v>
      </c>
      <c r="AQ22">
        <v>57001</v>
      </c>
      <c r="AR22">
        <v>74729</v>
      </c>
      <c r="AS22">
        <v>51548</v>
      </c>
      <c r="AT22">
        <v>65590</v>
      </c>
      <c r="AU22">
        <v>44</v>
      </c>
      <c r="AZ22">
        <v>2176523</v>
      </c>
    </row>
    <row r="23" spans="2:52">
      <c r="B23" t="s">
        <v>116</v>
      </c>
      <c r="AS23">
        <v>68743</v>
      </c>
    </row>
    <row r="24" spans="2:52">
      <c r="B24" t="s">
        <v>16</v>
      </c>
      <c r="AI24">
        <v>10335523</v>
      </c>
      <c r="AJ24">
        <v>6391103</v>
      </c>
      <c r="AK24">
        <v>5256298</v>
      </c>
      <c r="AL24">
        <v>4042274</v>
      </c>
      <c r="AM24">
        <v>3994766</v>
      </c>
      <c r="AN24">
        <v>4064563</v>
      </c>
      <c r="AO24">
        <v>4447620</v>
      </c>
      <c r="AP24">
        <v>3585738</v>
      </c>
      <c r="AQ24">
        <v>5242810</v>
      </c>
      <c r="AR24">
        <v>6597137</v>
      </c>
      <c r="AS24">
        <v>7425377</v>
      </c>
      <c r="AT24">
        <v>13836930</v>
      </c>
      <c r="AU24">
        <v>9105813</v>
      </c>
      <c r="AV24">
        <v>21255797</v>
      </c>
      <c r="AW24">
        <v>4292840</v>
      </c>
      <c r="AX24">
        <v>23943</v>
      </c>
      <c r="AY24">
        <v>36834340</v>
      </c>
      <c r="AZ24">
        <v>58489123</v>
      </c>
    </row>
    <row r="25" spans="2:52">
      <c r="B25" t="s">
        <v>85</v>
      </c>
    </row>
    <row r="26" spans="2:52">
      <c r="B26" t="s">
        <v>96</v>
      </c>
      <c r="AZ26">
        <v>31</v>
      </c>
    </row>
    <row r="27" spans="2:52">
      <c r="B27" t="s">
        <v>117</v>
      </c>
      <c r="AS27">
        <v>1</v>
      </c>
      <c r="AT27">
        <v>241370</v>
      </c>
    </row>
    <row r="28" spans="2:52">
      <c r="B28" t="s">
        <v>86</v>
      </c>
      <c r="AP28">
        <v>214</v>
      </c>
      <c r="AQ28">
        <v>21997</v>
      </c>
      <c r="AR28">
        <v>40776</v>
      </c>
      <c r="AS28">
        <v>184</v>
      </c>
      <c r="AT28">
        <v>33849</v>
      </c>
      <c r="AY28">
        <v>259498</v>
      </c>
      <c r="AZ28">
        <v>404686</v>
      </c>
    </row>
    <row r="29" spans="2:52">
      <c r="B29" t="s">
        <v>17</v>
      </c>
      <c r="AI29">
        <v>521664</v>
      </c>
      <c r="AJ29">
        <v>341405</v>
      </c>
      <c r="AK29">
        <v>62155</v>
      </c>
      <c r="AL29">
        <v>39083</v>
      </c>
      <c r="AM29">
        <v>58066</v>
      </c>
      <c r="AN29">
        <v>33356</v>
      </c>
      <c r="AO29">
        <v>28289</v>
      </c>
      <c r="AP29">
        <v>590714</v>
      </c>
      <c r="AQ29">
        <v>115873</v>
      </c>
      <c r="AR29">
        <v>148563</v>
      </c>
      <c r="AS29">
        <v>203346</v>
      </c>
      <c r="AT29">
        <v>2133</v>
      </c>
      <c r="AZ29">
        <v>253317</v>
      </c>
    </row>
    <row r="30" spans="2:52">
      <c r="B30" t="s">
        <v>18</v>
      </c>
      <c r="AI30">
        <v>961852</v>
      </c>
      <c r="AJ30">
        <v>2579237</v>
      </c>
      <c r="AK30">
        <v>1229206</v>
      </c>
      <c r="AL30">
        <v>977291</v>
      </c>
      <c r="AM30">
        <v>995060</v>
      </c>
      <c r="AN30">
        <v>880444</v>
      </c>
      <c r="AO30">
        <v>1060152</v>
      </c>
      <c r="AP30">
        <v>1308809</v>
      </c>
      <c r="AQ30">
        <v>2009466</v>
      </c>
      <c r="AR30">
        <v>3743240</v>
      </c>
      <c r="AS30">
        <v>476358</v>
      </c>
      <c r="AT30">
        <v>1787</v>
      </c>
      <c r="AY30">
        <v>5524363</v>
      </c>
      <c r="AZ30">
        <v>19211731</v>
      </c>
    </row>
    <row r="31" spans="2:52">
      <c r="B31" t="s">
        <v>19</v>
      </c>
      <c r="AI31">
        <v>114729</v>
      </c>
      <c r="AJ31">
        <v>13390</v>
      </c>
      <c r="AK31">
        <v>1131</v>
      </c>
      <c r="AL31">
        <v>159</v>
      </c>
      <c r="AM31">
        <v>982</v>
      </c>
      <c r="AN31">
        <v>8612</v>
      </c>
      <c r="AO31">
        <v>283</v>
      </c>
      <c r="AR31">
        <v>65094</v>
      </c>
    </row>
    <row r="32" spans="2:52">
      <c r="B32" t="s">
        <v>20</v>
      </c>
      <c r="AK32">
        <v>15</v>
      </c>
      <c r="AM32">
        <v>4839</v>
      </c>
      <c r="AN32">
        <v>6782</v>
      </c>
      <c r="AO32">
        <v>2730</v>
      </c>
      <c r="AP32">
        <v>1725</v>
      </c>
    </row>
    <row r="33" spans="2:52">
      <c r="B33" t="s">
        <v>21</v>
      </c>
      <c r="AI33">
        <v>880</v>
      </c>
      <c r="AJ33">
        <v>389</v>
      </c>
      <c r="AK33">
        <v>60</v>
      </c>
      <c r="AM33">
        <v>31</v>
      </c>
      <c r="AN33">
        <v>61</v>
      </c>
      <c r="AO33">
        <v>102</v>
      </c>
      <c r="AR33">
        <v>16</v>
      </c>
      <c r="AZ33">
        <v>1528</v>
      </c>
    </row>
    <row r="34" spans="2:52">
      <c r="B34" t="s">
        <v>97</v>
      </c>
      <c r="AQ34">
        <v>3</v>
      </c>
    </row>
    <row r="35" spans="2:52">
      <c r="B35" t="s">
        <v>22</v>
      </c>
      <c r="AI35">
        <v>5042</v>
      </c>
      <c r="AJ35">
        <v>2355</v>
      </c>
      <c r="AK35">
        <v>2708</v>
      </c>
      <c r="AL35">
        <v>1171</v>
      </c>
      <c r="AM35">
        <v>864</v>
      </c>
      <c r="AN35">
        <v>1129</v>
      </c>
      <c r="AO35">
        <v>1240</v>
      </c>
      <c r="AP35">
        <v>17114</v>
      </c>
      <c r="AQ35">
        <v>4112</v>
      </c>
      <c r="AR35">
        <v>3069</v>
      </c>
      <c r="AS35">
        <v>108</v>
      </c>
      <c r="AT35">
        <v>23</v>
      </c>
      <c r="AY35">
        <v>1600</v>
      </c>
      <c r="AZ35">
        <v>2397737</v>
      </c>
    </row>
    <row r="36" spans="2:52">
      <c r="B36" t="s">
        <v>118</v>
      </c>
      <c r="AS36">
        <v>26666</v>
      </c>
      <c r="AT36">
        <v>14534</v>
      </c>
      <c r="AZ36">
        <v>120</v>
      </c>
    </row>
    <row r="37" spans="2:52">
      <c r="B37" t="s">
        <v>23</v>
      </c>
      <c r="AJ37">
        <v>840</v>
      </c>
      <c r="AM37">
        <v>4230</v>
      </c>
    </row>
    <row r="38" spans="2:52">
      <c r="B38" t="s">
        <v>78</v>
      </c>
      <c r="AN38">
        <v>2000</v>
      </c>
    </row>
    <row r="39" spans="2:52">
      <c r="B39" t="s">
        <v>24</v>
      </c>
    </row>
    <row r="40" spans="2:52">
      <c r="B40" t="s">
        <v>70</v>
      </c>
      <c r="AK40">
        <v>2675</v>
      </c>
      <c r="AL40">
        <v>21311</v>
      </c>
      <c r="AM40">
        <v>52744</v>
      </c>
      <c r="AN40">
        <v>40549</v>
      </c>
      <c r="AO40">
        <v>63265</v>
      </c>
      <c r="AP40">
        <v>43026</v>
      </c>
      <c r="AQ40">
        <v>74680</v>
      </c>
      <c r="AR40">
        <v>69125</v>
      </c>
      <c r="AU40">
        <v>29</v>
      </c>
      <c r="AZ40">
        <v>20757</v>
      </c>
    </row>
    <row r="41" spans="2:52">
      <c r="B41" t="s">
        <v>25</v>
      </c>
      <c r="AI41">
        <v>18757</v>
      </c>
      <c r="AJ41">
        <v>28989</v>
      </c>
      <c r="AK41">
        <v>30571</v>
      </c>
      <c r="AL41">
        <v>25427</v>
      </c>
      <c r="AM41">
        <v>12197</v>
      </c>
      <c r="AN41">
        <v>10679</v>
      </c>
      <c r="AO41">
        <v>8687</v>
      </c>
      <c r="AP41">
        <v>35774</v>
      </c>
      <c r="AQ41">
        <v>29468</v>
      </c>
      <c r="AR41">
        <v>76933</v>
      </c>
      <c r="AS41">
        <v>82078</v>
      </c>
      <c r="AT41">
        <v>263745</v>
      </c>
      <c r="AU41">
        <v>1407522</v>
      </c>
      <c r="AV41">
        <v>4115863</v>
      </c>
      <c r="AW41">
        <v>916667</v>
      </c>
    </row>
    <row r="42" spans="2:52">
      <c r="B42" t="s">
        <v>26</v>
      </c>
      <c r="AI42">
        <v>3720021</v>
      </c>
      <c r="AJ42">
        <v>1488144</v>
      </c>
      <c r="AK42">
        <v>864813</v>
      </c>
      <c r="AL42">
        <v>778319</v>
      </c>
      <c r="AM42">
        <v>733826</v>
      </c>
      <c r="AN42">
        <v>628718</v>
      </c>
      <c r="AO42">
        <v>749408</v>
      </c>
      <c r="AP42">
        <v>730154</v>
      </c>
      <c r="AQ42">
        <v>845475</v>
      </c>
      <c r="AR42">
        <v>968547</v>
      </c>
      <c r="AS42">
        <v>337251</v>
      </c>
      <c r="AT42">
        <v>2690</v>
      </c>
      <c r="AU42">
        <v>157</v>
      </c>
      <c r="AY42">
        <v>82520</v>
      </c>
      <c r="AZ42">
        <v>3036155</v>
      </c>
    </row>
    <row r="43" spans="2:52">
      <c r="B43" t="s">
        <v>27</v>
      </c>
      <c r="AI43">
        <v>7603746</v>
      </c>
      <c r="AJ43">
        <v>3991668</v>
      </c>
      <c r="AK43">
        <v>3156866</v>
      </c>
      <c r="AL43">
        <v>3050311</v>
      </c>
      <c r="AM43">
        <v>3582083</v>
      </c>
      <c r="AN43">
        <v>4656659</v>
      </c>
      <c r="AO43">
        <v>5940543</v>
      </c>
      <c r="AP43">
        <v>6966059</v>
      </c>
      <c r="AQ43">
        <v>8479509</v>
      </c>
      <c r="AR43">
        <v>6039402</v>
      </c>
      <c r="AS43">
        <v>35654</v>
      </c>
      <c r="AT43">
        <v>105297</v>
      </c>
      <c r="AU43">
        <v>2283036</v>
      </c>
      <c r="AV43">
        <v>1563105</v>
      </c>
      <c r="AW43">
        <v>2324116</v>
      </c>
      <c r="AY43">
        <v>83</v>
      </c>
      <c r="AZ43">
        <v>430884</v>
      </c>
    </row>
    <row r="44" spans="2:52">
      <c r="B44" t="s">
        <v>28</v>
      </c>
      <c r="AI44">
        <v>910</v>
      </c>
      <c r="AJ44">
        <v>212</v>
      </c>
      <c r="AK44">
        <v>606</v>
      </c>
      <c r="AL44">
        <v>106</v>
      </c>
      <c r="AN44">
        <v>197</v>
      </c>
    </row>
    <row r="45" spans="2:52">
      <c r="B45" t="s">
        <v>29</v>
      </c>
      <c r="AK45">
        <v>181</v>
      </c>
      <c r="AN45">
        <v>1860</v>
      </c>
      <c r="AO45">
        <v>464</v>
      </c>
      <c r="AP45">
        <v>19686</v>
      </c>
      <c r="AQ45">
        <v>230</v>
      </c>
      <c r="AR45">
        <v>251</v>
      </c>
      <c r="AS45">
        <v>2</v>
      </c>
      <c r="AT45">
        <v>53</v>
      </c>
      <c r="AZ45">
        <v>98</v>
      </c>
    </row>
    <row r="46" spans="2:52">
      <c r="B46" t="s">
        <v>104</v>
      </c>
      <c r="AR46">
        <v>493</v>
      </c>
      <c r="AS46">
        <v>31</v>
      </c>
      <c r="AT46">
        <v>1120</v>
      </c>
      <c r="AZ46">
        <v>32677</v>
      </c>
    </row>
    <row r="47" spans="2:52">
      <c r="B47" t="s">
        <v>30</v>
      </c>
      <c r="AI47">
        <v>30620421</v>
      </c>
      <c r="AJ47">
        <v>18068977</v>
      </c>
      <c r="AK47">
        <v>15378647</v>
      </c>
      <c r="AL47">
        <v>11273419</v>
      </c>
      <c r="AM47">
        <v>12075463</v>
      </c>
      <c r="AN47">
        <v>9659942</v>
      </c>
      <c r="AO47">
        <v>10152173</v>
      </c>
      <c r="AP47">
        <v>8539502</v>
      </c>
      <c r="AQ47">
        <v>13263319</v>
      </c>
      <c r="AR47">
        <v>13843035</v>
      </c>
      <c r="AS47">
        <v>15475021</v>
      </c>
      <c r="AT47">
        <v>17079217</v>
      </c>
      <c r="AU47">
        <v>799211</v>
      </c>
      <c r="AV47">
        <v>689050</v>
      </c>
      <c r="AW47">
        <v>543968</v>
      </c>
      <c r="AX47">
        <v>1714942</v>
      </c>
      <c r="AY47">
        <v>214938246</v>
      </c>
      <c r="AZ47">
        <v>424293875</v>
      </c>
    </row>
    <row r="48" spans="2:52">
      <c r="B48" t="s">
        <v>31</v>
      </c>
      <c r="AI48">
        <v>7273</v>
      </c>
      <c r="AJ48">
        <v>9400</v>
      </c>
      <c r="AK48">
        <v>2374</v>
      </c>
      <c r="AL48">
        <v>3082</v>
      </c>
      <c r="AM48">
        <v>1455</v>
      </c>
      <c r="AN48">
        <v>2615</v>
      </c>
      <c r="AO48">
        <v>5234</v>
      </c>
      <c r="AP48">
        <v>7788</v>
      </c>
      <c r="AQ48">
        <v>12725</v>
      </c>
      <c r="AR48">
        <v>18971</v>
      </c>
      <c r="AS48">
        <v>5607</v>
      </c>
      <c r="AT48">
        <v>29463</v>
      </c>
    </row>
    <row r="49" spans="2:52">
      <c r="B49" t="s">
        <v>108</v>
      </c>
    </row>
    <row r="50" spans="2:52">
      <c r="B50" t="s">
        <v>32</v>
      </c>
      <c r="AI50">
        <v>7771024</v>
      </c>
      <c r="AJ50">
        <v>6236807</v>
      </c>
      <c r="AK50">
        <v>3744544</v>
      </c>
      <c r="AL50">
        <v>6877218</v>
      </c>
      <c r="AM50">
        <v>4880161</v>
      </c>
      <c r="AN50">
        <v>3651128</v>
      </c>
      <c r="AO50">
        <v>4689283</v>
      </c>
      <c r="AP50">
        <v>4381754</v>
      </c>
      <c r="AQ50">
        <v>7693360</v>
      </c>
      <c r="AR50">
        <v>15077960</v>
      </c>
      <c r="AS50">
        <v>7756407</v>
      </c>
      <c r="AT50">
        <v>6428632</v>
      </c>
      <c r="AU50">
        <v>11224</v>
      </c>
      <c r="AX50">
        <v>2510</v>
      </c>
      <c r="AY50">
        <v>181254</v>
      </c>
      <c r="AZ50">
        <v>16969964</v>
      </c>
    </row>
    <row r="51" spans="2:52">
      <c r="B51" t="s">
        <v>33</v>
      </c>
      <c r="AI51">
        <v>411543</v>
      </c>
      <c r="AJ51">
        <v>304196</v>
      </c>
      <c r="AK51">
        <v>460178</v>
      </c>
      <c r="AL51">
        <v>495110</v>
      </c>
      <c r="AM51">
        <v>389576</v>
      </c>
      <c r="AN51">
        <v>449563</v>
      </c>
      <c r="AO51">
        <v>427379</v>
      </c>
      <c r="AP51">
        <v>631299</v>
      </c>
      <c r="AQ51">
        <v>504331</v>
      </c>
      <c r="AR51">
        <v>952527</v>
      </c>
      <c r="AS51">
        <v>621614</v>
      </c>
      <c r="AT51">
        <v>799232</v>
      </c>
      <c r="AU51">
        <v>3108446</v>
      </c>
      <c r="AV51">
        <v>7264556</v>
      </c>
      <c r="AW51">
        <v>27829286</v>
      </c>
      <c r="AX51">
        <v>31624347</v>
      </c>
      <c r="AY51">
        <v>42397099</v>
      </c>
      <c r="AZ51">
        <v>44182347</v>
      </c>
    </row>
    <row r="52" spans="2:52">
      <c r="B52" t="s">
        <v>79</v>
      </c>
      <c r="AQ52">
        <v>15</v>
      </c>
      <c r="AR52">
        <v>200</v>
      </c>
      <c r="AS52">
        <v>1013</v>
      </c>
      <c r="AT52">
        <v>33</v>
      </c>
    </row>
    <row r="53" spans="2:52">
      <c r="B53" t="s">
        <v>34</v>
      </c>
      <c r="AI53">
        <v>1268899</v>
      </c>
      <c r="AJ53">
        <v>707701</v>
      </c>
      <c r="AK53">
        <v>739844</v>
      </c>
      <c r="AL53">
        <v>380482</v>
      </c>
      <c r="AM53">
        <v>250397</v>
      </c>
      <c r="AN53">
        <v>208452</v>
      </c>
      <c r="AO53">
        <v>95535</v>
      </c>
      <c r="AP53">
        <v>152515</v>
      </c>
      <c r="AQ53">
        <v>351239</v>
      </c>
      <c r="AR53">
        <v>511943</v>
      </c>
      <c r="AS53">
        <v>415527</v>
      </c>
      <c r="AT53">
        <v>452395</v>
      </c>
      <c r="AU53">
        <v>4690</v>
      </c>
      <c r="AY53">
        <v>169575</v>
      </c>
      <c r="AZ53">
        <v>4942798</v>
      </c>
    </row>
    <row r="54" spans="2:52">
      <c r="B54" t="s">
        <v>35</v>
      </c>
      <c r="AI54">
        <v>11447500</v>
      </c>
      <c r="AJ54">
        <v>5831735</v>
      </c>
      <c r="AK54">
        <v>9798372</v>
      </c>
      <c r="AL54">
        <v>14648969</v>
      </c>
      <c r="AM54">
        <v>21125280</v>
      </c>
      <c r="AN54">
        <v>27792745</v>
      </c>
      <c r="AO54">
        <v>28258745</v>
      </c>
      <c r="AP54">
        <v>22097289</v>
      </c>
      <c r="AQ54">
        <v>19127030</v>
      </c>
      <c r="AR54">
        <v>18208554</v>
      </c>
      <c r="AS54">
        <v>20583581</v>
      </c>
      <c r="AT54">
        <v>53477209</v>
      </c>
      <c r="AU54">
        <v>60396205</v>
      </c>
      <c r="AV54">
        <v>102797687</v>
      </c>
      <c r="AW54">
        <v>36310271</v>
      </c>
      <c r="AX54">
        <v>1397229</v>
      </c>
      <c r="AY54">
        <v>182626</v>
      </c>
      <c r="AZ54">
        <v>300190</v>
      </c>
    </row>
    <row r="55" spans="2:52">
      <c r="B55" t="s">
        <v>36</v>
      </c>
      <c r="AI55">
        <v>848731</v>
      </c>
      <c r="AJ55">
        <v>387621</v>
      </c>
      <c r="AK55">
        <v>100769</v>
      </c>
      <c r="AL55">
        <v>26369</v>
      </c>
      <c r="AM55">
        <v>23029</v>
      </c>
      <c r="AN55">
        <v>23710</v>
      </c>
      <c r="AO55">
        <v>62457</v>
      </c>
      <c r="AP55">
        <v>70467</v>
      </c>
      <c r="AQ55">
        <v>108772</v>
      </c>
      <c r="AR55">
        <v>52772</v>
      </c>
      <c r="AS55">
        <v>26636</v>
      </c>
      <c r="AT55">
        <v>228</v>
      </c>
    </row>
    <row r="56" spans="2:52">
      <c r="B56" t="s">
        <v>37</v>
      </c>
      <c r="AJ56">
        <v>30</v>
      </c>
      <c r="AK56">
        <v>9000</v>
      </c>
      <c r="AS56">
        <v>10376</v>
      </c>
      <c r="AT56">
        <v>27945</v>
      </c>
      <c r="AU56">
        <v>294535</v>
      </c>
      <c r="AV56">
        <v>27859</v>
      </c>
    </row>
    <row r="57" spans="2:52">
      <c r="B57" t="s">
        <v>87</v>
      </c>
    </row>
    <row r="58" spans="2:52">
      <c r="B58" t="s">
        <v>135</v>
      </c>
      <c r="AZ58">
        <v>405433</v>
      </c>
    </row>
    <row r="59" spans="2:52">
      <c r="B59" t="s">
        <v>88</v>
      </c>
      <c r="AP59">
        <v>50</v>
      </c>
    </row>
    <row r="60" spans="2:52">
      <c r="B60" t="s">
        <v>71</v>
      </c>
    </row>
    <row r="61" spans="2:52">
      <c r="B61" t="s">
        <v>72</v>
      </c>
      <c r="AL61">
        <v>3950</v>
      </c>
      <c r="AM61">
        <v>30479</v>
      </c>
      <c r="AN61">
        <v>34639</v>
      </c>
      <c r="AO61">
        <v>26740</v>
      </c>
      <c r="AP61">
        <v>52962</v>
      </c>
      <c r="AQ61">
        <v>2923</v>
      </c>
      <c r="AR61">
        <v>1369</v>
      </c>
      <c r="AT61">
        <v>34</v>
      </c>
      <c r="AU61">
        <v>223465</v>
      </c>
      <c r="AV61">
        <v>237201</v>
      </c>
      <c r="AW61">
        <v>25505</v>
      </c>
    </row>
    <row r="62" spans="2:52">
      <c r="B62" t="s">
        <v>136</v>
      </c>
      <c r="AZ62">
        <v>460546</v>
      </c>
    </row>
    <row r="63" spans="2:52">
      <c r="B63" t="s">
        <v>38</v>
      </c>
      <c r="AP63">
        <v>2000</v>
      </c>
      <c r="AQ63">
        <v>6</v>
      </c>
      <c r="AR63">
        <v>12801</v>
      </c>
      <c r="AS63">
        <v>1067</v>
      </c>
      <c r="AT63">
        <v>3641</v>
      </c>
    </row>
    <row r="64" spans="2:52">
      <c r="B64" t="s">
        <v>98</v>
      </c>
      <c r="AQ64">
        <v>3</v>
      </c>
      <c r="AY64">
        <v>10</v>
      </c>
      <c r="AZ64">
        <v>67315</v>
      </c>
    </row>
    <row r="65" spans="2:52">
      <c r="B65" t="s">
        <v>73</v>
      </c>
      <c r="AP65">
        <v>5</v>
      </c>
      <c r="AQ65">
        <v>5</v>
      </c>
    </row>
    <row r="66" spans="2:52">
      <c r="B66" t="s">
        <v>39</v>
      </c>
      <c r="AI66">
        <v>2589659</v>
      </c>
      <c r="AJ66">
        <v>1571413</v>
      </c>
      <c r="AK66">
        <v>1700170</v>
      </c>
      <c r="AL66">
        <v>1464205</v>
      </c>
      <c r="AM66">
        <v>1129006</v>
      </c>
      <c r="AN66">
        <v>1333107</v>
      </c>
      <c r="AO66">
        <v>1729259</v>
      </c>
      <c r="AP66">
        <v>2205780</v>
      </c>
      <c r="AQ66">
        <v>3281226</v>
      </c>
      <c r="AR66">
        <v>4971724</v>
      </c>
      <c r="AS66">
        <v>1040346</v>
      </c>
      <c r="AT66">
        <v>2845</v>
      </c>
      <c r="AY66">
        <v>2160385</v>
      </c>
      <c r="AZ66">
        <v>23592679</v>
      </c>
    </row>
    <row r="67" spans="2:52">
      <c r="B67" t="s">
        <v>40</v>
      </c>
      <c r="AI67">
        <v>15239841</v>
      </c>
      <c r="AJ67">
        <v>12656048</v>
      </c>
      <c r="AK67">
        <v>11541713</v>
      </c>
      <c r="AL67">
        <v>11540910</v>
      </c>
      <c r="AM67">
        <v>11978066</v>
      </c>
      <c r="AN67">
        <v>11915017</v>
      </c>
      <c r="AO67">
        <v>5596624</v>
      </c>
      <c r="AP67">
        <v>5544378</v>
      </c>
      <c r="AQ67">
        <v>5628089</v>
      </c>
      <c r="AR67">
        <v>5806642</v>
      </c>
      <c r="AS67">
        <v>4987910</v>
      </c>
      <c r="AT67">
        <v>7690858</v>
      </c>
      <c r="AU67">
        <v>1390512</v>
      </c>
      <c r="AV67">
        <v>5646648</v>
      </c>
      <c r="AW67">
        <v>3230116</v>
      </c>
      <c r="AX67">
        <v>580751</v>
      </c>
      <c r="AY67">
        <v>4473509</v>
      </c>
      <c r="AZ67">
        <v>3988241</v>
      </c>
    </row>
    <row r="68" spans="2:52">
      <c r="B68" t="s">
        <v>119</v>
      </c>
      <c r="AS68">
        <v>12206</v>
      </c>
      <c r="AT68">
        <v>27721</v>
      </c>
    </row>
    <row r="69" spans="2:52">
      <c r="B69" t="s">
        <v>89</v>
      </c>
    </row>
    <row r="70" spans="2:52">
      <c r="B70" t="s">
        <v>41</v>
      </c>
      <c r="AI70">
        <v>3935</v>
      </c>
      <c r="AJ70">
        <v>8</v>
      </c>
      <c r="AM70">
        <v>3</v>
      </c>
      <c r="AO70">
        <v>4</v>
      </c>
      <c r="AP70">
        <v>9966</v>
      </c>
      <c r="AQ70">
        <v>4436</v>
      </c>
      <c r="AR70">
        <v>13919</v>
      </c>
      <c r="AS70">
        <v>542</v>
      </c>
      <c r="AT70">
        <v>42393</v>
      </c>
      <c r="AY70">
        <v>54</v>
      </c>
      <c r="AZ70">
        <v>389583</v>
      </c>
    </row>
    <row r="71" spans="2:52">
      <c r="B71" t="s">
        <v>42</v>
      </c>
      <c r="AI71">
        <v>278707</v>
      </c>
      <c r="AJ71">
        <v>118397</v>
      </c>
      <c r="AK71">
        <v>136538</v>
      </c>
      <c r="AL71">
        <v>75258</v>
      </c>
      <c r="AM71">
        <v>217059</v>
      </c>
      <c r="AN71">
        <v>133268</v>
      </c>
      <c r="AO71">
        <v>142830</v>
      </c>
      <c r="AP71">
        <v>211271</v>
      </c>
      <c r="AQ71">
        <v>337283</v>
      </c>
      <c r="AR71">
        <v>279604</v>
      </c>
      <c r="AS71">
        <v>71239</v>
      </c>
      <c r="AT71">
        <v>2064</v>
      </c>
      <c r="AY71">
        <v>967579</v>
      </c>
      <c r="AZ71">
        <v>2571224</v>
      </c>
    </row>
    <row r="72" spans="2:52">
      <c r="B72" t="s">
        <v>43</v>
      </c>
      <c r="AI72">
        <v>376</v>
      </c>
      <c r="AJ72">
        <v>204</v>
      </c>
      <c r="AO72">
        <v>184</v>
      </c>
      <c r="AP72">
        <v>5</v>
      </c>
      <c r="AQ72">
        <v>1225</v>
      </c>
      <c r="AR72">
        <v>950</v>
      </c>
      <c r="AS72">
        <v>2971</v>
      </c>
      <c r="AT72">
        <v>1269</v>
      </c>
      <c r="AY72">
        <v>41</v>
      </c>
      <c r="AZ72">
        <v>14875</v>
      </c>
    </row>
    <row r="73" spans="2:52">
      <c r="B73" t="s">
        <v>107</v>
      </c>
    </row>
    <row r="74" spans="2:52">
      <c r="B74" t="s">
        <v>99</v>
      </c>
      <c r="AQ74">
        <v>1122</v>
      </c>
    </row>
    <row r="75" spans="2:52">
      <c r="B75" t="s">
        <v>44</v>
      </c>
      <c r="AI75">
        <v>10943585</v>
      </c>
      <c r="AJ75">
        <v>7228549</v>
      </c>
      <c r="AK75">
        <v>5724494</v>
      </c>
      <c r="AL75">
        <v>7645364</v>
      </c>
      <c r="AM75">
        <v>8458899</v>
      </c>
      <c r="AN75">
        <v>7741177</v>
      </c>
      <c r="AO75">
        <v>8703044</v>
      </c>
      <c r="AP75">
        <v>11785700</v>
      </c>
      <c r="AQ75">
        <v>11902191</v>
      </c>
      <c r="AR75">
        <v>10338654</v>
      </c>
      <c r="AS75">
        <v>10530219</v>
      </c>
      <c r="AT75">
        <v>11233248</v>
      </c>
      <c r="AU75">
        <v>10802099</v>
      </c>
      <c r="AV75">
        <v>18442020</v>
      </c>
      <c r="AW75">
        <v>15568331</v>
      </c>
      <c r="AX75">
        <v>10757078</v>
      </c>
      <c r="AY75">
        <v>41931083</v>
      </c>
      <c r="AZ75">
        <v>40913017</v>
      </c>
    </row>
    <row r="76" spans="2:52">
      <c r="B76" t="s">
        <v>45</v>
      </c>
      <c r="AJ76">
        <v>347454</v>
      </c>
      <c r="AK76">
        <v>159</v>
      </c>
      <c r="AL76">
        <v>2909</v>
      </c>
      <c r="AM76">
        <v>1330</v>
      </c>
      <c r="AO76">
        <v>720</v>
      </c>
      <c r="AQ76">
        <v>855743</v>
      </c>
      <c r="AS76">
        <v>523444</v>
      </c>
      <c r="AT76">
        <v>1336363</v>
      </c>
      <c r="AY76">
        <v>757928</v>
      </c>
      <c r="AZ76">
        <v>9264080</v>
      </c>
    </row>
    <row r="77" spans="2:52">
      <c r="B77" t="s">
        <v>90</v>
      </c>
      <c r="AP77">
        <v>46</v>
      </c>
      <c r="AR77">
        <v>8</v>
      </c>
    </row>
    <row r="78" spans="2:52">
      <c r="B78" t="s">
        <v>46</v>
      </c>
      <c r="AI78">
        <v>256975</v>
      </c>
      <c r="AJ78">
        <v>165613</v>
      </c>
      <c r="AK78">
        <v>115469</v>
      </c>
      <c r="AL78">
        <v>193841</v>
      </c>
      <c r="AM78">
        <v>175038</v>
      </c>
      <c r="AN78">
        <v>267509</v>
      </c>
      <c r="AO78">
        <v>346214</v>
      </c>
      <c r="AP78">
        <v>352247</v>
      </c>
      <c r="AQ78">
        <v>342875</v>
      </c>
      <c r="AR78">
        <v>468025</v>
      </c>
      <c r="AS78">
        <v>291976</v>
      </c>
      <c r="AT78">
        <v>1767635</v>
      </c>
      <c r="AU78">
        <v>2559</v>
      </c>
      <c r="AV78">
        <v>222714</v>
      </c>
      <c r="AY78">
        <v>918362</v>
      </c>
      <c r="AZ78">
        <v>15796842</v>
      </c>
    </row>
    <row r="79" spans="2:52">
      <c r="B79" t="s">
        <v>47</v>
      </c>
      <c r="AI79">
        <v>47293</v>
      </c>
      <c r="AK79">
        <v>3971</v>
      </c>
      <c r="AN79">
        <v>3</v>
      </c>
      <c r="AO79">
        <v>5683</v>
      </c>
      <c r="AP79">
        <v>11221</v>
      </c>
      <c r="AQ79">
        <v>32357</v>
      </c>
      <c r="AR79">
        <v>115605</v>
      </c>
      <c r="AT79">
        <v>1</v>
      </c>
      <c r="AZ79">
        <v>1</v>
      </c>
    </row>
    <row r="80" spans="2:52">
      <c r="B80" t="s">
        <v>48</v>
      </c>
      <c r="AI80">
        <v>986</v>
      </c>
      <c r="AJ80">
        <v>40</v>
      </c>
      <c r="AK80">
        <v>1486</v>
      </c>
      <c r="AL80">
        <v>100</v>
      </c>
      <c r="AM80">
        <v>53</v>
      </c>
      <c r="AN80">
        <v>260</v>
      </c>
      <c r="AO80">
        <v>320</v>
      </c>
      <c r="AP80">
        <v>2468</v>
      </c>
      <c r="AQ80">
        <v>150</v>
      </c>
      <c r="AR80">
        <v>496</v>
      </c>
      <c r="AY80">
        <v>2500</v>
      </c>
      <c r="AZ80">
        <v>176910</v>
      </c>
    </row>
    <row r="81" spans="2:52">
      <c r="B81" t="s">
        <v>49</v>
      </c>
      <c r="AI81">
        <v>1678</v>
      </c>
      <c r="AJ81">
        <v>6</v>
      </c>
      <c r="AK81">
        <v>418</v>
      </c>
      <c r="AL81">
        <v>176</v>
      </c>
      <c r="AM81">
        <v>1807</v>
      </c>
      <c r="AN81">
        <v>130</v>
      </c>
      <c r="AO81">
        <v>1071</v>
      </c>
      <c r="AQ81">
        <v>1218</v>
      </c>
      <c r="AR81">
        <v>859</v>
      </c>
      <c r="AS81">
        <v>31676</v>
      </c>
      <c r="AT81">
        <v>19784</v>
      </c>
      <c r="AY81">
        <v>7251</v>
      </c>
      <c r="AZ81">
        <v>215037</v>
      </c>
    </row>
    <row r="82" spans="2:52">
      <c r="B82" t="s">
        <v>50</v>
      </c>
      <c r="AS82">
        <v>9605</v>
      </c>
      <c r="AT82">
        <v>36746</v>
      </c>
      <c r="AZ82">
        <v>342000</v>
      </c>
    </row>
    <row r="83" spans="2:52">
      <c r="B83" t="s">
        <v>80</v>
      </c>
    </row>
    <row r="84" spans="2:52">
      <c r="B84" t="s">
        <v>100</v>
      </c>
      <c r="AP84">
        <v>4</v>
      </c>
      <c r="AS84">
        <v>1</v>
      </c>
      <c r="AZ84">
        <v>210</v>
      </c>
    </row>
    <row r="85" spans="2:52">
      <c r="B85" t="s">
        <v>51</v>
      </c>
      <c r="AI85">
        <v>4007</v>
      </c>
      <c r="AJ85">
        <v>24704</v>
      </c>
      <c r="AM85">
        <v>5</v>
      </c>
      <c r="AN85">
        <v>130</v>
      </c>
      <c r="AP85">
        <v>29</v>
      </c>
      <c r="AS85">
        <v>500</v>
      </c>
    </row>
    <row r="86" spans="2:52">
      <c r="B86" t="s">
        <v>52</v>
      </c>
      <c r="AI86">
        <v>13988621</v>
      </c>
      <c r="AJ86">
        <v>9884496</v>
      </c>
      <c r="AK86">
        <v>11364718</v>
      </c>
      <c r="AL86">
        <v>12600655</v>
      </c>
      <c r="AM86">
        <v>13922310</v>
      </c>
      <c r="AN86">
        <v>15347887</v>
      </c>
      <c r="AO86">
        <v>17794522</v>
      </c>
      <c r="AP86">
        <v>17867471</v>
      </c>
      <c r="AQ86">
        <v>19972855</v>
      </c>
      <c r="AR86">
        <v>12004738</v>
      </c>
      <c r="AS86">
        <v>10372670</v>
      </c>
      <c r="AT86">
        <v>16423415</v>
      </c>
      <c r="AU86">
        <v>1524135</v>
      </c>
      <c r="AV86">
        <v>13342580</v>
      </c>
      <c r="AW86">
        <v>32020996</v>
      </c>
      <c r="AX86">
        <v>36872547</v>
      </c>
      <c r="AY86">
        <v>122844632</v>
      </c>
      <c r="AZ86">
        <v>189177857</v>
      </c>
    </row>
    <row r="87" spans="2:52">
      <c r="B87" t="s">
        <v>120</v>
      </c>
      <c r="AS87">
        <v>163322</v>
      </c>
      <c r="AT87">
        <v>510961</v>
      </c>
      <c r="AV87">
        <v>29910</v>
      </c>
    </row>
    <row r="88" spans="2:52">
      <c r="B88" t="s">
        <v>53</v>
      </c>
      <c r="AI88">
        <v>17694</v>
      </c>
      <c r="AJ88">
        <v>9480</v>
      </c>
      <c r="AK88">
        <v>3204</v>
      </c>
      <c r="AL88">
        <v>1445</v>
      </c>
      <c r="AM88">
        <v>6827</v>
      </c>
      <c r="AN88">
        <v>11022</v>
      </c>
      <c r="AO88">
        <v>6348</v>
      </c>
      <c r="AP88">
        <v>2347</v>
      </c>
      <c r="AQ88">
        <v>4834</v>
      </c>
      <c r="AR88">
        <v>1845</v>
      </c>
      <c r="AS88">
        <v>7598</v>
      </c>
      <c r="AT88">
        <v>1630</v>
      </c>
      <c r="AY88">
        <v>14272</v>
      </c>
      <c r="AZ88">
        <v>401137</v>
      </c>
    </row>
    <row r="89" spans="2:52">
      <c r="B89" t="s">
        <v>54</v>
      </c>
      <c r="AI89">
        <v>3009</v>
      </c>
      <c r="AJ89">
        <v>3485</v>
      </c>
      <c r="AK89">
        <v>491</v>
      </c>
      <c r="AL89">
        <v>694</v>
      </c>
      <c r="AM89">
        <v>1723</v>
      </c>
      <c r="AN89">
        <v>550</v>
      </c>
      <c r="AO89">
        <v>898</v>
      </c>
      <c r="AZ89">
        <v>150</v>
      </c>
    </row>
    <row r="90" spans="2:52">
      <c r="B90" t="s">
        <v>55</v>
      </c>
      <c r="AI90">
        <v>584377</v>
      </c>
      <c r="AJ90">
        <v>343247</v>
      </c>
      <c r="AK90">
        <v>214296</v>
      </c>
      <c r="AL90">
        <v>125209</v>
      </c>
      <c r="AM90">
        <v>134471</v>
      </c>
      <c r="AN90">
        <v>168566</v>
      </c>
      <c r="AO90">
        <v>186564</v>
      </c>
      <c r="AP90">
        <v>189351</v>
      </c>
      <c r="AQ90">
        <v>374865</v>
      </c>
      <c r="AR90">
        <v>370033</v>
      </c>
      <c r="AS90">
        <v>207255</v>
      </c>
      <c r="AT90">
        <v>17545</v>
      </c>
      <c r="AU90">
        <v>2468</v>
      </c>
      <c r="AY90">
        <v>1201840</v>
      </c>
      <c r="AZ90">
        <v>1216369</v>
      </c>
    </row>
    <row r="91" spans="2:52">
      <c r="B91" t="s">
        <v>56</v>
      </c>
      <c r="AI91">
        <v>1482177</v>
      </c>
      <c r="AJ91">
        <v>1606042</v>
      </c>
      <c r="AK91">
        <v>1509720</v>
      </c>
      <c r="AL91">
        <v>1132439</v>
      </c>
      <c r="AM91">
        <v>1074877</v>
      </c>
      <c r="AN91">
        <v>1377202</v>
      </c>
      <c r="AO91">
        <v>1467182</v>
      </c>
      <c r="AP91">
        <v>2236250</v>
      </c>
      <c r="AQ91">
        <v>2915528</v>
      </c>
      <c r="AR91">
        <v>2516370</v>
      </c>
      <c r="AS91">
        <v>1550145</v>
      </c>
      <c r="AT91">
        <v>1611815</v>
      </c>
      <c r="AU91">
        <v>32157</v>
      </c>
      <c r="AV91">
        <v>1610</v>
      </c>
      <c r="AY91">
        <v>2971833</v>
      </c>
      <c r="AZ91">
        <v>12976889</v>
      </c>
    </row>
    <row r="92" spans="2:52">
      <c r="B92" t="s">
        <v>91</v>
      </c>
      <c r="AQ92">
        <v>31</v>
      </c>
      <c r="AZ92">
        <v>36872189</v>
      </c>
    </row>
    <row r="93" spans="2:52">
      <c r="B93" t="s">
        <v>81</v>
      </c>
    </row>
    <row r="94" spans="2:52">
      <c r="B94" t="s">
        <v>57</v>
      </c>
      <c r="AJ94">
        <v>10091</v>
      </c>
      <c r="AK94">
        <v>144</v>
      </c>
      <c r="AL94">
        <v>11</v>
      </c>
      <c r="AP94">
        <v>1203</v>
      </c>
      <c r="AZ94">
        <v>57832</v>
      </c>
    </row>
    <row r="95" spans="2:52">
      <c r="B95" t="s">
        <v>105</v>
      </c>
      <c r="AR95">
        <v>241</v>
      </c>
    </row>
    <row r="96" spans="2:52">
      <c r="B96" t="s">
        <v>58</v>
      </c>
      <c r="AI96">
        <v>2675</v>
      </c>
      <c r="AJ96">
        <v>5895</v>
      </c>
      <c r="AK96">
        <v>6205</v>
      </c>
      <c r="AL96">
        <v>9484</v>
      </c>
      <c r="AM96">
        <v>6164</v>
      </c>
      <c r="AN96">
        <v>7163</v>
      </c>
      <c r="AO96">
        <v>25662</v>
      </c>
      <c r="AP96">
        <v>22057</v>
      </c>
      <c r="AQ96">
        <v>47874</v>
      </c>
      <c r="AR96">
        <v>78768</v>
      </c>
      <c r="AS96">
        <v>192302</v>
      </c>
      <c r="AT96">
        <v>115529</v>
      </c>
      <c r="AU96">
        <v>10</v>
      </c>
      <c r="AW96">
        <v>2800</v>
      </c>
      <c r="AY96">
        <v>27498</v>
      </c>
      <c r="AZ96">
        <v>418224</v>
      </c>
    </row>
    <row r="97" spans="2:54">
      <c r="B97" t="s">
        <v>59</v>
      </c>
      <c r="AI97">
        <v>23422101</v>
      </c>
      <c r="AJ97">
        <v>12763932</v>
      </c>
      <c r="AK97">
        <v>12256780</v>
      </c>
      <c r="AL97">
        <v>10866675</v>
      </c>
      <c r="AM97">
        <v>11456564</v>
      </c>
      <c r="AN97">
        <v>12590020</v>
      </c>
      <c r="AO97">
        <v>11167318</v>
      </c>
      <c r="AP97">
        <v>13678528</v>
      </c>
      <c r="AQ97">
        <v>15237620</v>
      </c>
      <c r="AR97">
        <v>76843973</v>
      </c>
      <c r="AS97">
        <v>9234853</v>
      </c>
      <c r="AT97">
        <v>7726764</v>
      </c>
      <c r="AU97">
        <v>101811</v>
      </c>
      <c r="AV97">
        <v>210254</v>
      </c>
      <c r="AW97">
        <v>935</v>
      </c>
      <c r="AX97">
        <v>62282</v>
      </c>
      <c r="AY97">
        <v>13461839</v>
      </c>
      <c r="AZ97">
        <v>101783455</v>
      </c>
    </row>
    <row r="98" spans="2:54">
      <c r="B98" t="s">
        <v>60</v>
      </c>
      <c r="AI98">
        <v>5562154</v>
      </c>
      <c r="AJ98">
        <v>3175387</v>
      </c>
      <c r="AK98">
        <v>2158099</v>
      </c>
      <c r="AL98">
        <v>2732578</v>
      </c>
      <c r="AM98">
        <v>2780850</v>
      </c>
      <c r="AN98">
        <v>3258299</v>
      </c>
      <c r="AO98">
        <v>4103790</v>
      </c>
      <c r="AP98">
        <v>5636266</v>
      </c>
      <c r="AQ98">
        <v>6062584</v>
      </c>
      <c r="AR98">
        <v>10353069</v>
      </c>
      <c r="AS98">
        <v>28050213</v>
      </c>
      <c r="AT98">
        <v>23713081</v>
      </c>
      <c r="AU98">
        <v>2487998</v>
      </c>
      <c r="AV98">
        <v>15043</v>
      </c>
      <c r="AX98">
        <v>18715</v>
      </c>
      <c r="AY98">
        <v>33495072</v>
      </c>
      <c r="AZ98">
        <v>316259077</v>
      </c>
    </row>
    <row r="99" spans="2:54">
      <c r="B99" t="s">
        <v>92</v>
      </c>
      <c r="AR99">
        <v>1</v>
      </c>
      <c r="AS99">
        <v>16</v>
      </c>
      <c r="AZ99">
        <v>30</v>
      </c>
    </row>
    <row r="100" spans="2:54">
      <c r="B100" t="s">
        <v>61</v>
      </c>
      <c r="AJ100">
        <v>50</v>
      </c>
      <c r="AL100">
        <v>30</v>
      </c>
      <c r="AN100">
        <v>34</v>
      </c>
      <c r="AP100">
        <v>28</v>
      </c>
      <c r="AT100">
        <v>25</v>
      </c>
    </row>
    <row r="101" spans="2:54">
      <c r="B101" t="s">
        <v>62</v>
      </c>
      <c r="AI101">
        <v>187</v>
      </c>
      <c r="AJ101">
        <v>540</v>
      </c>
      <c r="AK101">
        <v>240</v>
      </c>
      <c r="AO101">
        <v>5</v>
      </c>
      <c r="AP101">
        <v>5</v>
      </c>
    </row>
    <row r="102" spans="2:54">
      <c r="B102" t="s">
        <v>63</v>
      </c>
      <c r="AI102">
        <v>2272</v>
      </c>
      <c r="AJ102">
        <v>2425</v>
      </c>
      <c r="AK102">
        <v>3486</v>
      </c>
      <c r="AL102">
        <v>6</v>
      </c>
      <c r="AM102">
        <v>12</v>
      </c>
      <c r="AN102">
        <v>171</v>
      </c>
      <c r="AO102">
        <v>1917</v>
      </c>
      <c r="AP102">
        <v>6595</v>
      </c>
      <c r="AQ102">
        <v>2583</v>
      </c>
      <c r="AR102">
        <v>171</v>
      </c>
      <c r="AS102">
        <v>2806</v>
      </c>
      <c r="AZ102">
        <v>2</v>
      </c>
    </row>
    <row r="103" spans="2:54">
      <c r="B103" t="s">
        <v>142</v>
      </c>
    </row>
    <row r="104" spans="2:54">
      <c r="B104" t="s">
        <v>143</v>
      </c>
    </row>
    <row r="105" spans="2:54">
      <c r="B105" t="s">
        <v>144</v>
      </c>
    </row>
    <row r="106" spans="2:54">
      <c r="B106" t="s">
        <v>64</v>
      </c>
    </row>
    <row r="108" spans="2:54">
      <c r="B108" t="s">
        <v>65</v>
      </c>
      <c r="E108">
        <f t="shared" ref="E108:AJ108" si="0">SUM(E4:E106)</f>
        <v>0</v>
      </c>
      <c r="F108">
        <f t="shared" si="0"/>
        <v>0</v>
      </c>
      <c r="G108">
        <f t="shared" si="0"/>
        <v>0</v>
      </c>
      <c r="H108">
        <f t="shared" si="0"/>
        <v>0</v>
      </c>
      <c r="I108">
        <f t="shared" si="0"/>
        <v>0</v>
      </c>
      <c r="J108">
        <f t="shared" si="0"/>
        <v>0</v>
      </c>
      <c r="K108">
        <f t="shared" si="0"/>
        <v>0</v>
      </c>
      <c r="L108">
        <f t="shared" si="0"/>
        <v>0</v>
      </c>
      <c r="M108">
        <f t="shared" si="0"/>
        <v>0</v>
      </c>
      <c r="N108">
        <f t="shared" si="0"/>
        <v>0</v>
      </c>
      <c r="O108">
        <f t="shared" si="0"/>
        <v>0</v>
      </c>
      <c r="P108">
        <f t="shared" si="0"/>
        <v>0</v>
      </c>
      <c r="Q108">
        <f t="shared" si="0"/>
        <v>0</v>
      </c>
      <c r="R108">
        <f t="shared" si="0"/>
        <v>0</v>
      </c>
      <c r="S108">
        <f t="shared" si="0"/>
        <v>0</v>
      </c>
      <c r="T108">
        <f t="shared" si="0"/>
        <v>0</v>
      </c>
      <c r="U108">
        <f t="shared" si="0"/>
        <v>0</v>
      </c>
      <c r="V108">
        <f t="shared" si="0"/>
        <v>0</v>
      </c>
      <c r="W108">
        <f t="shared" si="0"/>
        <v>0</v>
      </c>
      <c r="X108">
        <f t="shared" si="0"/>
        <v>0</v>
      </c>
      <c r="Y108">
        <f t="shared" si="0"/>
        <v>0</v>
      </c>
      <c r="Z108">
        <f t="shared" si="0"/>
        <v>0</v>
      </c>
      <c r="AA108">
        <f t="shared" si="0"/>
        <v>0</v>
      </c>
      <c r="AB108">
        <f t="shared" si="0"/>
        <v>0</v>
      </c>
      <c r="AC108">
        <f t="shared" si="0"/>
        <v>0</v>
      </c>
      <c r="AD108">
        <f t="shared" si="0"/>
        <v>0</v>
      </c>
      <c r="AE108">
        <f t="shared" si="0"/>
        <v>0</v>
      </c>
      <c r="AF108">
        <f t="shared" si="0"/>
        <v>0</v>
      </c>
      <c r="AG108">
        <f t="shared" si="0"/>
        <v>0</v>
      </c>
      <c r="AH108">
        <f t="shared" si="0"/>
        <v>0</v>
      </c>
      <c r="AI108">
        <f t="shared" si="0"/>
        <v>155008887</v>
      </c>
      <c r="AJ108">
        <f t="shared" si="0"/>
        <v>99908837</v>
      </c>
      <c r="AK108">
        <f t="shared" ref="AK108:AL108" si="1">SUM(AK4:AK106)</f>
        <v>89497423</v>
      </c>
      <c r="AL108">
        <f t="shared" si="1"/>
        <v>92963381</v>
      </c>
      <c r="AM108">
        <f>SUM(AM4:AM106)</f>
        <v>101726721</v>
      </c>
      <c r="AN108">
        <f>SUM(AN4:AN106)</f>
        <v>108754047</v>
      </c>
      <c r="AO108">
        <f t="shared" ref="AO108:AP108" si="2">SUM(AO4:AO106)</f>
        <v>110043648</v>
      </c>
      <c r="AP108">
        <f t="shared" si="2"/>
        <v>111824481</v>
      </c>
      <c r="AQ108">
        <f t="shared" ref="AQ108:BB108" si="3">SUM(AQ4:AQ106)</f>
        <v>129630731</v>
      </c>
      <c r="AR108">
        <f t="shared" si="3"/>
        <v>194604122</v>
      </c>
      <c r="AS108">
        <f t="shared" si="3"/>
        <v>124248965</v>
      </c>
      <c r="AT108">
        <f t="shared" si="3"/>
        <v>168838930</v>
      </c>
      <c r="AU108">
        <f t="shared" si="3"/>
        <v>100801453</v>
      </c>
      <c r="AV108">
        <f t="shared" si="3"/>
        <v>202761219</v>
      </c>
      <c r="AW108">
        <f t="shared" si="3"/>
        <v>156674332</v>
      </c>
      <c r="AX108">
        <f t="shared" si="3"/>
        <v>109334897</v>
      </c>
      <c r="AY108">
        <f t="shared" si="3"/>
        <v>565449977</v>
      </c>
      <c r="AZ108">
        <f t="shared" si="3"/>
        <v>1383772267</v>
      </c>
      <c r="BA108">
        <f t="shared" si="3"/>
        <v>0</v>
      </c>
      <c r="BB108">
        <f t="shared" si="3"/>
        <v>0</v>
      </c>
    </row>
    <row r="110" spans="2:54">
      <c r="AI110">
        <f>155008887-AI108</f>
        <v>0</v>
      </c>
      <c r="AJ110">
        <f>99908837-AJ108</f>
        <v>0</v>
      </c>
      <c r="AK110">
        <f>89497423-AK108</f>
        <v>0</v>
      </c>
      <c r="AL110">
        <f>92963381-AL108</f>
        <v>0</v>
      </c>
      <c r="AM110">
        <f>101726721-AM108</f>
        <v>0</v>
      </c>
      <c r="AN110">
        <f>108754047-AN108</f>
        <v>0</v>
      </c>
      <c r="AO110">
        <f>110043648-AO108</f>
        <v>0</v>
      </c>
      <c r="AP110">
        <f>111824481-AP108</f>
        <v>0</v>
      </c>
      <c r="AQ110">
        <f>129630731-AQ108</f>
        <v>0</v>
      </c>
      <c r="AR110">
        <f>194604122-AR108</f>
        <v>0</v>
      </c>
      <c r="AS110">
        <f>124248965-AS108</f>
        <v>0</v>
      </c>
      <c r="AT110">
        <f>168838930-AT108</f>
        <v>0</v>
      </c>
      <c r="AU110">
        <f>100801453-AU108</f>
        <v>0</v>
      </c>
      <c r="AV110">
        <f>202761219-AV108</f>
        <v>0</v>
      </c>
      <c r="AW110">
        <f>156674332-AW108</f>
        <v>0</v>
      </c>
      <c r="AX110">
        <f>109334897-AX108</f>
        <v>0</v>
      </c>
      <c r="AY110">
        <f>565449977-AY108</f>
        <v>0</v>
      </c>
      <c r="AZ110">
        <f>1383772267-AZ108</f>
        <v>0</v>
      </c>
    </row>
    <row r="113" spans="35:52">
      <c r="AI113" t="s">
        <v>66</v>
      </c>
      <c r="AJ113" t="s">
        <v>67</v>
      </c>
      <c r="AK113" t="s">
        <v>74</v>
      </c>
      <c r="AL113" t="s">
        <v>75</v>
      </c>
      <c r="AM113" t="s">
        <v>76</v>
      </c>
      <c r="AN113" t="s">
        <v>77</v>
      </c>
      <c r="AO113" t="s">
        <v>93</v>
      </c>
      <c r="AP113" t="s">
        <v>94</v>
      </c>
      <c r="AQ113" t="s">
        <v>101</v>
      </c>
      <c r="AR113" t="s">
        <v>109</v>
      </c>
      <c r="AT113" t="s">
        <v>113</v>
      </c>
      <c r="AU113" t="s">
        <v>122</v>
      </c>
      <c r="AV113" t="s">
        <v>123</v>
      </c>
      <c r="AW113" t="s">
        <v>124</v>
      </c>
      <c r="AX113" t="s">
        <v>125</v>
      </c>
      <c r="AY113" t="s">
        <v>132</v>
      </c>
      <c r="AZ113" t="s">
        <v>133</v>
      </c>
    </row>
    <row r="114" spans="35:52">
      <c r="AR114" t="s">
        <v>102</v>
      </c>
    </row>
    <row r="116" spans="35:52">
      <c r="AI116" t="s">
        <v>110</v>
      </c>
      <c r="AJ116" t="s">
        <v>110</v>
      </c>
      <c r="AK116" t="s">
        <v>110</v>
      </c>
      <c r="AL116" t="s">
        <v>110</v>
      </c>
      <c r="AM116" t="s">
        <v>110</v>
      </c>
      <c r="AN116" t="s">
        <v>110</v>
      </c>
      <c r="AO116" t="s">
        <v>110</v>
      </c>
      <c r="AP116" t="s">
        <v>110</v>
      </c>
      <c r="AQ116" t="s">
        <v>110</v>
      </c>
      <c r="AR116" t="s">
        <v>110</v>
      </c>
      <c r="AS116" t="s">
        <v>110</v>
      </c>
      <c r="AT116" t="s">
        <v>110</v>
      </c>
      <c r="AU116" t="s">
        <v>110</v>
      </c>
      <c r="AV116" t="s">
        <v>110</v>
      </c>
      <c r="AW116" t="s">
        <v>110</v>
      </c>
      <c r="AX116" t="s">
        <v>110</v>
      </c>
      <c r="AY116" t="s">
        <v>110</v>
      </c>
      <c r="AZ116" t="s">
        <v>110</v>
      </c>
    </row>
    <row r="117" spans="35:52">
      <c r="AI117" t="s">
        <v>111</v>
      </c>
      <c r="AJ117" t="s">
        <v>111</v>
      </c>
      <c r="AK117" t="s">
        <v>111</v>
      </c>
      <c r="AL117" t="s">
        <v>111</v>
      </c>
      <c r="AM117" t="s">
        <v>111</v>
      </c>
      <c r="AN117" t="s">
        <v>111</v>
      </c>
      <c r="AO117" t="s">
        <v>111</v>
      </c>
      <c r="AP117" t="s">
        <v>111</v>
      </c>
      <c r="AQ117" t="s">
        <v>111</v>
      </c>
      <c r="AR117" t="s">
        <v>111</v>
      </c>
      <c r="AS117" t="s">
        <v>111</v>
      </c>
      <c r="AT117" t="s">
        <v>111</v>
      </c>
      <c r="AU117" t="s">
        <v>111</v>
      </c>
      <c r="AV117" t="s">
        <v>111</v>
      </c>
      <c r="AW117" t="s">
        <v>111</v>
      </c>
      <c r="AX117" t="s">
        <v>111</v>
      </c>
      <c r="AY117" t="s">
        <v>111</v>
      </c>
      <c r="AZ117" t="s">
        <v>111</v>
      </c>
    </row>
    <row r="119" spans="35:52">
      <c r="AI119" t="s">
        <v>112</v>
      </c>
    </row>
    <row r="120" spans="35:52">
      <c r="AS120" t="s">
        <v>121</v>
      </c>
      <c r="AT120" t="s">
        <v>114</v>
      </c>
      <c r="AU120" t="s">
        <v>126</v>
      </c>
      <c r="AV120" t="s">
        <v>127</v>
      </c>
      <c r="AW120" t="s">
        <v>128</v>
      </c>
      <c r="AX120" t="s">
        <v>129</v>
      </c>
      <c r="AY120" t="s">
        <v>130</v>
      </c>
      <c r="AZ120" t="s">
        <v>131</v>
      </c>
    </row>
    <row r="121" spans="35:52">
      <c r="AI121" t="s">
        <v>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16"/>
  <sheetViews>
    <sheetView tabSelected="1" zoomScale="85" zoomScaleNormal="85" workbookViewId="0">
      <pane xSplit="3" ySplit="3" topLeftCell="AA87" activePane="bottomRight" state="frozen"/>
      <selection activeCell="A63" sqref="A63:XFD63"/>
      <selection pane="topRight" activeCell="A63" sqref="A63:XFD63"/>
      <selection pane="bottomLeft" activeCell="A63" sqref="A63:XFD63"/>
      <selection pane="bottomRight" activeCell="AE42" sqref="AE42"/>
    </sheetView>
  </sheetViews>
  <sheetFormatPr defaultRowHeight="15"/>
  <cols>
    <col min="31" max="33" width="10.28515625" bestFit="1" customWidth="1"/>
    <col min="34" max="34" width="10.85546875" bestFit="1" customWidth="1"/>
    <col min="35" max="36" width="10" bestFit="1" customWidth="1"/>
    <col min="37" max="38" width="9.28515625" bestFit="1" customWidth="1"/>
    <col min="40" max="40" width="10.140625" customWidth="1"/>
    <col min="41" max="41" width="11.85546875" customWidth="1"/>
    <col min="42" max="43" width="10.28515625" bestFit="1" customWidth="1"/>
    <col min="44" max="44" width="10.28515625" customWidth="1"/>
    <col min="45" max="45" width="10.140625" customWidth="1"/>
    <col min="46" max="46" width="10.5703125" customWidth="1"/>
    <col min="47" max="48" width="10.28515625" bestFit="1" customWidth="1"/>
    <col min="49" max="50" width="9.28515625" bestFit="1" customWidth="1"/>
    <col min="51" max="51" width="10.28515625" bestFit="1" customWidth="1"/>
    <col min="52" max="52" width="11.28515625" bestFit="1" customWidth="1"/>
  </cols>
  <sheetData>
    <row r="1" spans="1:54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 s="1">
        <v>1923</v>
      </c>
      <c r="AC1" s="1">
        <v>1924</v>
      </c>
      <c r="AD1" s="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>
      <c r="AA2" s="1"/>
      <c r="AB2" s="1"/>
      <c r="AC2" s="1"/>
      <c r="AD2" s="1"/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</row>
    <row r="3" spans="1:54">
      <c r="AE3" t="s">
        <v>68</v>
      </c>
      <c r="AF3" t="s">
        <v>68</v>
      </c>
      <c r="AG3" t="s">
        <v>68</v>
      </c>
      <c r="AH3" t="s">
        <v>68</v>
      </c>
      <c r="AI3" t="s">
        <v>68</v>
      </c>
      <c r="AJ3" t="s">
        <v>68</v>
      </c>
      <c r="AK3" t="s">
        <v>68</v>
      </c>
      <c r="AL3" t="s">
        <v>68</v>
      </c>
      <c r="AM3" t="s">
        <v>68</v>
      </c>
      <c r="AN3" t="s">
        <v>68</v>
      </c>
      <c r="AO3" t="s">
        <v>68</v>
      </c>
      <c r="AP3" t="s">
        <v>68</v>
      </c>
      <c r="AQ3" t="s">
        <v>68</v>
      </c>
      <c r="AR3" t="s">
        <v>68</v>
      </c>
      <c r="AS3" t="s">
        <v>68</v>
      </c>
      <c r="AT3" t="s">
        <v>68</v>
      </c>
      <c r="AU3" t="s">
        <v>68</v>
      </c>
      <c r="AV3" t="s">
        <v>68</v>
      </c>
      <c r="AW3" t="s">
        <v>68</v>
      </c>
      <c r="AX3" t="s">
        <v>68</v>
      </c>
      <c r="AY3" t="s">
        <v>68</v>
      </c>
      <c r="AZ3" t="s">
        <v>68</v>
      </c>
    </row>
    <row r="4" spans="1:54">
      <c r="A4" t="s">
        <v>2</v>
      </c>
      <c r="B4" t="s">
        <v>3</v>
      </c>
      <c r="AM4">
        <v>2163</v>
      </c>
      <c r="AN4">
        <v>439014</v>
      </c>
      <c r="AO4">
        <v>95211</v>
      </c>
      <c r="AP4">
        <v>3584</v>
      </c>
      <c r="AR4">
        <v>21356</v>
      </c>
      <c r="AS4">
        <v>1879</v>
      </c>
      <c r="AY4">
        <v>113771</v>
      </c>
      <c r="AZ4">
        <v>7817</v>
      </c>
    </row>
    <row r="5" spans="1:54">
      <c r="B5" t="s">
        <v>134</v>
      </c>
    </row>
    <row r="6" spans="1:54">
      <c r="B6" t="s">
        <v>4</v>
      </c>
      <c r="AJ6">
        <v>48485</v>
      </c>
      <c r="AK6">
        <v>53882</v>
      </c>
      <c r="AL6">
        <v>36188</v>
      </c>
      <c r="AN6">
        <v>7620</v>
      </c>
      <c r="AO6">
        <v>2994</v>
      </c>
      <c r="AP6">
        <v>600</v>
      </c>
      <c r="AQ6">
        <v>4830</v>
      </c>
    </row>
    <row r="7" spans="1:54">
      <c r="B7" t="s">
        <v>5</v>
      </c>
    </row>
    <row r="8" spans="1:54">
      <c r="B8" t="s">
        <v>6</v>
      </c>
      <c r="AO8">
        <v>165</v>
      </c>
      <c r="AP8">
        <v>84</v>
      </c>
      <c r="AR8">
        <v>97</v>
      </c>
      <c r="AT8">
        <v>400</v>
      </c>
    </row>
    <row r="9" spans="1:54">
      <c r="B9" t="s">
        <v>83</v>
      </c>
      <c r="AQ9">
        <v>1559</v>
      </c>
      <c r="AZ9">
        <v>14</v>
      </c>
    </row>
    <row r="10" spans="1:54">
      <c r="B10" t="s">
        <v>7</v>
      </c>
      <c r="AE10">
        <v>47807</v>
      </c>
      <c r="AF10">
        <v>159400</v>
      </c>
      <c r="AG10">
        <v>22790</v>
      </c>
      <c r="AH10">
        <v>51857</v>
      </c>
      <c r="AI10">
        <v>39207</v>
      </c>
      <c r="AJ10">
        <v>16930</v>
      </c>
      <c r="AK10">
        <v>44694</v>
      </c>
      <c r="AL10">
        <v>14543</v>
      </c>
      <c r="AM10">
        <v>11584</v>
      </c>
      <c r="AN10">
        <v>18060</v>
      </c>
      <c r="AO10">
        <v>30137</v>
      </c>
      <c r="AP10">
        <v>40105</v>
      </c>
      <c r="AQ10">
        <v>29118</v>
      </c>
      <c r="AR10">
        <v>41033</v>
      </c>
      <c r="AS10">
        <v>28554</v>
      </c>
      <c r="AT10">
        <v>48770</v>
      </c>
      <c r="AY10">
        <v>367945</v>
      </c>
      <c r="AZ10">
        <v>129186</v>
      </c>
    </row>
    <row r="11" spans="1:54">
      <c r="B11" t="s">
        <v>8</v>
      </c>
      <c r="AF11">
        <v>3077</v>
      </c>
      <c r="AG11">
        <v>19002</v>
      </c>
      <c r="AI11">
        <v>68</v>
      </c>
      <c r="AK11">
        <v>270</v>
      </c>
      <c r="AM11">
        <v>5354</v>
      </c>
      <c r="AO11">
        <v>300</v>
      </c>
      <c r="AP11">
        <v>1040</v>
      </c>
      <c r="AZ11">
        <v>11854</v>
      </c>
    </row>
    <row r="12" spans="1:54">
      <c r="B12" t="s">
        <v>9</v>
      </c>
      <c r="AE12">
        <v>706468</v>
      </c>
      <c r="AF12">
        <v>2386998</v>
      </c>
      <c r="AG12">
        <v>1295042</v>
      </c>
      <c r="AH12">
        <v>1460514</v>
      </c>
      <c r="AI12">
        <v>158809</v>
      </c>
      <c r="AJ12">
        <v>40356</v>
      </c>
      <c r="AK12">
        <v>160953</v>
      </c>
      <c r="AL12">
        <v>91642</v>
      </c>
      <c r="AM12">
        <v>428587</v>
      </c>
      <c r="AN12">
        <v>497499</v>
      </c>
      <c r="AO12">
        <v>2129875</v>
      </c>
      <c r="AP12">
        <v>909005</v>
      </c>
      <c r="AQ12">
        <v>1983706</v>
      </c>
      <c r="AR12">
        <v>2504730</v>
      </c>
      <c r="AY12">
        <v>385684</v>
      </c>
      <c r="AZ12">
        <v>554060</v>
      </c>
    </row>
    <row r="13" spans="1:54">
      <c r="B13" t="s">
        <v>106</v>
      </c>
      <c r="AR13">
        <v>600</v>
      </c>
    </row>
    <row r="14" spans="1:54">
      <c r="B14" t="s">
        <v>84</v>
      </c>
      <c r="AQ14">
        <v>15</v>
      </c>
      <c r="AS14">
        <v>20000</v>
      </c>
      <c r="AY14">
        <v>5483</v>
      </c>
      <c r="AZ14">
        <v>44677</v>
      </c>
    </row>
    <row r="15" spans="1:54">
      <c r="B15" t="s">
        <v>10</v>
      </c>
      <c r="AE15">
        <f>131952045-92335512</f>
        <v>39616533</v>
      </c>
      <c r="AF15">
        <f>143697196-100345670</f>
        <v>43351526</v>
      </c>
      <c r="AG15">
        <f>131649685-93262130</f>
        <v>38387555</v>
      </c>
      <c r="AH15">
        <f>121640455-82341600</f>
        <v>39298855</v>
      </c>
      <c r="AI15">
        <v>3692182</v>
      </c>
      <c r="AJ15">
        <v>1755793</v>
      </c>
      <c r="AK15">
        <v>4747808</v>
      </c>
      <c r="AL15">
        <v>3518419</v>
      </c>
      <c r="AM15">
        <v>2067482</v>
      </c>
      <c r="AN15">
        <v>1466166</v>
      </c>
      <c r="AO15">
        <v>2769501</v>
      </c>
      <c r="AP15">
        <v>1867437</v>
      </c>
      <c r="AQ15">
        <v>2827935</v>
      </c>
      <c r="AR15">
        <v>3761626</v>
      </c>
      <c r="AS15">
        <v>6534777</v>
      </c>
      <c r="AT15">
        <v>10034778</v>
      </c>
      <c r="AU15">
        <v>6643122</v>
      </c>
      <c r="AV15">
        <v>13300314</v>
      </c>
      <c r="AW15">
        <v>19023724</v>
      </c>
      <c r="AX15">
        <v>14812726</v>
      </c>
      <c r="AY15">
        <v>4993279</v>
      </c>
      <c r="AZ15">
        <v>25304661</v>
      </c>
    </row>
    <row r="16" spans="1:54">
      <c r="B16" t="s">
        <v>11</v>
      </c>
      <c r="AI16">
        <v>14079</v>
      </c>
      <c r="AJ16">
        <v>388</v>
      </c>
      <c r="AK16">
        <v>48518</v>
      </c>
      <c r="AL16">
        <v>10191</v>
      </c>
      <c r="AM16">
        <v>6802</v>
      </c>
      <c r="AN16">
        <v>9910</v>
      </c>
      <c r="AO16">
        <v>656</v>
      </c>
      <c r="AP16">
        <v>2367</v>
      </c>
      <c r="AQ16">
        <v>462899</v>
      </c>
      <c r="AR16">
        <v>253232</v>
      </c>
      <c r="AS16">
        <v>572308</v>
      </c>
      <c r="AT16">
        <v>524593</v>
      </c>
      <c r="AU16">
        <v>974124</v>
      </c>
      <c r="AW16">
        <v>8130260</v>
      </c>
      <c r="AX16">
        <v>812211</v>
      </c>
      <c r="AY16">
        <v>24420</v>
      </c>
      <c r="AZ16">
        <v>5113593</v>
      </c>
    </row>
    <row r="17" spans="2:52">
      <c r="B17" t="s">
        <v>12</v>
      </c>
      <c r="AF17">
        <v>2876</v>
      </c>
      <c r="AI17">
        <v>599</v>
      </c>
      <c r="AO17">
        <v>20</v>
      </c>
      <c r="AR17">
        <v>82929</v>
      </c>
      <c r="AT17">
        <v>50</v>
      </c>
      <c r="AZ17">
        <v>65</v>
      </c>
    </row>
    <row r="18" spans="2:52">
      <c r="B18" t="s">
        <v>147</v>
      </c>
      <c r="AF18">
        <v>24835</v>
      </c>
      <c r="AH18">
        <v>89891</v>
      </c>
    </row>
    <row r="19" spans="2:52">
      <c r="B19" t="s">
        <v>103</v>
      </c>
    </row>
    <row r="20" spans="2:52">
      <c r="B20" t="s">
        <v>13</v>
      </c>
      <c r="AE20">
        <v>51604</v>
      </c>
      <c r="AF20">
        <v>76180</v>
      </c>
      <c r="AG20">
        <v>20781</v>
      </c>
      <c r="AH20">
        <v>26488</v>
      </c>
      <c r="AI20">
        <v>32183</v>
      </c>
      <c r="AJ20">
        <v>11077</v>
      </c>
      <c r="AK20">
        <v>126145</v>
      </c>
      <c r="AL20">
        <v>15272</v>
      </c>
      <c r="AM20">
        <v>61641</v>
      </c>
      <c r="AN20">
        <v>114264</v>
      </c>
      <c r="AO20">
        <v>434585</v>
      </c>
      <c r="AP20">
        <v>180226</v>
      </c>
      <c r="AQ20">
        <v>156699</v>
      </c>
      <c r="AR20">
        <v>159302</v>
      </c>
      <c r="AS20">
        <v>64363</v>
      </c>
      <c r="AT20">
        <v>168490</v>
      </c>
      <c r="AU20">
        <v>187060</v>
      </c>
      <c r="AV20">
        <v>1226935</v>
      </c>
      <c r="AW20">
        <v>415004</v>
      </c>
      <c r="AX20">
        <v>114128</v>
      </c>
      <c r="AY20">
        <v>176167</v>
      </c>
      <c r="AZ20">
        <v>4223375</v>
      </c>
    </row>
    <row r="21" spans="2:52">
      <c r="B21" t="s">
        <v>14</v>
      </c>
      <c r="AE21">
        <v>119440</v>
      </c>
      <c r="AG21">
        <v>15839</v>
      </c>
      <c r="AH21">
        <v>97280</v>
      </c>
      <c r="AI21">
        <v>4600</v>
      </c>
      <c r="AJ21">
        <v>800</v>
      </c>
      <c r="AK21">
        <v>13548</v>
      </c>
      <c r="AL21">
        <v>57216</v>
      </c>
      <c r="AM21">
        <v>74203</v>
      </c>
      <c r="AN21">
        <v>231813</v>
      </c>
      <c r="AO21">
        <v>349722</v>
      </c>
      <c r="AP21">
        <v>76851</v>
      </c>
      <c r="AQ21">
        <v>79176</v>
      </c>
      <c r="AR21">
        <v>9940</v>
      </c>
      <c r="AS21">
        <v>35473</v>
      </c>
      <c r="AT21">
        <v>2972</v>
      </c>
      <c r="AY21">
        <v>127553</v>
      </c>
      <c r="AZ21">
        <v>177389</v>
      </c>
    </row>
    <row r="22" spans="2:52">
      <c r="B22" t="s">
        <v>15</v>
      </c>
      <c r="AE22">
        <v>882959</v>
      </c>
      <c r="AF22">
        <v>1678672</v>
      </c>
      <c r="AG22">
        <v>2036237</v>
      </c>
      <c r="AH22">
        <v>1171839</v>
      </c>
      <c r="AI22">
        <v>2439453</v>
      </c>
      <c r="AJ22">
        <v>1999314</v>
      </c>
      <c r="AK22">
        <v>2021829</v>
      </c>
      <c r="AL22">
        <v>1952866</v>
      </c>
      <c r="AM22">
        <v>1339191</v>
      </c>
      <c r="AN22">
        <v>3107764</v>
      </c>
      <c r="AO22">
        <v>1576469</v>
      </c>
      <c r="AP22">
        <v>2165086</v>
      </c>
      <c r="AQ22">
        <v>4212124</v>
      </c>
      <c r="AR22">
        <v>6450853</v>
      </c>
      <c r="AS22">
        <v>2617524</v>
      </c>
      <c r="AT22">
        <v>172314</v>
      </c>
      <c r="AY22">
        <v>287699</v>
      </c>
      <c r="AZ22">
        <v>778079</v>
      </c>
    </row>
    <row r="23" spans="2:52">
      <c r="B23" t="s">
        <v>16</v>
      </c>
      <c r="AE23">
        <v>17460701</v>
      </c>
      <c r="AF23">
        <v>8622779</v>
      </c>
      <c r="AG23">
        <v>5376139</v>
      </c>
      <c r="AH23">
        <v>2845291</v>
      </c>
      <c r="AI23">
        <v>1981921</v>
      </c>
      <c r="AJ23">
        <v>2007306</v>
      </c>
      <c r="AK23">
        <v>4379779</v>
      </c>
      <c r="AL23">
        <v>2660272</v>
      </c>
      <c r="AM23">
        <v>8833929</v>
      </c>
      <c r="AN23">
        <v>2467126</v>
      </c>
      <c r="AO23">
        <v>1547950</v>
      </c>
      <c r="AP23">
        <v>605098</v>
      </c>
      <c r="AQ23">
        <v>263331</v>
      </c>
      <c r="AR23">
        <v>2962026</v>
      </c>
      <c r="AS23">
        <v>7317602</v>
      </c>
      <c r="AT23">
        <v>35655162</v>
      </c>
      <c r="AU23">
        <v>9606419</v>
      </c>
      <c r="AV23">
        <v>7040531</v>
      </c>
      <c r="AW23">
        <v>3148291</v>
      </c>
      <c r="AX23">
        <v>1019206</v>
      </c>
      <c r="AY23">
        <v>12187283</v>
      </c>
      <c r="AZ23">
        <v>51413554</v>
      </c>
    </row>
    <row r="24" spans="2:52">
      <c r="B24" t="s">
        <v>85</v>
      </c>
      <c r="AP24">
        <v>135</v>
      </c>
      <c r="AR24">
        <v>252669</v>
      </c>
    </row>
    <row r="25" spans="2:52">
      <c r="B25" t="s">
        <v>96</v>
      </c>
      <c r="AQ25">
        <v>40643</v>
      </c>
      <c r="AR25">
        <v>40644</v>
      </c>
    </row>
    <row r="26" spans="2:52">
      <c r="B26" t="s">
        <v>117</v>
      </c>
      <c r="AS26">
        <v>1101009</v>
      </c>
    </row>
    <row r="27" spans="2:52">
      <c r="B27" t="s">
        <v>86</v>
      </c>
    </row>
    <row r="28" spans="2:52">
      <c r="B28" t="s">
        <v>17</v>
      </c>
      <c r="AK28">
        <v>8046</v>
      </c>
      <c r="AM28">
        <v>3300</v>
      </c>
      <c r="AN28">
        <v>158</v>
      </c>
      <c r="AO28">
        <v>20</v>
      </c>
      <c r="AP28">
        <v>88288</v>
      </c>
      <c r="AQ28">
        <v>10183</v>
      </c>
      <c r="AR28">
        <v>853</v>
      </c>
      <c r="AY28">
        <v>62015</v>
      </c>
      <c r="AZ28">
        <v>13448</v>
      </c>
    </row>
    <row r="29" spans="2:52">
      <c r="B29" t="s">
        <v>18</v>
      </c>
      <c r="AE29">
        <v>283633</v>
      </c>
      <c r="AF29">
        <v>411470</v>
      </c>
      <c r="AG29">
        <v>4073690</v>
      </c>
      <c r="AH29">
        <v>3366646</v>
      </c>
      <c r="AI29">
        <v>2285757</v>
      </c>
      <c r="AJ29">
        <v>1259008</v>
      </c>
      <c r="AK29">
        <v>544602</v>
      </c>
      <c r="AL29">
        <v>357534</v>
      </c>
      <c r="AM29">
        <v>481356</v>
      </c>
      <c r="AN29">
        <v>276582</v>
      </c>
      <c r="AO29">
        <v>406812</v>
      </c>
      <c r="AP29">
        <v>429929</v>
      </c>
      <c r="AQ29">
        <v>593899</v>
      </c>
      <c r="AR29">
        <v>1670622</v>
      </c>
      <c r="AS29">
        <v>472</v>
      </c>
      <c r="AY29">
        <v>5967618</v>
      </c>
      <c r="AZ29">
        <v>4963621</v>
      </c>
    </row>
    <row r="30" spans="2:52">
      <c r="B30" t="s">
        <v>19</v>
      </c>
      <c r="AG30">
        <v>441383</v>
      </c>
      <c r="AI30">
        <v>192</v>
      </c>
      <c r="AO30">
        <v>15592</v>
      </c>
      <c r="AP30">
        <v>19420</v>
      </c>
      <c r="AR30">
        <v>4602</v>
      </c>
    </row>
    <row r="31" spans="2:52">
      <c r="B31" t="s">
        <v>82</v>
      </c>
      <c r="AI31">
        <v>60</v>
      </c>
      <c r="AN31">
        <v>6904</v>
      </c>
      <c r="AO31">
        <v>188309</v>
      </c>
      <c r="AP31">
        <v>156493</v>
      </c>
      <c r="AQ31">
        <v>152229</v>
      </c>
      <c r="AR31">
        <v>68015</v>
      </c>
      <c r="AS31">
        <v>34921</v>
      </c>
    </row>
    <row r="32" spans="2:52">
      <c r="B32" t="s">
        <v>21</v>
      </c>
      <c r="AS32">
        <v>650</v>
      </c>
      <c r="AT32">
        <v>500</v>
      </c>
      <c r="AZ32">
        <v>13100</v>
      </c>
    </row>
    <row r="33" spans="2:52">
      <c r="B33" t="s">
        <v>97</v>
      </c>
    </row>
    <row r="34" spans="2:52">
      <c r="B34" t="s">
        <v>22</v>
      </c>
      <c r="AJ34">
        <v>420</v>
      </c>
      <c r="AK34">
        <v>975</v>
      </c>
      <c r="AM34">
        <v>15169</v>
      </c>
      <c r="AN34">
        <v>7663</v>
      </c>
      <c r="AO34">
        <v>4743</v>
      </c>
      <c r="AP34">
        <v>6336</v>
      </c>
      <c r="AQ34">
        <v>620</v>
      </c>
      <c r="AR34">
        <v>28179</v>
      </c>
      <c r="AS34">
        <v>2000</v>
      </c>
      <c r="AT34">
        <v>5564</v>
      </c>
      <c r="AY34">
        <v>20314</v>
      </c>
      <c r="AZ34">
        <v>2026409</v>
      </c>
    </row>
    <row r="35" spans="2:52">
      <c r="B35" t="s">
        <v>23</v>
      </c>
    </row>
    <row r="36" spans="2:52">
      <c r="B36" t="s">
        <v>78</v>
      </c>
    </row>
    <row r="37" spans="2:52">
      <c r="B37" t="s">
        <v>24</v>
      </c>
      <c r="AI37">
        <v>303860</v>
      </c>
      <c r="AK37">
        <v>93835</v>
      </c>
      <c r="AL37">
        <v>21121</v>
      </c>
      <c r="AM37">
        <v>7514</v>
      </c>
    </row>
    <row r="38" spans="2:52">
      <c r="B38" t="s">
        <v>70</v>
      </c>
      <c r="AM38">
        <v>7642</v>
      </c>
      <c r="AN38">
        <v>2190</v>
      </c>
      <c r="AO38">
        <v>2904</v>
      </c>
      <c r="AP38">
        <v>4798</v>
      </c>
      <c r="AQ38">
        <v>8686</v>
      </c>
      <c r="AR38">
        <v>1994</v>
      </c>
      <c r="AY38">
        <v>8101</v>
      </c>
      <c r="AZ38">
        <v>184621</v>
      </c>
    </row>
    <row r="39" spans="2:52">
      <c r="B39" t="s">
        <v>25</v>
      </c>
      <c r="AE39">
        <v>518910</v>
      </c>
      <c r="AF39">
        <v>515829</v>
      </c>
      <c r="AG39">
        <v>358552</v>
      </c>
      <c r="AH39">
        <v>89042</v>
      </c>
      <c r="AK39">
        <v>76680</v>
      </c>
      <c r="AL39">
        <v>75731</v>
      </c>
      <c r="AM39">
        <v>5516</v>
      </c>
      <c r="AN39">
        <v>9603</v>
      </c>
      <c r="AO39">
        <v>8241</v>
      </c>
      <c r="AQ39">
        <v>390</v>
      </c>
      <c r="AR39">
        <v>7538</v>
      </c>
      <c r="AS39">
        <v>43756</v>
      </c>
      <c r="AT39">
        <v>21620</v>
      </c>
      <c r="AU39">
        <v>4844</v>
      </c>
    </row>
    <row r="40" spans="2:52">
      <c r="B40" t="s">
        <v>26</v>
      </c>
      <c r="AE40">
        <v>100217</v>
      </c>
      <c r="AF40">
        <v>346453</v>
      </c>
      <c r="AG40">
        <v>215295</v>
      </c>
      <c r="AH40">
        <v>316065</v>
      </c>
      <c r="AI40">
        <v>170255</v>
      </c>
      <c r="AJ40">
        <v>76544</v>
      </c>
      <c r="AK40">
        <v>50216</v>
      </c>
      <c r="AL40">
        <v>217896</v>
      </c>
      <c r="AM40">
        <v>98555</v>
      </c>
      <c r="AN40">
        <v>82994</v>
      </c>
      <c r="AO40">
        <v>167494</v>
      </c>
      <c r="AP40">
        <v>240779</v>
      </c>
      <c r="AQ40">
        <v>136546</v>
      </c>
      <c r="AR40">
        <v>211822</v>
      </c>
      <c r="AS40">
        <v>340</v>
      </c>
      <c r="AY40">
        <v>57325</v>
      </c>
      <c r="AZ40">
        <v>411265</v>
      </c>
    </row>
    <row r="41" spans="2:52">
      <c r="B41" t="s">
        <v>27</v>
      </c>
      <c r="AE41">
        <v>6439620</v>
      </c>
      <c r="AF41">
        <v>5256043</v>
      </c>
      <c r="AG41">
        <v>3040661</v>
      </c>
      <c r="AH41">
        <v>2546237</v>
      </c>
      <c r="AI41">
        <v>2714546</v>
      </c>
      <c r="AJ41">
        <v>3461903</v>
      </c>
      <c r="AK41">
        <v>4193052</v>
      </c>
      <c r="AL41">
        <v>4178487</v>
      </c>
      <c r="AM41">
        <v>1793816</v>
      </c>
      <c r="AN41">
        <v>1142798</v>
      </c>
      <c r="AO41">
        <v>1673665</v>
      </c>
      <c r="AP41">
        <v>2724449</v>
      </c>
      <c r="AQ41">
        <v>6154648</v>
      </c>
      <c r="AR41">
        <v>3227246</v>
      </c>
      <c r="AS41">
        <v>6</v>
      </c>
      <c r="AT41">
        <v>9</v>
      </c>
      <c r="AU41">
        <v>3492235</v>
      </c>
      <c r="AV41">
        <v>4240183</v>
      </c>
      <c r="AW41">
        <v>1314969</v>
      </c>
      <c r="AX41">
        <v>435089</v>
      </c>
      <c r="AZ41">
        <v>328330</v>
      </c>
    </row>
    <row r="42" spans="2:52">
      <c r="B42" t="s">
        <v>28</v>
      </c>
    </row>
    <row r="43" spans="2:52">
      <c r="B43" t="s">
        <v>29</v>
      </c>
      <c r="AI43">
        <v>180</v>
      </c>
      <c r="AM43">
        <v>1932</v>
      </c>
      <c r="AR43">
        <v>300</v>
      </c>
      <c r="AZ43">
        <v>20000</v>
      </c>
    </row>
    <row r="44" spans="2:52">
      <c r="B44" t="s">
        <v>104</v>
      </c>
      <c r="AR44">
        <v>81</v>
      </c>
      <c r="AS44">
        <v>3992</v>
      </c>
      <c r="AT44">
        <v>85024</v>
      </c>
      <c r="AZ44">
        <v>969813</v>
      </c>
    </row>
    <row r="45" spans="2:52">
      <c r="B45" t="s">
        <v>30</v>
      </c>
      <c r="AE45">
        <v>37551017</v>
      </c>
      <c r="AF45">
        <v>69216909</v>
      </c>
      <c r="AG45">
        <v>61964759</v>
      </c>
      <c r="AH45">
        <v>36839075</v>
      </c>
      <c r="AI45">
        <v>30603577</v>
      </c>
      <c r="AJ45">
        <v>35655819</v>
      </c>
      <c r="AK45">
        <v>52959913</v>
      </c>
      <c r="AL45">
        <v>38366002</v>
      </c>
      <c r="AM45">
        <v>36745166</v>
      </c>
      <c r="AN45">
        <v>26854645</v>
      </c>
      <c r="AO45">
        <v>26369058</v>
      </c>
      <c r="AP45">
        <v>21123674</v>
      </c>
      <c r="AQ45">
        <v>21602035</v>
      </c>
      <c r="AR45">
        <v>24063339</v>
      </c>
      <c r="AS45">
        <v>26812858</v>
      </c>
      <c r="AT45">
        <v>38428954</v>
      </c>
      <c r="AU45">
        <v>1888379</v>
      </c>
      <c r="AV45">
        <v>1410785</v>
      </c>
      <c r="AW45">
        <v>224580</v>
      </c>
      <c r="AX45">
        <v>13329546</v>
      </c>
      <c r="AY45">
        <v>148728675</v>
      </c>
      <c r="AZ45">
        <v>216064032</v>
      </c>
    </row>
    <row r="46" spans="2:52">
      <c r="B46" t="s">
        <v>31</v>
      </c>
      <c r="AK46">
        <v>1530</v>
      </c>
      <c r="AL46">
        <v>20</v>
      </c>
      <c r="AO46">
        <v>700</v>
      </c>
      <c r="AP46">
        <v>330</v>
      </c>
      <c r="AQ46">
        <v>1225</v>
      </c>
      <c r="AR46">
        <v>768</v>
      </c>
    </row>
    <row r="47" spans="2:52">
      <c r="B47" t="s">
        <v>108</v>
      </c>
      <c r="AR47">
        <v>1560</v>
      </c>
    </row>
    <row r="48" spans="2:52">
      <c r="B48" t="s">
        <v>32</v>
      </c>
      <c r="AE48">
        <v>1129367</v>
      </c>
      <c r="AF48">
        <v>1953406</v>
      </c>
      <c r="AG48">
        <v>3071946</v>
      </c>
      <c r="AH48">
        <v>1182893</v>
      </c>
      <c r="AI48">
        <v>1154358</v>
      </c>
      <c r="AJ48">
        <v>1216355</v>
      </c>
      <c r="AK48">
        <v>1627028</v>
      </c>
      <c r="AL48">
        <v>5794402</v>
      </c>
      <c r="AM48">
        <v>15979242</v>
      </c>
      <c r="AN48">
        <v>11286952</v>
      </c>
      <c r="AO48">
        <v>6152585</v>
      </c>
      <c r="AP48">
        <v>2089838</v>
      </c>
      <c r="AQ48">
        <v>1295627</v>
      </c>
      <c r="AR48">
        <v>2467964</v>
      </c>
      <c r="AS48">
        <v>1034353</v>
      </c>
      <c r="AT48">
        <v>489710</v>
      </c>
      <c r="AY48">
        <v>468031</v>
      </c>
      <c r="AZ48">
        <v>47586439</v>
      </c>
    </row>
    <row r="49" spans="2:52">
      <c r="B49" t="s">
        <v>33</v>
      </c>
      <c r="AE49">
        <v>928331</v>
      </c>
      <c r="AF49">
        <v>1051758</v>
      </c>
      <c r="AG49">
        <v>736589</v>
      </c>
      <c r="AH49">
        <v>1135997</v>
      </c>
      <c r="AI49">
        <v>507847</v>
      </c>
      <c r="AJ49">
        <v>276904</v>
      </c>
      <c r="AK49">
        <v>279127</v>
      </c>
      <c r="AL49">
        <v>212828</v>
      </c>
      <c r="AM49">
        <v>223828</v>
      </c>
      <c r="AN49">
        <v>238317</v>
      </c>
      <c r="AO49">
        <v>349867</v>
      </c>
      <c r="AP49">
        <v>196660</v>
      </c>
      <c r="AQ49">
        <v>244613</v>
      </c>
      <c r="AR49">
        <v>301536</v>
      </c>
      <c r="AS49">
        <v>323079</v>
      </c>
      <c r="AT49">
        <v>143090</v>
      </c>
      <c r="AU49">
        <v>4563545</v>
      </c>
      <c r="AV49">
        <v>7675517</v>
      </c>
      <c r="AW49">
        <v>4965339</v>
      </c>
      <c r="AX49">
        <v>2399392</v>
      </c>
      <c r="AY49">
        <v>391149</v>
      </c>
      <c r="AZ49">
        <v>6109687</v>
      </c>
    </row>
    <row r="50" spans="2:52">
      <c r="B50" t="s">
        <v>79</v>
      </c>
      <c r="AM50">
        <v>5037</v>
      </c>
      <c r="AN50">
        <v>38123</v>
      </c>
      <c r="AO50">
        <v>109957</v>
      </c>
      <c r="AP50">
        <v>63818</v>
      </c>
      <c r="AQ50">
        <v>106117</v>
      </c>
      <c r="AR50">
        <v>78217</v>
      </c>
      <c r="AS50">
        <v>67855</v>
      </c>
      <c r="AT50">
        <v>37617</v>
      </c>
      <c r="AZ50">
        <v>2383692</v>
      </c>
    </row>
    <row r="51" spans="2:52">
      <c r="B51" t="s">
        <v>34</v>
      </c>
      <c r="AE51">
        <v>1162684</v>
      </c>
      <c r="AF51">
        <v>748465</v>
      </c>
      <c r="AG51">
        <v>930452</v>
      </c>
      <c r="AH51">
        <v>694772</v>
      </c>
      <c r="AI51">
        <v>659857</v>
      </c>
      <c r="AJ51">
        <v>206067</v>
      </c>
      <c r="AK51">
        <v>173953</v>
      </c>
      <c r="AL51">
        <v>249189</v>
      </c>
      <c r="AM51">
        <v>343698</v>
      </c>
      <c r="AN51">
        <v>166754</v>
      </c>
      <c r="AO51">
        <v>104131</v>
      </c>
      <c r="AP51">
        <v>197014</v>
      </c>
      <c r="AQ51">
        <v>167777</v>
      </c>
      <c r="AR51">
        <v>778736</v>
      </c>
      <c r="AS51">
        <v>183617</v>
      </c>
      <c r="AY51">
        <v>662384</v>
      </c>
      <c r="AZ51">
        <v>7595744</v>
      </c>
    </row>
    <row r="52" spans="2:52">
      <c r="B52" t="s">
        <v>35</v>
      </c>
      <c r="AE52">
        <v>14458623</v>
      </c>
      <c r="AF52">
        <v>13562678</v>
      </c>
      <c r="AG52">
        <v>6055681</v>
      </c>
      <c r="AH52">
        <v>15927849</v>
      </c>
      <c r="AI52">
        <v>8187345</v>
      </c>
      <c r="AJ52">
        <v>8009673</v>
      </c>
      <c r="AK52">
        <v>9015061</v>
      </c>
      <c r="AL52">
        <v>4164559</v>
      </c>
      <c r="AM52">
        <v>893876</v>
      </c>
      <c r="AN52">
        <v>3246825</v>
      </c>
      <c r="AO52">
        <v>5105278</v>
      </c>
      <c r="AP52">
        <v>5906924</v>
      </c>
      <c r="AQ52">
        <v>2387761</v>
      </c>
      <c r="AR52">
        <v>12350099</v>
      </c>
      <c r="AS52">
        <v>23630873</v>
      </c>
      <c r="AT52">
        <v>109426384</v>
      </c>
      <c r="AU52">
        <v>97321922</v>
      </c>
      <c r="AV52">
        <v>46997063</v>
      </c>
      <c r="AW52">
        <v>6381114</v>
      </c>
      <c r="AX52">
        <v>808677</v>
      </c>
      <c r="AY52">
        <v>53911</v>
      </c>
      <c r="AZ52">
        <v>16685</v>
      </c>
    </row>
    <row r="53" spans="2:52">
      <c r="B53" t="s">
        <v>36</v>
      </c>
      <c r="AE53">
        <v>76463</v>
      </c>
      <c r="AF53">
        <v>135989</v>
      </c>
      <c r="AG53">
        <v>53991</v>
      </c>
      <c r="AH53">
        <v>45304</v>
      </c>
      <c r="AI53">
        <v>27748</v>
      </c>
      <c r="AJ53">
        <v>11925</v>
      </c>
      <c r="AK53">
        <v>2713</v>
      </c>
      <c r="AL53">
        <v>4849</v>
      </c>
      <c r="AM53">
        <v>486</v>
      </c>
      <c r="AN53">
        <v>2099</v>
      </c>
      <c r="AO53">
        <v>2601</v>
      </c>
      <c r="AP53">
        <v>1099</v>
      </c>
      <c r="AQ53">
        <v>14022</v>
      </c>
      <c r="AR53">
        <v>10757</v>
      </c>
      <c r="AS53">
        <v>939</v>
      </c>
      <c r="AV53">
        <v>250</v>
      </c>
    </row>
    <row r="54" spans="2:52">
      <c r="B54" t="s">
        <v>37</v>
      </c>
      <c r="AI54">
        <v>1450</v>
      </c>
      <c r="AJ54">
        <v>2626</v>
      </c>
      <c r="AK54">
        <v>8163</v>
      </c>
      <c r="AL54">
        <v>13107</v>
      </c>
      <c r="AM54">
        <v>43020</v>
      </c>
      <c r="AN54">
        <v>1185</v>
      </c>
      <c r="AO54">
        <v>4160</v>
      </c>
      <c r="AP54">
        <v>866</v>
      </c>
      <c r="AQ54">
        <v>950</v>
      </c>
      <c r="AR54">
        <v>600</v>
      </c>
      <c r="AS54">
        <v>550</v>
      </c>
      <c r="AT54">
        <v>108782</v>
      </c>
      <c r="AZ54">
        <v>7619711</v>
      </c>
    </row>
    <row r="55" spans="2:52">
      <c r="B55" t="s">
        <v>87</v>
      </c>
      <c r="AP55">
        <v>29</v>
      </c>
      <c r="AR55">
        <v>788</v>
      </c>
    </row>
    <row r="56" spans="2:52">
      <c r="B56" t="s">
        <v>88</v>
      </c>
      <c r="AP56">
        <v>19</v>
      </c>
      <c r="AQ56">
        <v>335</v>
      </c>
    </row>
    <row r="57" spans="2:52">
      <c r="B57" t="s">
        <v>71</v>
      </c>
      <c r="AK57">
        <v>50</v>
      </c>
    </row>
    <row r="58" spans="2:52">
      <c r="B58" t="s">
        <v>72</v>
      </c>
      <c r="AN58">
        <v>124977</v>
      </c>
      <c r="AO58">
        <v>510999</v>
      </c>
      <c r="AP58">
        <v>353287</v>
      </c>
      <c r="AQ58">
        <v>1103778</v>
      </c>
      <c r="AR58">
        <v>600352</v>
      </c>
      <c r="AS58">
        <v>1778109</v>
      </c>
      <c r="AT58">
        <v>2445492</v>
      </c>
      <c r="AU58">
        <v>51715</v>
      </c>
      <c r="AV58">
        <v>358344</v>
      </c>
      <c r="AW58">
        <v>30220</v>
      </c>
    </row>
    <row r="59" spans="2:52">
      <c r="B59" t="s">
        <v>38</v>
      </c>
      <c r="AJ59">
        <v>1165</v>
      </c>
      <c r="AM59">
        <v>47745</v>
      </c>
      <c r="AN59">
        <v>140422</v>
      </c>
      <c r="AO59">
        <v>148368</v>
      </c>
      <c r="AP59">
        <v>195142</v>
      </c>
      <c r="AQ59">
        <v>104498</v>
      </c>
      <c r="AR59">
        <v>119774</v>
      </c>
      <c r="AS59">
        <v>63335</v>
      </c>
      <c r="AT59">
        <v>7470</v>
      </c>
    </row>
    <row r="60" spans="2:52">
      <c r="B60" t="s">
        <v>98</v>
      </c>
    </row>
    <row r="61" spans="2:52">
      <c r="B61" t="s">
        <v>73</v>
      </c>
      <c r="AL61">
        <v>10</v>
      </c>
      <c r="AR61">
        <v>12000</v>
      </c>
    </row>
    <row r="62" spans="2:52">
      <c r="B62" t="s">
        <v>39</v>
      </c>
      <c r="AE62">
        <v>2958431</v>
      </c>
      <c r="AF62">
        <v>1967256</v>
      </c>
      <c r="AG62">
        <v>1404802</v>
      </c>
      <c r="AH62">
        <v>1686790</v>
      </c>
      <c r="AI62">
        <v>863936</v>
      </c>
      <c r="AJ62">
        <v>693710</v>
      </c>
      <c r="AK62">
        <v>1678067</v>
      </c>
      <c r="AL62">
        <v>1183937</v>
      </c>
      <c r="AM62">
        <v>1309784</v>
      </c>
      <c r="AN62">
        <v>1869892</v>
      </c>
      <c r="AO62">
        <v>3184500</v>
      </c>
      <c r="AP62">
        <v>1983785</v>
      </c>
      <c r="AQ62">
        <v>5206942</v>
      </c>
      <c r="AR62">
        <v>4080893</v>
      </c>
      <c r="AS62">
        <v>1088955</v>
      </c>
      <c r="AY62">
        <v>2300784</v>
      </c>
      <c r="AZ62">
        <v>36595188</v>
      </c>
    </row>
    <row r="63" spans="2:52">
      <c r="B63" t="s">
        <v>40</v>
      </c>
      <c r="AE63">
        <v>7481124</v>
      </c>
      <c r="AF63">
        <v>5857622</v>
      </c>
      <c r="AG63">
        <v>9569829</v>
      </c>
      <c r="AH63">
        <v>10478514</v>
      </c>
      <c r="AI63">
        <v>6324939</v>
      </c>
      <c r="AJ63">
        <v>6379908</v>
      </c>
      <c r="AK63">
        <v>4952100</v>
      </c>
      <c r="AL63">
        <v>879661</v>
      </c>
      <c r="AM63">
        <v>4173262</v>
      </c>
      <c r="AN63">
        <v>1300500</v>
      </c>
      <c r="AO63">
        <v>818892</v>
      </c>
      <c r="AP63">
        <v>1333466</v>
      </c>
      <c r="AQ63">
        <v>739789</v>
      </c>
      <c r="AR63">
        <v>2169096</v>
      </c>
      <c r="AS63">
        <v>1057050</v>
      </c>
      <c r="AT63">
        <v>758558</v>
      </c>
      <c r="AU63">
        <v>1129839</v>
      </c>
      <c r="AV63">
        <v>551894</v>
      </c>
      <c r="AW63">
        <v>2089114</v>
      </c>
      <c r="AX63">
        <v>355150</v>
      </c>
      <c r="AY63">
        <v>238944</v>
      </c>
      <c r="AZ63">
        <v>7511299</v>
      </c>
    </row>
    <row r="64" spans="2:52">
      <c r="B64" t="s">
        <v>89</v>
      </c>
      <c r="AP64">
        <v>480</v>
      </c>
      <c r="AQ64">
        <v>1680</v>
      </c>
      <c r="AR64">
        <v>500</v>
      </c>
      <c r="AS64">
        <v>67924</v>
      </c>
    </row>
    <row r="65" spans="2:52">
      <c r="B65" t="s">
        <v>41</v>
      </c>
      <c r="AE65">
        <v>14251</v>
      </c>
      <c r="AG65">
        <v>6605</v>
      </c>
      <c r="AH65">
        <v>3641</v>
      </c>
      <c r="AI65">
        <v>5355</v>
      </c>
      <c r="AJ65">
        <v>1670</v>
      </c>
      <c r="AK65">
        <v>2604</v>
      </c>
      <c r="AM65">
        <v>6694</v>
      </c>
      <c r="AN65">
        <v>5674</v>
      </c>
      <c r="AO65">
        <v>7618</v>
      </c>
      <c r="AP65">
        <v>43518</v>
      </c>
      <c r="AQ65">
        <v>36780</v>
      </c>
      <c r="AR65">
        <v>91437</v>
      </c>
      <c r="AS65">
        <v>22971</v>
      </c>
      <c r="AT65">
        <v>13307</v>
      </c>
      <c r="AZ65">
        <v>2412</v>
      </c>
    </row>
    <row r="66" spans="2:52">
      <c r="B66" t="s">
        <v>42</v>
      </c>
      <c r="AE66">
        <v>912</v>
      </c>
      <c r="AF66">
        <v>89358</v>
      </c>
      <c r="AG66">
        <v>29019</v>
      </c>
      <c r="AH66">
        <v>64066</v>
      </c>
      <c r="AI66">
        <v>41249</v>
      </c>
      <c r="AJ66">
        <v>18202</v>
      </c>
      <c r="AK66">
        <v>21637</v>
      </c>
      <c r="AL66">
        <v>38897</v>
      </c>
      <c r="AM66">
        <v>59988</v>
      </c>
      <c r="AN66">
        <v>71619</v>
      </c>
      <c r="AO66">
        <v>131029</v>
      </c>
      <c r="AP66">
        <v>130391</v>
      </c>
      <c r="AQ66">
        <v>113887</v>
      </c>
      <c r="AR66">
        <v>394866</v>
      </c>
      <c r="AY66">
        <v>158634</v>
      </c>
      <c r="AZ66">
        <v>2797264</v>
      </c>
    </row>
    <row r="67" spans="2:52">
      <c r="B67" t="s">
        <v>43</v>
      </c>
      <c r="AM67">
        <v>3609</v>
      </c>
      <c r="AQ67">
        <v>1845</v>
      </c>
      <c r="AZ67">
        <v>39889</v>
      </c>
    </row>
    <row r="68" spans="2:52">
      <c r="B68" t="s">
        <v>107</v>
      </c>
      <c r="AR68">
        <v>3290</v>
      </c>
    </row>
    <row r="69" spans="2:52">
      <c r="B69" t="s">
        <v>99</v>
      </c>
    </row>
    <row r="70" spans="2:52">
      <c r="B70" t="s">
        <v>44</v>
      </c>
      <c r="AI70">
        <v>24337120</v>
      </c>
      <c r="AJ70">
        <v>18213352</v>
      </c>
      <c r="AK70">
        <v>23669944</v>
      </c>
      <c r="AL70">
        <v>33249958</v>
      </c>
      <c r="AM70">
        <v>36403950</v>
      </c>
      <c r="AN70">
        <v>35678860</v>
      </c>
      <c r="AO70">
        <v>49330639</v>
      </c>
      <c r="AP70">
        <v>58109799</v>
      </c>
      <c r="AQ70">
        <v>49848049</v>
      </c>
      <c r="AR70">
        <v>62899487</v>
      </c>
      <c r="AS70">
        <v>54306485</v>
      </c>
      <c r="AT70">
        <v>44689395</v>
      </c>
      <c r="AU70">
        <v>4350557</v>
      </c>
      <c r="AV70">
        <v>7357586</v>
      </c>
      <c r="AW70">
        <v>15709287</v>
      </c>
      <c r="AX70">
        <v>8232623</v>
      </c>
      <c r="AY70">
        <v>6606176</v>
      </c>
      <c r="AZ70">
        <v>43393708</v>
      </c>
    </row>
    <row r="71" spans="2:52">
      <c r="B71" t="s">
        <v>45</v>
      </c>
      <c r="AK71">
        <v>80</v>
      </c>
      <c r="AL71">
        <v>760</v>
      </c>
      <c r="AQ71">
        <v>1818</v>
      </c>
      <c r="AR71">
        <v>446</v>
      </c>
    </row>
    <row r="72" spans="2:52">
      <c r="B72" t="s">
        <v>90</v>
      </c>
      <c r="AP72">
        <v>645669</v>
      </c>
      <c r="AQ72">
        <v>1348286</v>
      </c>
      <c r="AR72">
        <v>594056</v>
      </c>
    </row>
    <row r="73" spans="2:52">
      <c r="B73" t="s">
        <v>46</v>
      </c>
      <c r="AE73">
        <v>1975</v>
      </c>
      <c r="AF73">
        <v>23962</v>
      </c>
      <c r="AG73">
        <v>250</v>
      </c>
      <c r="AH73">
        <v>4122</v>
      </c>
      <c r="AI73">
        <v>2250</v>
      </c>
      <c r="AJ73">
        <v>1592</v>
      </c>
      <c r="AK73">
        <v>3494</v>
      </c>
      <c r="AL73">
        <v>10737</v>
      </c>
      <c r="AM73">
        <v>10930</v>
      </c>
      <c r="AN73">
        <v>7708</v>
      </c>
      <c r="AO73">
        <v>3720790</v>
      </c>
      <c r="AP73">
        <v>1829</v>
      </c>
      <c r="AQ73">
        <v>860669</v>
      </c>
      <c r="AR73">
        <v>2060396</v>
      </c>
      <c r="AS73">
        <v>1245854</v>
      </c>
      <c r="AT73">
        <v>66441</v>
      </c>
      <c r="AU73">
        <v>2526624</v>
      </c>
      <c r="AY73">
        <v>28178931</v>
      </c>
      <c r="AZ73">
        <v>12592685</v>
      </c>
    </row>
    <row r="74" spans="2:52">
      <c r="B74" t="s">
        <v>47</v>
      </c>
      <c r="AK74">
        <v>533092</v>
      </c>
      <c r="AN74">
        <v>32175</v>
      </c>
      <c r="AO74">
        <v>33013</v>
      </c>
      <c r="AR74">
        <v>728696</v>
      </c>
    </row>
    <row r="75" spans="2:52">
      <c r="B75" t="s">
        <v>48</v>
      </c>
      <c r="AI75">
        <v>29386</v>
      </c>
      <c r="AJ75">
        <v>11106</v>
      </c>
      <c r="AK75">
        <v>47150</v>
      </c>
      <c r="AL75">
        <v>68168</v>
      </c>
      <c r="AM75">
        <v>260696</v>
      </c>
      <c r="AN75">
        <v>270976</v>
      </c>
      <c r="AO75">
        <v>144818</v>
      </c>
      <c r="AP75">
        <v>365967</v>
      </c>
      <c r="AQ75">
        <v>555238</v>
      </c>
      <c r="AR75">
        <v>278215</v>
      </c>
      <c r="AZ75">
        <v>1002133</v>
      </c>
    </row>
    <row r="76" spans="2:52">
      <c r="B76" t="s">
        <v>49</v>
      </c>
      <c r="AE76">
        <v>60194</v>
      </c>
      <c r="AF76">
        <v>293193</v>
      </c>
      <c r="AG76">
        <v>98099</v>
      </c>
      <c r="AH76">
        <v>220653</v>
      </c>
      <c r="AI76">
        <v>333508</v>
      </c>
      <c r="AJ76">
        <v>800</v>
      </c>
      <c r="AK76">
        <v>4206</v>
      </c>
      <c r="AL76">
        <v>175702</v>
      </c>
      <c r="AM76">
        <v>150443</v>
      </c>
      <c r="AO76">
        <v>855</v>
      </c>
      <c r="AP76">
        <v>1500</v>
      </c>
      <c r="AT76">
        <v>450</v>
      </c>
    </row>
    <row r="77" spans="2:52">
      <c r="B77" t="s">
        <v>50</v>
      </c>
      <c r="AI77">
        <v>521311</v>
      </c>
      <c r="AJ77">
        <v>562777</v>
      </c>
      <c r="AK77">
        <v>572828</v>
      </c>
      <c r="AL77">
        <v>773645</v>
      </c>
      <c r="AM77">
        <v>948706</v>
      </c>
      <c r="AN77">
        <v>1326272</v>
      </c>
      <c r="AO77">
        <v>1588911</v>
      </c>
      <c r="AP77">
        <v>2055071</v>
      </c>
      <c r="AQ77">
        <v>1729453</v>
      </c>
      <c r="AR77">
        <v>1859887</v>
      </c>
      <c r="AS77">
        <v>969948</v>
      </c>
      <c r="AT77">
        <v>491598</v>
      </c>
    </row>
    <row r="78" spans="2:52">
      <c r="B78" t="s">
        <v>80</v>
      </c>
      <c r="AO78">
        <v>924</v>
      </c>
      <c r="AP78">
        <v>7370</v>
      </c>
      <c r="AQ78">
        <v>27102</v>
      </c>
      <c r="AR78">
        <v>27522</v>
      </c>
      <c r="AS78">
        <v>23279</v>
      </c>
    </row>
    <row r="79" spans="2:52">
      <c r="B79" t="s">
        <v>100</v>
      </c>
    </row>
    <row r="80" spans="2:52">
      <c r="B80" t="s">
        <v>51</v>
      </c>
      <c r="AT80">
        <v>1317835</v>
      </c>
    </row>
    <row r="81" spans="2:52">
      <c r="B81" t="s">
        <v>52</v>
      </c>
      <c r="AE81">
        <v>92335512</v>
      </c>
      <c r="AF81">
        <v>100345670</v>
      </c>
      <c r="AG81">
        <v>93262130</v>
      </c>
      <c r="AH81">
        <v>82341600</v>
      </c>
      <c r="AI81">
        <v>59272463</v>
      </c>
      <c r="AJ81">
        <v>34009339</v>
      </c>
      <c r="AK81">
        <v>34264948</v>
      </c>
      <c r="AL81">
        <v>35443666</v>
      </c>
      <c r="AM81">
        <v>44851222</v>
      </c>
      <c r="AN81">
        <v>48047489</v>
      </c>
      <c r="AO81">
        <v>51504311</v>
      </c>
      <c r="AP81">
        <v>52658943</v>
      </c>
      <c r="AQ81">
        <v>62698922</v>
      </c>
      <c r="AR81">
        <v>61787408</v>
      </c>
      <c r="AS81">
        <v>45407263</v>
      </c>
      <c r="AT81">
        <v>39829441</v>
      </c>
      <c r="AU81">
        <v>4959241</v>
      </c>
      <c r="AV81">
        <v>25564883</v>
      </c>
      <c r="AW81">
        <v>32800752</v>
      </c>
      <c r="AX81">
        <v>47134215</v>
      </c>
      <c r="AY81">
        <v>174985878</v>
      </c>
      <c r="AZ81">
        <v>320210203</v>
      </c>
    </row>
    <row r="82" spans="2:52">
      <c r="B82" t="s">
        <v>148</v>
      </c>
      <c r="AF82">
        <v>80</v>
      </c>
    </row>
    <row r="83" spans="2:52">
      <c r="B83" t="s">
        <v>53</v>
      </c>
      <c r="AG83">
        <v>4245</v>
      </c>
      <c r="AH83">
        <v>158498</v>
      </c>
      <c r="AK83">
        <v>984</v>
      </c>
      <c r="AL83">
        <v>4488</v>
      </c>
      <c r="AM83">
        <v>3419</v>
      </c>
      <c r="AN83">
        <v>9972</v>
      </c>
      <c r="AQ83">
        <v>380</v>
      </c>
      <c r="AZ83">
        <v>2</v>
      </c>
    </row>
    <row r="84" spans="2:52">
      <c r="B84" t="s">
        <v>54</v>
      </c>
      <c r="AH84">
        <v>76305</v>
      </c>
      <c r="AI84">
        <v>165158</v>
      </c>
      <c r="AJ84">
        <v>554321</v>
      </c>
      <c r="AK84">
        <v>454720</v>
      </c>
      <c r="AL84">
        <v>743851</v>
      </c>
      <c r="AM84">
        <v>893518</v>
      </c>
      <c r="AN84">
        <v>2351945</v>
      </c>
      <c r="AO84">
        <v>1116307</v>
      </c>
      <c r="AZ84">
        <v>40</v>
      </c>
    </row>
    <row r="85" spans="2:52">
      <c r="B85" t="s">
        <v>55</v>
      </c>
      <c r="AE85">
        <v>155694</v>
      </c>
      <c r="AF85">
        <v>76992</v>
      </c>
      <c r="AG85">
        <v>3130</v>
      </c>
      <c r="AH85">
        <v>50558</v>
      </c>
      <c r="AI85">
        <v>195573</v>
      </c>
      <c r="AJ85">
        <v>27719</v>
      </c>
      <c r="AK85">
        <v>45472</v>
      </c>
      <c r="AL85">
        <v>170633</v>
      </c>
      <c r="AM85">
        <v>113355</v>
      </c>
      <c r="AN85">
        <v>234714</v>
      </c>
      <c r="AO85">
        <v>269659</v>
      </c>
      <c r="AP85">
        <v>320891</v>
      </c>
      <c r="AQ85">
        <v>498732</v>
      </c>
      <c r="AR85">
        <v>610773</v>
      </c>
      <c r="AY85">
        <v>1211178</v>
      </c>
      <c r="AZ85">
        <v>4363663</v>
      </c>
    </row>
    <row r="86" spans="2:52">
      <c r="B86" t="s">
        <v>56</v>
      </c>
      <c r="AE86">
        <v>68423</v>
      </c>
      <c r="AF86">
        <v>166818</v>
      </c>
      <c r="AG86">
        <v>28396</v>
      </c>
      <c r="AH86">
        <v>129525</v>
      </c>
      <c r="AI86">
        <v>174158</v>
      </c>
      <c r="AJ86">
        <v>211908</v>
      </c>
      <c r="AK86">
        <v>126139</v>
      </c>
      <c r="AL86">
        <v>138170</v>
      </c>
      <c r="AM86">
        <v>59283</v>
      </c>
      <c r="AN86">
        <v>101042</v>
      </c>
      <c r="AO86">
        <v>73089</v>
      </c>
      <c r="AP86">
        <v>83363</v>
      </c>
      <c r="AQ86">
        <v>27910</v>
      </c>
      <c r="AR86">
        <v>555123</v>
      </c>
      <c r="AS86">
        <v>568</v>
      </c>
      <c r="AT86">
        <v>110</v>
      </c>
      <c r="AY86">
        <v>109389</v>
      </c>
      <c r="AZ86">
        <v>2374434</v>
      </c>
    </row>
    <row r="87" spans="2:52">
      <c r="B87" t="s">
        <v>91</v>
      </c>
      <c r="AP87">
        <v>50</v>
      </c>
      <c r="AR87">
        <v>1581</v>
      </c>
      <c r="AY87">
        <v>4403</v>
      </c>
      <c r="AZ87">
        <v>6420454</v>
      </c>
    </row>
    <row r="88" spans="2:52">
      <c r="B88" t="s">
        <v>81</v>
      </c>
      <c r="AO88">
        <v>167185</v>
      </c>
      <c r="AP88">
        <v>484380</v>
      </c>
      <c r="AQ88">
        <v>1553882</v>
      </c>
      <c r="AR88">
        <v>3740</v>
      </c>
      <c r="AZ88">
        <v>83</v>
      </c>
    </row>
    <row r="89" spans="2:52">
      <c r="B89" t="s">
        <v>57</v>
      </c>
      <c r="AP89">
        <v>450</v>
      </c>
    </row>
    <row r="90" spans="2:52">
      <c r="B90" t="s">
        <v>105</v>
      </c>
      <c r="AZ90">
        <v>4404</v>
      </c>
    </row>
    <row r="91" spans="2:52">
      <c r="B91" t="s">
        <v>58</v>
      </c>
      <c r="AE91">
        <v>949126</v>
      </c>
      <c r="AF91">
        <v>1324369</v>
      </c>
      <c r="AG91">
        <v>1292675</v>
      </c>
      <c r="AH91">
        <v>1367036</v>
      </c>
      <c r="AI91">
        <v>772731</v>
      </c>
      <c r="AJ91">
        <v>429376</v>
      </c>
      <c r="AK91">
        <v>463295</v>
      </c>
      <c r="AL91">
        <v>860060</v>
      </c>
      <c r="AM91">
        <v>1071776</v>
      </c>
      <c r="AN91">
        <v>1688437</v>
      </c>
      <c r="AO91">
        <v>2117779</v>
      </c>
      <c r="AP91">
        <v>2593965</v>
      </c>
      <c r="AQ91">
        <v>2143330</v>
      </c>
      <c r="AR91">
        <v>2926411</v>
      </c>
      <c r="AS91">
        <v>2093821</v>
      </c>
      <c r="AT91">
        <v>1497369</v>
      </c>
      <c r="AY91">
        <v>1629953</v>
      </c>
      <c r="AZ91">
        <v>2378355</v>
      </c>
    </row>
    <row r="92" spans="2:52">
      <c r="B92" t="s">
        <v>59</v>
      </c>
      <c r="AE92">
        <v>2756266</v>
      </c>
      <c r="AF92">
        <v>4050866</v>
      </c>
      <c r="AG92">
        <v>2950582</v>
      </c>
      <c r="AH92">
        <v>3287308</v>
      </c>
      <c r="AI92">
        <v>2950464</v>
      </c>
      <c r="AJ92">
        <v>11420981</v>
      </c>
      <c r="AK92">
        <v>753260</v>
      </c>
      <c r="AL92">
        <v>1143718</v>
      </c>
      <c r="AM92">
        <v>1688542</v>
      </c>
      <c r="AN92">
        <v>1306990</v>
      </c>
      <c r="AO92">
        <v>3964700</v>
      </c>
      <c r="AP92">
        <v>2719142</v>
      </c>
      <c r="AQ92">
        <v>2899459</v>
      </c>
      <c r="AR92">
        <v>5219199</v>
      </c>
      <c r="AS92">
        <v>3311310</v>
      </c>
      <c r="AT92">
        <v>552524</v>
      </c>
      <c r="AY92">
        <v>2378415</v>
      </c>
      <c r="AZ92">
        <v>23654870</v>
      </c>
    </row>
    <row r="93" spans="2:52">
      <c r="B93" t="s">
        <v>60</v>
      </c>
      <c r="AE93">
        <v>644164</v>
      </c>
      <c r="AF93">
        <v>588705</v>
      </c>
      <c r="AG93">
        <v>920006</v>
      </c>
      <c r="AH93">
        <v>951300</v>
      </c>
      <c r="AI93">
        <v>741813</v>
      </c>
      <c r="AJ93">
        <v>426809</v>
      </c>
      <c r="AK93">
        <v>153325</v>
      </c>
      <c r="AL93">
        <v>115466</v>
      </c>
      <c r="AM93">
        <v>343930</v>
      </c>
      <c r="AN93">
        <v>259735</v>
      </c>
      <c r="AO93">
        <v>769970</v>
      </c>
      <c r="AP93">
        <v>1193817</v>
      </c>
      <c r="AQ93">
        <v>22659142</v>
      </c>
      <c r="AR93">
        <v>856236</v>
      </c>
      <c r="AS93">
        <v>3808941</v>
      </c>
      <c r="AT93">
        <v>3021831</v>
      </c>
      <c r="AY93">
        <v>56600321</v>
      </c>
      <c r="AZ93">
        <v>120992202</v>
      </c>
    </row>
    <row r="94" spans="2:52">
      <c r="B94" t="s">
        <v>92</v>
      </c>
      <c r="AP94">
        <v>633474</v>
      </c>
      <c r="AQ94">
        <v>841033</v>
      </c>
      <c r="AR94">
        <v>1143797</v>
      </c>
      <c r="AS94">
        <v>146116</v>
      </c>
    </row>
    <row r="95" spans="2:52">
      <c r="B95" t="s">
        <v>61</v>
      </c>
      <c r="AP95">
        <v>320</v>
      </c>
      <c r="AR95">
        <v>80</v>
      </c>
    </row>
    <row r="96" spans="2:52">
      <c r="B96" t="s">
        <v>62</v>
      </c>
      <c r="AE96">
        <v>7571367</v>
      </c>
      <c r="AF96">
        <v>9343994</v>
      </c>
      <c r="AG96">
        <v>12223111</v>
      </c>
      <c r="AH96">
        <v>10888204</v>
      </c>
      <c r="AI96">
        <v>9788440</v>
      </c>
      <c r="AJ96">
        <v>5176243</v>
      </c>
      <c r="AK96">
        <v>4136656</v>
      </c>
      <c r="AL96">
        <v>7058148</v>
      </c>
      <c r="AM96">
        <v>10706324</v>
      </c>
      <c r="AN96">
        <v>11658473</v>
      </c>
      <c r="AO96">
        <v>15145694</v>
      </c>
      <c r="AP96">
        <v>4463124</v>
      </c>
      <c r="AQ96">
        <v>6466459</v>
      </c>
      <c r="AR96">
        <v>5701036</v>
      </c>
    </row>
    <row r="97" spans="2:54">
      <c r="B97" t="s">
        <v>63</v>
      </c>
      <c r="AI97">
        <v>252</v>
      </c>
      <c r="AP97">
        <v>3075</v>
      </c>
      <c r="AQ97">
        <v>3372</v>
      </c>
    </row>
    <row r="98" spans="2:54">
      <c r="B98" t="s">
        <v>142</v>
      </c>
      <c r="AE98">
        <v>1627335</v>
      </c>
      <c r="AF98">
        <v>618354</v>
      </c>
      <c r="AG98">
        <v>845218</v>
      </c>
      <c r="AH98">
        <v>553739</v>
      </c>
    </row>
    <row r="99" spans="2:54">
      <c r="B99" t="s">
        <v>143</v>
      </c>
    </row>
    <row r="100" spans="2:54">
      <c r="B100" t="s">
        <v>144</v>
      </c>
      <c r="AE100">
        <v>29937</v>
      </c>
      <c r="AF100">
        <v>35183</v>
      </c>
      <c r="AG100">
        <v>34051</v>
      </c>
      <c r="AH100">
        <v>113969</v>
      </c>
    </row>
    <row r="101" spans="2:54">
      <c r="B101" t="s">
        <v>146</v>
      </c>
      <c r="AE101">
        <v>1076900</v>
      </c>
      <c r="AF101">
        <v>1981598</v>
      </c>
      <c r="AG101">
        <v>1686252</v>
      </c>
      <c r="AH101">
        <v>211170</v>
      </c>
    </row>
    <row r="102" spans="2:54">
      <c r="B102" t="s">
        <v>64</v>
      </c>
      <c r="AI102">
        <v>18652</v>
      </c>
      <c r="AJ102">
        <v>8169</v>
      </c>
      <c r="AK102">
        <v>6123</v>
      </c>
      <c r="AL102">
        <v>7005</v>
      </c>
      <c r="AM102">
        <v>7605</v>
      </c>
      <c r="AN102">
        <v>7423</v>
      </c>
      <c r="AO102">
        <v>7401</v>
      </c>
      <c r="AP102">
        <v>8155</v>
      </c>
      <c r="AQ102">
        <v>9955</v>
      </c>
      <c r="AR102">
        <v>10766</v>
      </c>
      <c r="AS102">
        <v>15429</v>
      </c>
      <c r="AT102">
        <v>36909</v>
      </c>
      <c r="AU102">
        <v>7229</v>
      </c>
      <c r="AV102">
        <v>4458</v>
      </c>
      <c r="AW102">
        <v>4443</v>
      </c>
      <c r="AX102">
        <v>5473</v>
      </c>
      <c r="AY102">
        <v>6921</v>
      </c>
    </row>
    <row r="104" spans="2:54">
      <c r="B104" t="s">
        <v>65</v>
      </c>
      <c r="E104">
        <f>SUM(E4:E102)</f>
        <v>0</v>
      </c>
      <c r="F104">
        <f t="shared" ref="F104:BB104" si="0">SUM(F4:F102)</f>
        <v>0</v>
      </c>
      <c r="G104">
        <f t="shared" si="0"/>
        <v>0</v>
      </c>
      <c r="H104">
        <f t="shared" si="0"/>
        <v>0</v>
      </c>
      <c r="I104">
        <f t="shared" si="0"/>
        <v>0</v>
      </c>
      <c r="J104">
        <f t="shared" si="0"/>
        <v>0</v>
      </c>
      <c r="K104">
        <f t="shared" si="0"/>
        <v>0</v>
      </c>
      <c r="L104">
        <f t="shared" si="0"/>
        <v>0</v>
      </c>
      <c r="M104">
        <f t="shared" si="0"/>
        <v>0</v>
      </c>
      <c r="N104">
        <f t="shared" si="0"/>
        <v>0</v>
      </c>
      <c r="O104">
        <f t="shared" si="0"/>
        <v>0</v>
      </c>
      <c r="P104">
        <f t="shared" si="0"/>
        <v>0</v>
      </c>
      <c r="Q104">
        <f t="shared" si="0"/>
        <v>0</v>
      </c>
      <c r="R104">
        <f t="shared" si="0"/>
        <v>0</v>
      </c>
      <c r="S104">
        <f t="shared" si="0"/>
        <v>0</v>
      </c>
      <c r="T104">
        <f t="shared" si="0"/>
        <v>0</v>
      </c>
      <c r="U104">
        <f t="shared" si="0"/>
        <v>0</v>
      </c>
      <c r="V104">
        <f t="shared" si="0"/>
        <v>0</v>
      </c>
      <c r="W104">
        <f t="shared" si="0"/>
        <v>0</v>
      </c>
      <c r="X104">
        <f t="shared" si="0"/>
        <v>0</v>
      </c>
      <c r="Y104">
        <f t="shared" si="0"/>
        <v>0</v>
      </c>
      <c r="Z104">
        <f t="shared" si="0"/>
        <v>0</v>
      </c>
      <c r="AA104">
        <f t="shared" si="0"/>
        <v>0</v>
      </c>
      <c r="AB104">
        <f t="shared" si="0"/>
        <v>0</v>
      </c>
      <c r="AC104">
        <f t="shared" si="0"/>
        <v>0</v>
      </c>
      <c r="AD104">
        <f t="shared" si="0"/>
        <v>0</v>
      </c>
      <c r="AE104">
        <f t="shared" si="0"/>
        <v>239265988</v>
      </c>
      <c r="AF104">
        <f t="shared" si="0"/>
        <v>276269363</v>
      </c>
      <c r="AG104">
        <f t="shared" si="0"/>
        <v>252474784</v>
      </c>
      <c r="AH104">
        <f t="shared" si="0"/>
        <v>219772893</v>
      </c>
      <c r="AI104">
        <f t="shared" si="0"/>
        <v>161518891</v>
      </c>
      <c r="AJ104">
        <f t="shared" si="0"/>
        <v>134206840</v>
      </c>
      <c r="AK104">
        <f t="shared" si="0"/>
        <v>152522494</v>
      </c>
      <c r="AL104">
        <f t="shared" si="0"/>
        <v>144079014</v>
      </c>
      <c r="AM104">
        <f t="shared" si="0"/>
        <v>172594870</v>
      </c>
      <c r="AN104">
        <f t="shared" si="0"/>
        <v>158218323</v>
      </c>
      <c r="AO104">
        <f t="shared" si="0"/>
        <v>184361153</v>
      </c>
      <c r="AP104">
        <f t="shared" si="0"/>
        <v>169492804</v>
      </c>
      <c r="AQ104">
        <f t="shared" si="0"/>
        <v>204422088</v>
      </c>
      <c r="AR104">
        <f t="shared" si="0"/>
        <v>216553716</v>
      </c>
      <c r="AS104">
        <f t="shared" si="0"/>
        <v>185841108</v>
      </c>
      <c r="AT104">
        <f t="shared" si="0"/>
        <v>290083513</v>
      </c>
      <c r="AU104">
        <f t="shared" si="0"/>
        <v>137706855</v>
      </c>
      <c r="AV104">
        <f t="shared" si="0"/>
        <v>115728743</v>
      </c>
      <c r="AW104">
        <f t="shared" si="0"/>
        <v>94237097</v>
      </c>
      <c r="AX104">
        <f t="shared" si="0"/>
        <v>89458436</v>
      </c>
      <c r="AY104">
        <f t="shared" si="0"/>
        <v>449498734</v>
      </c>
      <c r="AZ104">
        <f t="shared" si="0"/>
        <v>968398209</v>
      </c>
      <c r="BA104">
        <f t="shared" si="0"/>
        <v>0</v>
      </c>
      <c r="BB104">
        <f t="shared" si="0"/>
        <v>0</v>
      </c>
    </row>
    <row r="106" spans="2:54">
      <c r="AE106">
        <f>239265988-AE104</f>
        <v>0</v>
      </c>
      <c r="AF106">
        <f>276269363-AF104</f>
        <v>0</v>
      </c>
      <c r="AG106">
        <f>252474784-AG104</f>
        <v>0</v>
      </c>
      <c r="AH106">
        <f>219772893-AH104</f>
        <v>0</v>
      </c>
      <c r="AI106">
        <f>161518891-AI104</f>
        <v>0</v>
      </c>
      <c r="AJ106">
        <f>134206840-AJ104</f>
        <v>0</v>
      </c>
      <c r="AK106">
        <f>152522494-AK104</f>
        <v>0</v>
      </c>
      <c r="AL106">
        <f>144079014-AL104</f>
        <v>0</v>
      </c>
      <c r="AM106">
        <f>172594870-AM104</f>
        <v>0</v>
      </c>
      <c r="AN106">
        <f>158218323-AN104</f>
        <v>0</v>
      </c>
      <c r="AO106">
        <f>184361153-AO104</f>
        <v>0</v>
      </c>
      <c r="AP106">
        <f>169492804-AP104</f>
        <v>0</v>
      </c>
      <c r="AQ106">
        <f>204422088-AQ104</f>
        <v>0</v>
      </c>
      <c r="AR106">
        <f>216553716-AR104</f>
        <v>0</v>
      </c>
      <c r="AS106">
        <f>185841108-AS104</f>
        <v>0</v>
      </c>
      <c r="AT106">
        <f>290083513-AT104</f>
        <v>0</v>
      </c>
      <c r="AU106">
        <f>137706855-AU104</f>
        <v>0</v>
      </c>
      <c r="AV106">
        <f>115728743-AV104</f>
        <v>0</v>
      </c>
      <c r="AW106">
        <f>94237097-AW104</f>
        <v>0</v>
      </c>
      <c r="AX106">
        <f>89458436-AX104</f>
        <v>0</v>
      </c>
      <c r="AY106">
        <f>449498734-AY104</f>
        <v>0</v>
      </c>
      <c r="AZ106">
        <f>968398209-AZ104</f>
        <v>0</v>
      </c>
    </row>
    <row r="109" spans="2:54">
      <c r="AI109" t="s">
        <v>66</v>
      </c>
      <c r="AJ109" t="s">
        <v>67</v>
      </c>
      <c r="AK109" t="s">
        <v>74</v>
      </c>
      <c r="AL109" t="s">
        <v>75</v>
      </c>
      <c r="AM109" t="s">
        <v>76</v>
      </c>
      <c r="AN109" t="s">
        <v>77</v>
      </c>
      <c r="AO109" t="s">
        <v>93</v>
      </c>
      <c r="AP109" t="s">
        <v>94</v>
      </c>
      <c r="AQ109" t="s">
        <v>101</v>
      </c>
      <c r="AR109" t="s">
        <v>109</v>
      </c>
      <c r="AT109" t="s">
        <v>113</v>
      </c>
      <c r="AU109" t="s">
        <v>122</v>
      </c>
      <c r="AV109" t="s">
        <v>123</v>
      </c>
      <c r="AW109" t="s">
        <v>124</v>
      </c>
      <c r="AX109" t="s">
        <v>125</v>
      </c>
      <c r="AY109" t="s">
        <v>132</v>
      </c>
      <c r="AZ109" t="s">
        <v>133</v>
      </c>
    </row>
    <row r="111" spans="2:54">
      <c r="AJ111" t="s">
        <v>69</v>
      </c>
      <c r="AQ111" t="s">
        <v>95</v>
      </c>
    </row>
    <row r="113" spans="45:52">
      <c r="AS113" t="s">
        <v>111</v>
      </c>
      <c r="AT113" t="s">
        <v>111</v>
      </c>
      <c r="AU113" t="s">
        <v>111</v>
      </c>
      <c r="AV113" t="s">
        <v>111</v>
      </c>
      <c r="AW113" t="s">
        <v>111</v>
      </c>
      <c r="AX113" t="s">
        <v>111</v>
      </c>
      <c r="AY113" t="s">
        <v>111</v>
      </c>
      <c r="AZ113" t="s">
        <v>111</v>
      </c>
    </row>
    <row r="116" spans="45:52">
      <c r="AS116" t="s">
        <v>121</v>
      </c>
      <c r="AT116" t="s">
        <v>114</v>
      </c>
      <c r="AU116" t="s">
        <v>126</v>
      </c>
      <c r="AV116" t="s">
        <v>127</v>
      </c>
      <c r="AW116" t="s">
        <v>128</v>
      </c>
      <c r="AX116" t="s">
        <v>129</v>
      </c>
      <c r="AY116" t="s">
        <v>130</v>
      </c>
      <c r="AZ116" t="s"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119"/>
  <sheetViews>
    <sheetView workbookViewId="0">
      <pane xSplit="2" ySplit="3" topLeftCell="AO77" activePane="bottomRight" state="frozen"/>
      <selection activeCell="AI4" sqref="AI4:AZ102"/>
      <selection pane="topRight" activeCell="AI4" sqref="AI4:AZ102"/>
      <selection pane="bottomLeft" activeCell="AI4" sqref="AI4:AZ102"/>
      <selection pane="bottomRight" activeCell="AZ104" sqref="AZ104"/>
    </sheetView>
  </sheetViews>
  <sheetFormatPr defaultRowHeight="15"/>
  <cols>
    <col min="2" max="2" width="15.28515625" customWidth="1"/>
    <col min="35" max="40" width="9.28515625" bestFit="1" customWidth="1"/>
    <col min="41" max="41" width="10.28515625" bestFit="1" customWidth="1"/>
    <col min="42" max="42" width="11" customWidth="1"/>
    <col min="43" max="44" width="10.28515625" bestFit="1" customWidth="1"/>
    <col min="45" max="45" width="9.28515625" bestFit="1" customWidth="1"/>
    <col min="46" max="46" width="11.7109375" customWidth="1"/>
    <col min="47" max="51" width="10.28515625" bestFit="1" customWidth="1"/>
    <col min="52" max="52" width="11.28515625" bestFit="1" customWidth="1"/>
  </cols>
  <sheetData>
    <row r="1" spans="1:54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 s="1">
        <v>1923</v>
      </c>
      <c r="AC1" s="1">
        <v>1924</v>
      </c>
      <c r="AD1" s="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>
      <c r="AA2" s="1"/>
      <c r="AB2" s="1"/>
      <c r="AC2" s="1"/>
      <c r="AD2" s="1"/>
      <c r="AE2" s="1"/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</row>
    <row r="3" spans="1:54">
      <c r="AI3" t="s">
        <v>68</v>
      </c>
      <c r="AJ3" t="s">
        <v>68</v>
      </c>
      <c r="AK3" t="s">
        <v>68</v>
      </c>
      <c r="AL3" t="s">
        <v>68</v>
      </c>
      <c r="AM3" t="s">
        <v>68</v>
      </c>
      <c r="AN3" t="s">
        <v>68</v>
      </c>
      <c r="AO3" t="s">
        <v>68</v>
      </c>
      <c r="AP3" t="s">
        <v>68</v>
      </c>
      <c r="AQ3" t="s">
        <v>68</v>
      </c>
      <c r="AR3" t="s">
        <v>68</v>
      </c>
      <c r="AS3" t="s">
        <v>68</v>
      </c>
      <c r="AT3" t="s">
        <v>68</v>
      </c>
      <c r="AU3" t="s">
        <v>68</v>
      </c>
      <c r="AV3" t="s">
        <v>68</v>
      </c>
      <c r="AW3" t="s">
        <v>68</v>
      </c>
      <c r="AX3" t="s">
        <v>68</v>
      </c>
      <c r="AY3" t="s">
        <v>68</v>
      </c>
      <c r="AZ3" t="s">
        <v>68</v>
      </c>
    </row>
    <row r="4" spans="1:54">
      <c r="A4" t="s">
        <v>2</v>
      </c>
      <c r="B4" t="s">
        <v>3</v>
      </c>
    </row>
    <row r="5" spans="1:54">
      <c r="B5" t="s">
        <v>115</v>
      </c>
    </row>
    <row r="6" spans="1:54">
      <c r="B6" t="s">
        <v>134</v>
      </c>
    </row>
    <row r="7" spans="1:54">
      <c r="B7" t="s">
        <v>4</v>
      </c>
    </row>
    <row r="8" spans="1:54">
      <c r="B8" t="s">
        <v>5</v>
      </c>
    </row>
    <row r="9" spans="1:54">
      <c r="B9" t="s">
        <v>6</v>
      </c>
    </row>
    <row r="10" spans="1:54">
      <c r="B10" t="s">
        <v>83</v>
      </c>
    </row>
    <row r="11" spans="1:54">
      <c r="B11" t="s">
        <v>7</v>
      </c>
      <c r="AS11">
        <v>7793</v>
      </c>
      <c r="AT11">
        <v>752856</v>
      </c>
      <c r="AY11">
        <v>10835048</v>
      </c>
      <c r="AZ11">
        <v>28697781</v>
      </c>
    </row>
    <row r="12" spans="1:54">
      <c r="B12" t="s">
        <v>8</v>
      </c>
    </row>
    <row r="13" spans="1:54">
      <c r="B13" t="s">
        <v>9</v>
      </c>
      <c r="AS13">
        <v>242717</v>
      </c>
      <c r="AT13">
        <v>56872</v>
      </c>
      <c r="AY13">
        <v>408129</v>
      </c>
      <c r="AZ13">
        <v>3286299</v>
      </c>
    </row>
    <row r="14" spans="1:54">
      <c r="B14" t="s">
        <v>106</v>
      </c>
    </row>
    <row r="15" spans="1:54">
      <c r="B15" t="s">
        <v>84</v>
      </c>
      <c r="AZ15">
        <v>10</v>
      </c>
    </row>
    <row r="16" spans="1:54">
      <c r="B16" t="s">
        <v>10</v>
      </c>
      <c r="AY16">
        <v>1800</v>
      </c>
      <c r="AZ16">
        <v>142650</v>
      </c>
    </row>
    <row r="17" spans="2:52">
      <c r="B17" t="s">
        <v>11</v>
      </c>
      <c r="AY17">
        <v>149650</v>
      </c>
      <c r="AZ17">
        <v>519793</v>
      </c>
    </row>
    <row r="18" spans="2:52">
      <c r="B18" t="s">
        <v>12</v>
      </c>
    </row>
    <row r="19" spans="2:52">
      <c r="B19" t="s">
        <v>103</v>
      </c>
    </row>
    <row r="20" spans="2:52">
      <c r="B20" t="s">
        <v>13</v>
      </c>
      <c r="AZ20">
        <v>27383</v>
      </c>
    </row>
    <row r="21" spans="2:52">
      <c r="B21" t="s">
        <v>14</v>
      </c>
      <c r="AS21">
        <v>5699</v>
      </c>
      <c r="AT21">
        <v>30921</v>
      </c>
      <c r="AY21">
        <v>538808</v>
      </c>
      <c r="AZ21">
        <v>936049</v>
      </c>
    </row>
    <row r="22" spans="2:52">
      <c r="B22" t="s">
        <v>15</v>
      </c>
      <c r="AS22">
        <v>45</v>
      </c>
      <c r="AZ22">
        <v>173181</v>
      </c>
    </row>
    <row r="23" spans="2:52">
      <c r="B23" t="s">
        <v>116</v>
      </c>
      <c r="AS23">
        <v>13332</v>
      </c>
    </row>
    <row r="24" spans="2:52">
      <c r="B24" t="s">
        <v>16</v>
      </c>
      <c r="AS24">
        <v>8768058</v>
      </c>
      <c r="AT24">
        <v>11479528</v>
      </c>
      <c r="AX24">
        <v>1714942</v>
      </c>
      <c r="AY24">
        <v>168184978</v>
      </c>
      <c r="AZ24">
        <v>269343264</v>
      </c>
    </row>
    <row r="25" spans="2:52">
      <c r="B25" t="s">
        <v>85</v>
      </c>
    </row>
    <row r="26" spans="2:52">
      <c r="B26" t="s">
        <v>96</v>
      </c>
    </row>
    <row r="27" spans="2:52">
      <c r="B27" t="s">
        <v>117</v>
      </c>
      <c r="AY27">
        <v>20</v>
      </c>
    </row>
    <row r="28" spans="2:52">
      <c r="B28" t="s">
        <v>86</v>
      </c>
    </row>
    <row r="29" spans="2:52">
      <c r="B29" t="s">
        <v>17</v>
      </c>
      <c r="AS29">
        <v>6</v>
      </c>
      <c r="AZ29">
        <v>956058</v>
      </c>
    </row>
    <row r="30" spans="2:52">
      <c r="B30" t="s">
        <v>18</v>
      </c>
      <c r="AS30">
        <v>5337</v>
      </c>
      <c r="AT30">
        <v>100</v>
      </c>
      <c r="AY30">
        <v>367690</v>
      </c>
      <c r="AZ30">
        <v>341347</v>
      </c>
    </row>
    <row r="31" spans="2:52">
      <c r="B31" t="s">
        <v>19</v>
      </c>
      <c r="AS31">
        <v>1220</v>
      </c>
      <c r="AZ31">
        <v>55980</v>
      </c>
    </row>
    <row r="32" spans="2:52">
      <c r="B32" t="s">
        <v>20</v>
      </c>
    </row>
    <row r="33" spans="2:52">
      <c r="B33" t="s">
        <v>21</v>
      </c>
      <c r="AZ33">
        <v>374176</v>
      </c>
    </row>
    <row r="34" spans="2:52">
      <c r="B34" t="s">
        <v>97</v>
      </c>
    </row>
    <row r="35" spans="2:52">
      <c r="B35" t="s">
        <v>22</v>
      </c>
      <c r="AT35">
        <v>98</v>
      </c>
    </row>
    <row r="36" spans="2:52">
      <c r="B36" t="s">
        <v>118</v>
      </c>
    </row>
    <row r="37" spans="2:52">
      <c r="B37" t="s">
        <v>23</v>
      </c>
    </row>
    <row r="38" spans="2:52">
      <c r="B38" t="s">
        <v>78</v>
      </c>
    </row>
    <row r="39" spans="2:52">
      <c r="B39" t="s">
        <v>24</v>
      </c>
    </row>
    <row r="40" spans="2:52">
      <c r="B40" t="s">
        <v>70</v>
      </c>
      <c r="AZ40">
        <v>54375</v>
      </c>
    </row>
    <row r="41" spans="2:52">
      <c r="B41" t="s">
        <v>25</v>
      </c>
      <c r="AS41">
        <v>336</v>
      </c>
      <c r="AY41">
        <v>442000</v>
      </c>
      <c r="AZ41">
        <v>93003</v>
      </c>
    </row>
    <row r="42" spans="2:52">
      <c r="B42" t="s">
        <v>26</v>
      </c>
      <c r="AS42">
        <v>18569</v>
      </c>
      <c r="AT42">
        <v>1294</v>
      </c>
      <c r="AY42">
        <v>293939</v>
      </c>
      <c r="AZ42">
        <v>645206</v>
      </c>
    </row>
    <row r="43" spans="2:52">
      <c r="B43" t="s">
        <v>27</v>
      </c>
      <c r="AS43">
        <v>188742</v>
      </c>
      <c r="AT43">
        <v>13559</v>
      </c>
      <c r="AY43">
        <v>11221</v>
      </c>
      <c r="AZ43">
        <v>71193</v>
      </c>
    </row>
    <row r="44" spans="2:52">
      <c r="B44" t="s">
        <v>28</v>
      </c>
    </row>
    <row r="45" spans="2:52">
      <c r="B45" t="s">
        <v>29</v>
      </c>
    </row>
    <row r="46" spans="2:52">
      <c r="B46" t="s">
        <v>104</v>
      </c>
    </row>
    <row r="47" spans="2:52">
      <c r="B47" t="s">
        <v>30</v>
      </c>
      <c r="AS47">
        <v>1730391</v>
      </c>
      <c r="AT47">
        <v>1928016</v>
      </c>
      <c r="AY47">
        <v>6952166</v>
      </c>
      <c r="AZ47">
        <v>20461832</v>
      </c>
    </row>
    <row r="48" spans="2:52">
      <c r="B48" t="s">
        <v>31</v>
      </c>
      <c r="AT48">
        <v>1400</v>
      </c>
    </row>
    <row r="49" spans="2:52">
      <c r="B49" t="s">
        <v>108</v>
      </c>
    </row>
    <row r="50" spans="2:52">
      <c r="B50" t="s">
        <v>32</v>
      </c>
      <c r="AS50">
        <v>22841</v>
      </c>
      <c r="AT50">
        <v>12027</v>
      </c>
      <c r="AY50">
        <v>318511</v>
      </c>
      <c r="AZ50">
        <v>4043143</v>
      </c>
    </row>
    <row r="51" spans="2:52">
      <c r="B51" t="s">
        <v>33</v>
      </c>
      <c r="AS51">
        <v>490</v>
      </c>
      <c r="AT51">
        <v>1800</v>
      </c>
      <c r="AZ51">
        <v>1572</v>
      </c>
    </row>
    <row r="52" spans="2:52">
      <c r="B52" t="s">
        <v>79</v>
      </c>
    </row>
    <row r="53" spans="2:52">
      <c r="B53" t="s">
        <v>34</v>
      </c>
      <c r="AS53">
        <v>8767</v>
      </c>
      <c r="AT53">
        <v>19289</v>
      </c>
      <c r="AY53">
        <v>26023</v>
      </c>
      <c r="AZ53">
        <v>442191</v>
      </c>
    </row>
    <row r="54" spans="2:52">
      <c r="B54" t="s">
        <v>35</v>
      </c>
      <c r="AS54">
        <v>15776</v>
      </c>
      <c r="AT54">
        <v>2035</v>
      </c>
      <c r="AY54">
        <v>30375</v>
      </c>
      <c r="AZ54">
        <v>17582618</v>
      </c>
    </row>
    <row r="55" spans="2:52">
      <c r="B55" t="s">
        <v>36</v>
      </c>
    </row>
    <row r="56" spans="2:52">
      <c r="B56" t="s">
        <v>37</v>
      </c>
      <c r="AS56">
        <v>24642</v>
      </c>
      <c r="AT56">
        <v>160</v>
      </c>
    </row>
    <row r="57" spans="2:52">
      <c r="B57" t="s">
        <v>87</v>
      </c>
    </row>
    <row r="58" spans="2:52">
      <c r="B58" t="s">
        <v>135</v>
      </c>
      <c r="AZ58">
        <v>33</v>
      </c>
    </row>
    <row r="59" spans="2:52">
      <c r="B59" t="s">
        <v>88</v>
      </c>
    </row>
    <row r="60" spans="2:52">
      <c r="B60" t="s">
        <v>71</v>
      </c>
    </row>
    <row r="61" spans="2:52">
      <c r="B61" t="s">
        <v>72</v>
      </c>
    </row>
    <row r="62" spans="2:52">
      <c r="B62" t="s">
        <v>136</v>
      </c>
    </row>
    <row r="63" spans="2:52">
      <c r="B63" t="s">
        <v>38</v>
      </c>
    </row>
    <row r="64" spans="2:52">
      <c r="B64" t="s">
        <v>98</v>
      </c>
      <c r="AY64">
        <v>99076</v>
      </c>
      <c r="AZ64">
        <v>124064</v>
      </c>
    </row>
    <row r="65" spans="2:52">
      <c r="B65" t="s">
        <v>73</v>
      </c>
      <c r="AZ65">
        <v>24000</v>
      </c>
    </row>
    <row r="66" spans="2:52">
      <c r="B66" t="s">
        <v>39</v>
      </c>
      <c r="AT66">
        <v>5086</v>
      </c>
      <c r="AY66">
        <v>23431</v>
      </c>
      <c r="AZ66">
        <v>1583451</v>
      </c>
    </row>
    <row r="67" spans="2:52">
      <c r="B67" t="s">
        <v>40</v>
      </c>
      <c r="AS67">
        <v>886</v>
      </c>
      <c r="AT67">
        <v>8565</v>
      </c>
      <c r="AY67">
        <v>998940</v>
      </c>
      <c r="AZ67">
        <v>213323</v>
      </c>
    </row>
    <row r="68" spans="2:52">
      <c r="B68" t="s">
        <v>119</v>
      </c>
      <c r="AS68">
        <v>9150</v>
      </c>
      <c r="AT68">
        <v>20584</v>
      </c>
    </row>
    <row r="69" spans="2:52">
      <c r="B69" t="s">
        <v>89</v>
      </c>
    </row>
    <row r="70" spans="2:52">
      <c r="B70" t="s">
        <v>41</v>
      </c>
      <c r="AZ70">
        <v>1437</v>
      </c>
    </row>
    <row r="71" spans="2:52">
      <c r="B71" t="s">
        <v>42</v>
      </c>
      <c r="AY71">
        <v>2753794</v>
      </c>
      <c r="AZ71">
        <v>4288759</v>
      </c>
    </row>
    <row r="72" spans="2:52">
      <c r="B72" t="s">
        <v>43</v>
      </c>
    </row>
    <row r="73" spans="2:52">
      <c r="B73" t="s">
        <v>107</v>
      </c>
    </row>
    <row r="74" spans="2:52">
      <c r="B74" t="s">
        <v>99</v>
      </c>
    </row>
    <row r="75" spans="2:52">
      <c r="B75" t="s">
        <v>44</v>
      </c>
      <c r="AT75">
        <v>366</v>
      </c>
    </row>
    <row r="76" spans="2:52">
      <c r="B76" t="s">
        <v>45</v>
      </c>
    </row>
    <row r="77" spans="2:52">
      <c r="B77" t="s">
        <v>90</v>
      </c>
    </row>
    <row r="78" spans="2:52">
      <c r="B78" t="s">
        <v>46</v>
      </c>
      <c r="AS78">
        <v>1260</v>
      </c>
      <c r="AT78">
        <v>13578</v>
      </c>
      <c r="AZ78">
        <v>30138</v>
      </c>
    </row>
    <row r="79" spans="2:52">
      <c r="B79" t="s">
        <v>47</v>
      </c>
      <c r="AS79">
        <v>4200</v>
      </c>
    </row>
    <row r="80" spans="2:52">
      <c r="B80" t="s">
        <v>48</v>
      </c>
    </row>
    <row r="81" spans="2:52">
      <c r="B81" t="s">
        <v>49</v>
      </c>
      <c r="AZ81">
        <v>820</v>
      </c>
    </row>
    <row r="82" spans="2:52">
      <c r="B82" t="s">
        <v>50</v>
      </c>
    </row>
    <row r="83" spans="2:52">
      <c r="B83" t="s">
        <v>141</v>
      </c>
      <c r="AZ83">
        <v>92624</v>
      </c>
    </row>
    <row r="84" spans="2:52">
      <c r="B84" t="s">
        <v>80</v>
      </c>
    </row>
    <row r="85" spans="2:52">
      <c r="B85" t="s">
        <v>100</v>
      </c>
    </row>
    <row r="86" spans="2:52">
      <c r="B86" t="s">
        <v>51</v>
      </c>
      <c r="AS86">
        <v>207</v>
      </c>
      <c r="AT86">
        <v>360</v>
      </c>
      <c r="AY86">
        <v>1500</v>
      </c>
      <c r="AZ86">
        <v>22890</v>
      </c>
    </row>
    <row r="87" spans="2:52">
      <c r="B87" t="s">
        <v>52</v>
      </c>
      <c r="AS87">
        <v>255</v>
      </c>
      <c r="AT87">
        <v>2094</v>
      </c>
      <c r="AY87">
        <v>9125</v>
      </c>
      <c r="AZ87">
        <v>15595</v>
      </c>
    </row>
    <row r="88" spans="2:52">
      <c r="B88" t="s">
        <v>120</v>
      </c>
    </row>
    <row r="89" spans="2:52">
      <c r="B89" t="s">
        <v>53</v>
      </c>
      <c r="AT89">
        <v>59</v>
      </c>
      <c r="AZ89">
        <v>3321</v>
      </c>
    </row>
    <row r="90" spans="2:52">
      <c r="B90" t="s">
        <v>54</v>
      </c>
    </row>
    <row r="91" spans="2:52">
      <c r="B91" t="s">
        <v>55</v>
      </c>
      <c r="AS91">
        <v>7291</v>
      </c>
      <c r="AT91">
        <v>250</v>
      </c>
      <c r="AZ91">
        <v>181265</v>
      </c>
    </row>
    <row r="92" spans="2:52">
      <c r="B92" t="s">
        <v>56</v>
      </c>
      <c r="AS92">
        <v>5006</v>
      </c>
      <c r="AT92">
        <v>25101</v>
      </c>
      <c r="AY92">
        <v>45322</v>
      </c>
      <c r="AZ92">
        <v>227988</v>
      </c>
    </row>
    <row r="93" spans="2:52">
      <c r="B93" t="s">
        <v>91</v>
      </c>
      <c r="AY93">
        <v>88000</v>
      </c>
    </row>
    <row r="94" spans="2:52">
      <c r="B94" t="s">
        <v>81</v>
      </c>
    </row>
    <row r="95" spans="2:52">
      <c r="B95" t="s">
        <v>57</v>
      </c>
    </row>
    <row r="96" spans="2:52">
      <c r="B96" t="s">
        <v>105</v>
      </c>
    </row>
    <row r="97" spans="2:54">
      <c r="B97" t="s">
        <v>58</v>
      </c>
      <c r="AS97">
        <v>6000</v>
      </c>
      <c r="AZ97">
        <v>1056</v>
      </c>
    </row>
    <row r="98" spans="2:54">
      <c r="B98" t="s">
        <v>59</v>
      </c>
      <c r="AS98">
        <v>229906</v>
      </c>
      <c r="AT98">
        <v>364161</v>
      </c>
      <c r="AY98">
        <v>5758152</v>
      </c>
      <c r="AZ98">
        <v>19101775</v>
      </c>
    </row>
    <row r="99" spans="2:54">
      <c r="B99" t="s">
        <v>60</v>
      </c>
      <c r="AS99">
        <v>4155702</v>
      </c>
      <c r="AT99">
        <v>2339058</v>
      </c>
      <c r="AY99">
        <v>16600548</v>
      </c>
      <c r="AZ99">
        <v>50132232</v>
      </c>
    </row>
    <row r="100" spans="2:54">
      <c r="B100" t="s">
        <v>92</v>
      </c>
    </row>
    <row r="101" spans="2:54">
      <c r="B101" t="s">
        <v>139</v>
      </c>
      <c r="AS101">
        <v>125</v>
      </c>
    </row>
    <row r="102" spans="2:54">
      <c r="B102" t="s">
        <v>61</v>
      </c>
    </row>
    <row r="103" spans="2:54">
      <c r="B103" t="s">
        <v>62</v>
      </c>
    </row>
    <row r="104" spans="2:54">
      <c r="B104" t="s">
        <v>63</v>
      </c>
      <c r="AS104">
        <v>272</v>
      </c>
    </row>
    <row r="105" spans="2:54">
      <c r="B105" t="s">
        <v>64</v>
      </c>
    </row>
    <row r="107" spans="2:54">
      <c r="B107" t="s">
        <v>65</v>
      </c>
      <c r="E107">
        <f t="shared" ref="E107:AL107" si="0">SUM(E4:E105)</f>
        <v>0</v>
      </c>
      <c r="F107">
        <f t="shared" si="0"/>
        <v>0</v>
      </c>
      <c r="G107">
        <f t="shared" si="0"/>
        <v>0</v>
      </c>
      <c r="H107">
        <f t="shared" si="0"/>
        <v>0</v>
      </c>
      <c r="I107">
        <f t="shared" si="0"/>
        <v>0</v>
      </c>
      <c r="J107">
        <f t="shared" si="0"/>
        <v>0</v>
      </c>
      <c r="K107">
        <f t="shared" si="0"/>
        <v>0</v>
      </c>
      <c r="L107">
        <f t="shared" si="0"/>
        <v>0</v>
      </c>
      <c r="M107">
        <f t="shared" si="0"/>
        <v>0</v>
      </c>
      <c r="N107">
        <f t="shared" si="0"/>
        <v>0</v>
      </c>
      <c r="O107">
        <f t="shared" si="0"/>
        <v>0</v>
      </c>
      <c r="P107">
        <f t="shared" si="0"/>
        <v>0</v>
      </c>
      <c r="Q107">
        <f t="shared" si="0"/>
        <v>0</v>
      </c>
      <c r="R107">
        <f t="shared" si="0"/>
        <v>0</v>
      </c>
      <c r="S107">
        <f t="shared" si="0"/>
        <v>0</v>
      </c>
      <c r="T107">
        <f t="shared" si="0"/>
        <v>0</v>
      </c>
      <c r="U107">
        <f t="shared" si="0"/>
        <v>0</v>
      </c>
      <c r="V107">
        <f t="shared" si="0"/>
        <v>0</v>
      </c>
      <c r="W107">
        <f t="shared" si="0"/>
        <v>0</v>
      </c>
      <c r="X107">
        <f t="shared" si="0"/>
        <v>0</v>
      </c>
      <c r="Y107">
        <f t="shared" si="0"/>
        <v>0</v>
      </c>
      <c r="Z107">
        <f t="shared" si="0"/>
        <v>0</v>
      </c>
      <c r="AA107">
        <f t="shared" si="0"/>
        <v>0</v>
      </c>
      <c r="AB107">
        <f t="shared" si="0"/>
        <v>0</v>
      </c>
      <c r="AC107">
        <f t="shared" si="0"/>
        <v>0</v>
      </c>
      <c r="AD107">
        <f t="shared" si="0"/>
        <v>0</v>
      </c>
      <c r="AE107">
        <f t="shared" si="0"/>
        <v>0</v>
      </c>
      <c r="AF107">
        <f t="shared" si="0"/>
        <v>0</v>
      </c>
      <c r="AG107">
        <f t="shared" si="0"/>
        <v>0</v>
      </c>
      <c r="AH107">
        <f t="shared" si="0"/>
        <v>0</v>
      </c>
      <c r="AI107">
        <f t="shared" si="0"/>
        <v>0</v>
      </c>
      <c r="AJ107">
        <f t="shared" si="0"/>
        <v>0</v>
      </c>
      <c r="AK107">
        <f t="shared" si="0"/>
        <v>0</v>
      </c>
      <c r="AL107">
        <f t="shared" si="0"/>
        <v>0</v>
      </c>
      <c r="AM107">
        <f>SUM(AM4:AM105)</f>
        <v>0</v>
      </c>
      <c r="AN107">
        <f>SUM(AN4:AN105)</f>
        <v>0</v>
      </c>
      <c r="AO107">
        <f t="shared" ref="AO107:BB107" si="1">SUM(AO4:AO105)</f>
        <v>0</v>
      </c>
      <c r="AP107">
        <f t="shared" si="1"/>
        <v>0</v>
      </c>
      <c r="AQ107">
        <f t="shared" si="1"/>
        <v>0</v>
      </c>
      <c r="AR107">
        <f t="shared" si="1"/>
        <v>0</v>
      </c>
      <c r="AS107">
        <f t="shared" si="1"/>
        <v>15475021</v>
      </c>
      <c r="AT107">
        <f t="shared" si="1"/>
        <v>17079217</v>
      </c>
      <c r="AU107">
        <f t="shared" si="1"/>
        <v>0</v>
      </c>
      <c r="AV107">
        <f t="shared" si="1"/>
        <v>0</v>
      </c>
      <c r="AW107">
        <f t="shared" si="1"/>
        <v>0</v>
      </c>
      <c r="AX107">
        <f t="shared" si="1"/>
        <v>1714942</v>
      </c>
      <c r="AY107">
        <f t="shared" si="1"/>
        <v>214938246</v>
      </c>
      <c r="AZ107">
        <f t="shared" si="1"/>
        <v>424293875</v>
      </c>
      <c r="BA107">
        <f t="shared" si="1"/>
        <v>0</v>
      </c>
      <c r="BB107">
        <f t="shared" si="1"/>
        <v>0</v>
      </c>
    </row>
    <row r="109" spans="2:54">
      <c r="AI109">
        <f>155008887-AI107</f>
        <v>155008887</v>
      </c>
      <c r="AJ109">
        <f>99908837-AJ107</f>
        <v>99908837</v>
      </c>
      <c r="AK109">
        <f>89497423-AK107</f>
        <v>89497423</v>
      </c>
      <c r="AL109">
        <f>92963381-AL107</f>
        <v>92963381</v>
      </c>
      <c r="AM109">
        <f>101726721-AM107</f>
        <v>101726721</v>
      </c>
      <c r="AN109">
        <f>108754047-AN107</f>
        <v>108754047</v>
      </c>
      <c r="AO109">
        <f>110043648-AO107</f>
        <v>110043648</v>
      </c>
      <c r="AP109">
        <f>111824481-AP107</f>
        <v>111824481</v>
      </c>
      <c r="AQ109">
        <f>129630731-AQ107</f>
        <v>129630731</v>
      </c>
      <c r="AR109">
        <f>194604122-AR107</f>
        <v>194604122</v>
      </c>
      <c r="AS109">
        <f>15475021-AS107</f>
        <v>0</v>
      </c>
      <c r="AT109">
        <f>17079217-AT107</f>
        <v>0</v>
      </c>
      <c r="AX109">
        <f>1714942-AX107</f>
        <v>0</v>
      </c>
      <c r="AY109">
        <f>214938246-AY107</f>
        <v>0</v>
      </c>
      <c r="AZ109">
        <f>424293875-AZ107</f>
        <v>0</v>
      </c>
    </row>
    <row r="112" spans="2:54">
      <c r="AI112" t="s">
        <v>66</v>
      </c>
      <c r="AJ112" t="s">
        <v>67</v>
      </c>
      <c r="AK112" t="s">
        <v>74</v>
      </c>
      <c r="AL112" t="s">
        <v>75</v>
      </c>
      <c r="AM112" t="s">
        <v>76</v>
      </c>
      <c r="AN112" t="s">
        <v>77</v>
      </c>
      <c r="AO112" t="s">
        <v>93</v>
      </c>
      <c r="AP112" t="s">
        <v>94</v>
      </c>
      <c r="AQ112" t="s">
        <v>101</v>
      </c>
      <c r="AR112" t="s">
        <v>109</v>
      </c>
      <c r="AT112" t="s">
        <v>113</v>
      </c>
      <c r="AU112" t="s">
        <v>122</v>
      </c>
      <c r="AV112" t="s">
        <v>123</v>
      </c>
      <c r="AW112" t="s">
        <v>124</v>
      </c>
      <c r="AX112" t="s">
        <v>125</v>
      </c>
      <c r="AY112" t="s">
        <v>132</v>
      </c>
      <c r="AZ112" t="s">
        <v>133</v>
      </c>
    </row>
    <row r="115" spans="35:52">
      <c r="AI115" t="s">
        <v>137</v>
      </c>
      <c r="AJ115" t="s">
        <v>137</v>
      </c>
      <c r="AK115" t="s">
        <v>137</v>
      </c>
      <c r="AL115" t="s">
        <v>137</v>
      </c>
      <c r="AM115" t="s">
        <v>137</v>
      </c>
      <c r="AN115" t="s">
        <v>137</v>
      </c>
      <c r="AO115" t="s">
        <v>137</v>
      </c>
      <c r="AP115" t="s">
        <v>137</v>
      </c>
      <c r="AQ115" t="s">
        <v>137</v>
      </c>
      <c r="AR115" t="s">
        <v>137</v>
      </c>
      <c r="AS115" t="s">
        <v>137</v>
      </c>
      <c r="AT115" t="s">
        <v>137</v>
      </c>
      <c r="AU115" t="s">
        <v>140</v>
      </c>
      <c r="AV115" t="s">
        <v>140</v>
      </c>
      <c r="AW115" t="s">
        <v>140</v>
      </c>
      <c r="AX115" t="s">
        <v>137</v>
      </c>
      <c r="AY115" t="s">
        <v>137</v>
      </c>
      <c r="AZ115" t="s">
        <v>137</v>
      </c>
    </row>
    <row r="116" spans="35:52">
      <c r="AI116" t="s">
        <v>111</v>
      </c>
      <c r="AJ116" t="s">
        <v>111</v>
      </c>
      <c r="AK116" t="s">
        <v>111</v>
      </c>
      <c r="AL116" t="s">
        <v>111</v>
      </c>
      <c r="AM116" t="s">
        <v>111</v>
      </c>
      <c r="AN116" t="s">
        <v>111</v>
      </c>
      <c r="AO116" t="s">
        <v>111</v>
      </c>
      <c r="AP116" t="s">
        <v>111</v>
      </c>
      <c r="AQ116" t="s">
        <v>111</v>
      </c>
      <c r="AR116" t="s">
        <v>111</v>
      </c>
      <c r="AS116" t="s">
        <v>111</v>
      </c>
      <c r="AT116" t="s">
        <v>111</v>
      </c>
      <c r="AU116" t="s">
        <v>111</v>
      </c>
      <c r="AV116" t="s">
        <v>111</v>
      </c>
      <c r="AW116" t="s">
        <v>111</v>
      </c>
      <c r="AX116" t="s">
        <v>111</v>
      </c>
      <c r="AY116" t="s">
        <v>111</v>
      </c>
      <c r="AZ116" t="s">
        <v>111</v>
      </c>
    </row>
    <row r="118" spans="35:52">
      <c r="AI118" t="s">
        <v>112</v>
      </c>
    </row>
    <row r="119" spans="35:52">
      <c r="AS119" t="s">
        <v>121</v>
      </c>
      <c r="AT119" t="s">
        <v>114</v>
      </c>
      <c r="AU119" t="s">
        <v>126</v>
      </c>
      <c r="AV119" t="s">
        <v>127</v>
      </c>
      <c r="AW119" t="s">
        <v>128</v>
      </c>
      <c r="AX119" t="s">
        <v>129</v>
      </c>
      <c r="AY119" t="s">
        <v>130</v>
      </c>
      <c r="AZ119" t="s">
        <v>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B118"/>
  <sheetViews>
    <sheetView workbookViewId="0">
      <pane xSplit="2" ySplit="3" topLeftCell="AN69" activePane="bottomRight" state="frozen"/>
      <selection activeCell="AI4" sqref="AI4:AZ102"/>
      <selection pane="topRight" activeCell="AI4" sqref="AI4:AZ102"/>
      <selection pane="bottomLeft" activeCell="AI4" sqref="AI4:AZ102"/>
      <selection pane="bottomRight" activeCell="AZ109" sqref="AZ109"/>
    </sheetView>
  </sheetViews>
  <sheetFormatPr defaultRowHeight="15"/>
  <cols>
    <col min="2" max="2" width="11.28515625" customWidth="1"/>
    <col min="35" max="40" width="9.28515625" bestFit="1" customWidth="1"/>
    <col min="41" max="41" width="10.28515625" bestFit="1" customWidth="1"/>
    <col min="42" max="42" width="11" customWidth="1"/>
    <col min="43" max="44" width="10.28515625" bestFit="1" customWidth="1"/>
    <col min="45" max="45" width="9.28515625" bestFit="1" customWidth="1"/>
    <col min="46" max="46" width="11.7109375" customWidth="1"/>
    <col min="47" max="51" width="10.28515625" bestFit="1" customWidth="1"/>
    <col min="52" max="52" width="11.28515625" bestFit="1" customWidth="1"/>
  </cols>
  <sheetData>
    <row r="1" spans="1:54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 s="1">
        <v>1923</v>
      </c>
      <c r="AC1" s="1">
        <v>1924</v>
      </c>
      <c r="AD1" s="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>
      <c r="AA2" s="1"/>
      <c r="AB2" s="1"/>
      <c r="AC2" s="1"/>
      <c r="AD2" s="1"/>
      <c r="AE2" s="1"/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</row>
    <row r="3" spans="1:54">
      <c r="AI3" t="s">
        <v>68</v>
      </c>
      <c r="AJ3" t="s">
        <v>68</v>
      </c>
      <c r="AK3" t="s">
        <v>68</v>
      </c>
      <c r="AL3" t="s">
        <v>68</v>
      </c>
      <c r="AM3" t="s">
        <v>68</v>
      </c>
      <c r="AN3" t="s">
        <v>68</v>
      </c>
      <c r="AO3" t="s">
        <v>68</v>
      </c>
      <c r="AP3" t="s">
        <v>68</v>
      </c>
      <c r="AQ3" t="s">
        <v>68</v>
      </c>
      <c r="AR3" t="s">
        <v>68</v>
      </c>
      <c r="AS3" t="s">
        <v>68</v>
      </c>
      <c r="AT3" t="s">
        <v>68</v>
      </c>
      <c r="AU3" t="s">
        <v>68</v>
      </c>
      <c r="AV3" t="s">
        <v>68</v>
      </c>
      <c r="AW3" t="s">
        <v>68</v>
      </c>
      <c r="AX3" t="s">
        <v>68</v>
      </c>
      <c r="AY3" t="s">
        <v>68</v>
      </c>
      <c r="AZ3" t="s">
        <v>68</v>
      </c>
    </row>
    <row r="4" spans="1:54">
      <c r="A4" t="s">
        <v>2</v>
      </c>
      <c r="B4" t="s">
        <v>3</v>
      </c>
    </row>
    <row r="5" spans="1:54">
      <c r="B5" t="s">
        <v>115</v>
      </c>
    </row>
    <row r="6" spans="1:54">
      <c r="B6" t="s">
        <v>134</v>
      </c>
    </row>
    <row r="7" spans="1:54">
      <c r="B7" t="s">
        <v>4</v>
      </c>
    </row>
    <row r="8" spans="1:54">
      <c r="B8" t="s">
        <v>5</v>
      </c>
    </row>
    <row r="9" spans="1:54">
      <c r="B9" t="s">
        <v>6</v>
      </c>
      <c r="AS9">
        <v>118</v>
      </c>
      <c r="AT9">
        <v>60</v>
      </c>
      <c r="AZ9">
        <v>1500</v>
      </c>
    </row>
    <row r="10" spans="1:54">
      <c r="B10" t="s">
        <v>83</v>
      </c>
      <c r="AT10">
        <v>23</v>
      </c>
    </row>
    <row r="11" spans="1:54">
      <c r="B11" t="s">
        <v>7</v>
      </c>
      <c r="AS11">
        <v>347068</v>
      </c>
      <c r="AT11">
        <v>374353</v>
      </c>
      <c r="AX11">
        <v>3280</v>
      </c>
      <c r="AY11">
        <v>7711018</v>
      </c>
      <c r="AZ11">
        <v>4806861</v>
      </c>
    </row>
    <row r="12" spans="1:54">
      <c r="B12" t="s">
        <v>8</v>
      </c>
      <c r="AS12">
        <v>311</v>
      </c>
      <c r="AX12">
        <v>5000</v>
      </c>
    </row>
    <row r="13" spans="1:54">
      <c r="B13" t="s">
        <v>9</v>
      </c>
      <c r="AS13">
        <v>63937</v>
      </c>
      <c r="AT13">
        <v>34715</v>
      </c>
      <c r="AY13">
        <v>101969</v>
      </c>
      <c r="AZ13">
        <v>985337</v>
      </c>
    </row>
    <row r="14" spans="1:54">
      <c r="B14" t="s">
        <v>106</v>
      </c>
    </row>
    <row r="15" spans="1:54">
      <c r="B15" t="s">
        <v>84</v>
      </c>
      <c r="AY15">
        <v>49659</v>
      </c>
    </row>
    <row r="16" spans="1:54">
      <c r="B16" t="s">
        <v>82</v>
      </c>
      <c r="AT16">
        <v>702</v>
      </c>
    </row>
    <row r="17" spans="2:52">
      <c r="B17" t="s">
        <v>10</v>
      </c>
      <c r="AS17">
        <v>43186</v>
      </c>
      <c r="AT17">
        <v>70003</v>
      </c>
      <c r="AX17">
        <v>425514</v>
      </c>
      <c r="AY17">
        <v>532929</v>
      </c>
      <c r="AZ17">
        <v>46366</v>
      </c>
    </row>
    <row r="18" spans="2:52">
      <c r="B18" t="s">
        <v>11</v>
      </c>
      <c r="AT18">
        <v>70</v>
      </c>
      <c r="AX18">
        <v>511050</v>
      </c>
      <c r="AY18">
        <v>1283898</v>
      </c>
      <c r="AZ18">
        <v>34380</v>
      </c>
    </row>
    <row r="19" spans="2:52">
      <c r="B19" t="s">
        <v>12</v>
      </c>
      <c r="AZ19">
        <v>1871</v>
      </c>
    </row>
    <row r="20" spans="2:52">
      <c r="B20" t="s">
        <v>103</v>
      </c>
    </row>
    <row r="21" spans="2:52">
      <c r="B21" t="s">
        <v>13</v>
      </c>
      <c r="AS21">
        <v>3643</v>
      </c>
      <c r="AT21">
        <v>317</v>
      </c>
      <c r="AY21">
        <v>3000</v>
      </c>
      <c r="AZ21">
        <v>180000</v>
      </c>
    </row>
    <row r="22" spans="2:52">
      <c r="B22" t="s">
        <v>14</v>
      </c>
      <c r="AS22">
        <v>270795</v>
      </c>
      <c r="AT22">
        <v>183381</v>
      </c>
      <c r="AY22">
        <v>1119671</v>
      </c>
      <c r="AZ22">
        <v>258889</v>
      </c>
    </row>
    <row r="23" spans="2:52">
      <c r="B23" t="s">
        <v>15</v>
      </c>
      <c r="AS23">
        <v>2282</v>
      </c>
      <c r="AT23">
        <v>9902</v>
      </c>
      <c r="AX23">
        <v>2020</v>
      </c>
      <c r="AY23">
        <v>143248</v>
      </c>
      <c r="AZ23">
        <v>196718</v>
      </c>
    </row>
    <row r="24" spans="2:52">
      <c r="B24" t="s">
        <v>116</v>
      </c>
    </row>
    <row r="25" spans="2:52">
      <c r="B25" t="s">
        <v>16</v>
      </c>
      <c r="AS25">
        <v>165176</v>
      </c>
      <c r="AT25">
        <v>236663</v>
      </c>
      <c r="AX25">
        <v>324551</v>
      </c>
      <c r="AY25">
        <v>2270700</v>
      </c>
      <c r="AZ25">
        <v>1575561</v>
      </c>
    </row>
    <row r="26" spans="2:52">
      <c r="B26" t="s">
        <v>85</v>
      </c>
    </row>
    <row r="27" spans="2:52">
      <c r="B27" t="s">
        <v>96</v>
      </c>
    </row>
    <row r="28" spans="2:52">
      <c r="B28" t="s">
        <v>117</v>
      </c>
      <c r="AS28">
        <v>500</v>
      </c>
      <c r="AT28">
        <v>2492</v>
      </c>
      <c r="AY28">
        <v>20</v>
      </c>
    </row>
    <row r="29" spans="2:52">
      <c r="B29" t="s">
        <v>86</v>
      </c>
    </row>
    <row r="30" spans="2:52">
      <c r="B30" t="s">
        <v>17</v>
      </c>
      <c r="AS30">
        <v>2509</v>
      </c>
      <c r="AT30">
        <v>55</v>
      </c>
      <c r="AX30">
        <v>300</v>
      </c>
      <c r="AZ30">
        <v>307156</v>
      </c>
    </row>
    <row r="31" spans="2:52">
      <c r="B31" t="s">
        <v>18</v>
      </c>
      <c r="AS31">
        <v>11454</v>
      </c>
      <c r="AT31">
        <v>106</v>
      </c>
      <c r="AZ31">
        <v>14100</v>
      </c>
    </row>
    <row r="32" spans="2:52">
      <c r="B32" t="s">
        <v>19</v>
      </c>
    </row>
    <row r="33" spans="2:52">
      <c r="B33" t="s">
        <v>20</v>
      </c>
    </row>
    <row r="34" spans="2:52">
      <c r="B34" t="s">
        <v>21</v>
      </c>
      <c r="AS34">
        <v>167439</v>
      </c>
      <c r="AT34">
        <v>2662161</v>
      </c>
    </row>
    <row r="35" spans="2:52">
      <c r="B35" t="s">
        <v>97</v>
      </c>
    </row>
    <row r="36" spans="2:52">
      <c r="B36" t="s">
        <v>22</v>
      </c>
      <c r="AS36">
        <v>755</v>
      </c>
      <c r="AT36">
        <v>2308</v>
      </c>
      <c r="AZ36">
        <v>206228</v>
      </c>
    </row>
    <row r="37" spans="2:52">
      <c r="B37" t="s">
        <v>118</v>
      </c>
      <c r="AT37">
        <v>2009</v>
      </c>
      <c r="AZ37">
        <v>4032</v>
      </c>
    </row>
    <row r="38" spans="2:52">
      <c r="B38" t="s">
        <v>23</v>
      </c>
      <c r="AT38">
        <v>2</v>
      </c>
    </row>
    <row r="39" spans="2:52">
      <c r="B39" t="s">
        <v>78</v>
      </c>
    </row>
    <row r="40" spans="2:52">
      <c r="B40" t="s">
        <v>24</v>
      </c>
    </row>
    <row r="41" spans="2:52">
      <c r="B41" t="s">
        <v>70</v>
      </c>
      <c r="AY41">
        <v>15000</v>
      </c>
    </row>
    <row r="42" spans="2:52">
      <c r="B42" t="s">
        <v>25</v>
      </c>
      <c r="AS42">
        <v>157</v>
      </c>
    </row>
    <row r="43" spans="2:52">
      <c r="B43" t="s">
        <v>26</v>
      </c>
      <c r="AS43">
        <v>33523</v>
      </c>
      <c r="AT43">
        <v>12122</v>
      </c>
      <c r="AX43">
        <v>1930</v>
      </c>
      <c r="AY43">
        <v>219680</v>
      </c>
      <c r="AZ43">
        <v>222020</v>
      </c>
    </row>
    <row r="44" spans="2:52">
      <c r="B44" t="s">
        <v>27</v>
      </c>
      <c r="AS44">
        <v>57279</v>
      </c>
      <c r="AT44">
        <v>16780</v>
      </c>
      <c r="AX44">
        <v>4650</v>
      </c>
      <c r="AY44">
        <v>13645</v>
      </c>
      <c r="AZ44">
        <v>38332</v>
      </c>
    </row>
    <row r="45" spans="2:52">
      <c r="B45" t="s">
        <v>28</v>
      </c>
    </row>
    <row r="46" spans="2:52">
      <c r="B46" t="s">
        <v>29</v>
      </c>
    </row>
    <row r="47" spans="2:52">
      <c r="B47" t="s">
        <v>104</v>
      </c>
    </row>
    <row r="48" spans="2:52">
      <c r="B48" t="s">
        <v>30</v>
      </c>
      <c r="AS48">
        <v>94580</v>
      </c>
      <c r="AT48">
        <v>106187</v>
      </c>
      <c r="AX48">
        <v>66470</v>
      </c>
      <c r="AY48">
        <v>130906</v>
      </c>
      <c r="AZ48">
        <v>617158</v>
      </c>
    </row>
    <row r="49" spans="2:52">
      <c r="B49" t="s">
        <v>31</v>
      </c>
      <c r="AS49">
        <v>2005</v>
      </c>
      <c r="AT49">
        <v>134</v>
      </c>
    </row>
    <row r="50" spans="2:52">
      <c r="B50" t="s">
        <v>108</v>
      </c>
    </row>
    <row r="51" spans="2:52">
      <c r="B51" t="s">
        <v>32</v>
      </c>
      <c r="AS51">
        <v>1060582</v>
      </c>
      <c r="AT51">
        <v>1795402</v>
      </c>
      <c r="AX51">
        <v>354089</v>
      </c>
      <c r="AY51">
        <v>5586156</v>
      </c>
      <c r="AZ51">
        <v>9727647</v>
      </c>
    </row>
    <row r="52" spans="2:52">
      <c r="B52" t="s">
        <v>33</v>
      </c>
      <c r="AS52">
        <v>1779</v>
      </c>
      <c r="AT52">
        <v>1</v>
      </c>
    </row>
    <row r="53" spans="2:52">
      <c r="B53" t="s">
        <v>79</v>
      </c>
    </row>
    <row r="54" spans="2:52">
      <c r="B54" t="s">
        <v>34</v>
      </c>
      <c r="AS54">
        <v>60901</v>
      </c>
      <c r="AT54">
        <v>3866</v>
      </c>
      <c r="AX54">
        <v>6750</v>
      </c>
      <c r="AY54">
        <v>362548</v>
      </c>
      <c r="AZ54">
        <v>4663910</v>
      </c>
    </row>
    <row r="55" spans="2:52">
      <c r="B55" t="s">
        <v>35</v>
      </c>
      <c r="AS55">
        <v>274497</v>
      </c>
      <c r="AT55">
        <v>238278</v>
      </c>
      <c r="AX55">
        <v>3659833</v>
      </c>
      <c r="AY55">
        <v>838188</v>
      </c>
      <c r="AZ55">
        <v>516945</v>
      </c>
    </row>
    <row r="56" spans="2:52">
      <c r="B56" t="s">
        <v>36</v>
      </c>
    </row>
    <row r="57" spans="2:52">
      <c r="B57" t="s">
        <v>37</v>
      </c>
      <c r="AT57">
        <v>102</v>
      </c>
    </row>
    <row r="58" spans="2:52">
      <c r="B58" t="s">
        <v>87</v>
      </c>
    </row>
    <row r="59" spans="2:52">
      <c r="B59" t="s">
        <v>135</v>
      </c>
    </row>
    <row r="60" spans="2:52">
      <c r="B60" t="s">
        <v>88</v>
      </c>
    </row>
    <row r="61" spans="2:52">
      <c r="B61" t="s">
        <v>71</v>
      </c>
    </row>
    <row r="62" spans="2:52">
      <c r="B62" t="s">
        <v>72</v>
      </c>
    </row>
    <row r="63" spans="2:52">
      <c r="B63" t="s">
        <v>136</v>
      </c>
    </row>
    <row r="64" spans="2:52">
      <c r="B64" t="s">
        <v>38</v>
      </c>
      <c r="AT64">
        <v>29</v>
      </c>
    </row>
    <row r="65" spans="2:52">
      <c r="B65" t="s">
        <v>98</v>
      </c>
      <c r="AS65">
        <v>30</v>
      </c>
    </row>
    <row r="66" spans="2:52">
      <c r="B66" t="s">
        <v>73</v>
      </c>
    </row>
    <row r="67" spans="2:52">
      <c r="B67" t="s">
        <v>39</v>
      </c>
      <c r="AS67">
        <v>215449</v>
      </c>
      <c r="AT67">
        <v>507</v>
      </c>
      <c r="AY67">
        <v>82901</v>
      </c>
      <c r="AZ67">
        <v>1185468</v>
      </c>
    </row>
    <row r="68" spans="2:52">
      <c r="B68" t="s">
        <v>40</v>
      </c>
      <c r="AS68">
        <v>2447278</v>
      </c>
      <c r="AT68">
        <v>2996767</v>
      </c>
      <c r="AX68">
        <v>17599167</v>
      </c>
      <c r="AY68">
        <v>35991460</v>
      </c>
      <c r="AZ68">
        <v>20864294</v>
      </c>
    </row>
    <row r="69" spans="2:52">
      <c r="B69" t="s">
        <v>119</v>
      </c>
      <c r="AS69">
        <v>1000</v>
      </c>
      <c r="AT69">
        <v>3512</v>
      </c>
      <c r="AX69">
        <v>5090</v>
      </c>
    </row>
    <row r="70" spans="2:52">
      <c r="B70" t="s">
        <v>89</v>
      </c>
    </row>
    <row r="71" spans="2:52">
      <c r="B71" t="s">
        <v>41</v>
      </c>
      <c r="AT71">
        <v>9410</v>
      </c>
      <c r="AY71">
        <v>237749</v>
      </c>
      <c r="AZ71">
        <v>20</v>
      </c>
    </row>
    <row r="72" spans="2:52">
      <c r="B72" t="s">
        <v>42</v>
      </c>
      <c r="AS72">
        <v>223</v>
      </c>
      <c r="AT72">
        <v>290</v>
      </c>
      <c r="AY72">
        <v>535776</v>
      </c>
      <c r="AZ72">
        <v>669387</v>
      </c>
    </row>
    <row r="73" spans="2:52">
      <c r="B73" t="s">
        <v>43</v>
      </c>
      <c r="AS73">
        <v>12</v>
      </c>
    </row>
    <row r="74" spans="2:52">
      <c r="B74" t="s">
        <v>107</v>
      </c>
    </row>
    <row r="75" spans="2:52">
      <c r="B75" t="s">
        <v>99</v>
      </c>
    </row>
    <row r="76" spans="2:52">
      <c r="B76" t="s">
        <v>44</v>
      </c>
      <c r="AS76">
        <v>277</v>
      </c>
      <c r="AT76">
        <v>668</v>
      </c>
      <c r="AX76">
        <v>3000</v>
      </c>
      <c r="AY76">
        <v>6440</v>
      </c>
      <c r="AZ76">
        <v>17092</v>
      </c>
    </row>
    <row r="77" spans="2:52">
      <c r="B77" t="s">
        <v>45</v>
      </c>
      <c r="AY77">
        <v>18813047</v>
      </c>
      <c r="AZ77">
        <v>55142221</v>
      </c>
    </row>
    <row r="78" spans="2:52">
      <c r="B78" t="s">
        <v>90</v>
      </c>
    </row>
    <row r="79" spans="2:52">
      <c r="B79" t="s">
        <v>46</v>
      </c>
      <c r="AS79">
        <v>9048</v>
      </c>
      <c r="AT79">
        <v>3475</v>
      </c>
      <c r="AX79">
        <v>804706</v>
      </c>
      <c r="AY79">
        <v>113618</v>
      </c>
      <c r="AZ79">
        <v>21205</v>
      </c>
    </row>
    <row r="80" spans="2:52">
      <c r="B80" t="s">
        <v>47</v>
      </c>
      <c r="AS80">
        <v>1088</v>
      </c>
    </row>
    <row r="81" spans="2:52">
      <c r="B81" t="s">
        <v>48</v>
      </c>
    </row>
    <row r="82" spans="2:52">
      <c r="B82" t="s">
        <v>49</v>
      </c>
      <c r="AS82">
        <v>14308</v>
      </c>
      <c r="AT82">
        <v>17485</v>
      </c>
      <c r="AZ82">
        <v>59200</v>
      </c>
    </row>
    <row r="83" spans="2:52">
      <c r="B83" t="s">
        <v>50</v>
      </c>
    </row>
    <row r="84" spans="2:52">
      <c r="B84" t="s">
        <v>80</v>
      </c>
    </row>
    <row r="85" spans="2:52">
      <c r="B85" t="s">
        <v>100</v>
      </c>
    </row>
    <row r="86" spans="2:52">
      <c r="B86" t="s">
        <v>51</v>
      </c>
      <c r="AS86">
        <v>63</v>
      </c>
      <c r="AT86">
        <v>4497</v>
      </c>
      <c r="AX86">
        <v>1370</v>
      </c>
      <c r="AY86">
        <v>28500</v>
      </c>
    </row>
    <row r="87" spans="2:52">
      <c r="B87" t="s">
        <v>52</v>
      </c>
      <c r="AS87">
        <v>1525243</v>
      </c>
      <c r="AT87">
        <v>2395741</v>
      </c>
      <c r="AX87">
        <v>9354815</v>
      </c>
      <c r="AY87">
        <v>15099973</v>
      </c>
      <c r="AZ87">
        <v>12252421</v>
      </c>
    </row>
    <row r="88" spans="2:52">
      <c r="B88" t="s">
        <v>120</v>
      </c>
    </row>
    <row r="89" spans="2:52">
      <c r="B89" t="s">
        <v>53</v>
      </c>
      <c r="AS89">
        <v>2067</v>
      </c>
      <c r="AT89">
        <v>1504</v>
      </c>
      <c r="AZ89">
        <v>61447</v>
      </c>
    </row>
    <row r="90" spans="2:52">
      <c r="B90" t="s">
        <v>54</v>
      </c>
    </row>
    <row r="91" spans="2:52">
      <c r="B91" t="s">
        <v>55</v>
      </c>
      <c r="AS91">
        <v>13059</v>
      </c>
      <c r="AT91">
        <v>4203</v>
      </c>
      <c r="AZ91">
        <v>64165</v>
      </c>
    </row>
    <row r="92" spans="2:52">
      <c r="B92" t="s">
        <v>56</v>
      </c>
      <c r="AS92">
        <v>52691</v>
      </c>
      <c r="AT92">
        <v>43817</v>
      </c>
      <c r="AY92">
        <v>16836</v>
      </c>
      <c r="AZ92">
        <v>137441</v>
      </c>
    </row>
    <row r="93" spans="2:52">
      <c r="B93" t="s">
        <v>91</v>
      </c>
      <c r="AS93">
        <v>28</v>
      </c>
    </row>
    <row r="94" spans="2:52">
      <c r="B94" t="s">
        <v>81</v>
      </c>
    </row>
    <row r="95" spans="2:52">
      <c r="B95" t="s">
        <v>57</v>
      </c>
    </row>
    <row r="96" spans="2:52">
      <c r="B96" t="s">
        <v>105</v>
      </c>
    </row>
    <row r="97" spans="2:54">
      <c r="B97" t="s">
        <v>58</v>
      </c>
      <c r="AS97">
        <v>14426</v>
      </c>
      <c r="AT97">
        <v>17210</v>
      </c>
      <c r="AY97">
        <v>3000</v>
      </c>
      <c r="AZ97">
        <v>238430</v>
      </c>
    </row>
    <row r="98" spans="2:54">
      <c r="B98" t="s">
        <v>59</v>
      </c>
      <c r="AS98">
        <v>1798446</v>
      </c>
      <c r="AT98">
        <v>2985320</v>
      </c>
      <c r="AX98">
        <v>3157853</v>
      </c>
      <c r="AY98">
        <v>24039073</v>
      </c>
      <c r="AZ98">
        <v>20351690</v>
      </c>
    </row>
    <row r="99" spans="2:54">
      <c r="B99" t="s">
        <v>60</v>
      </c>
      <c r="AS99">
        <v>1612708</v>
      </c>
      <c r="AT99">
        <v>2186246</v>
      </c>
      <c r="AX99">
        <v>581109</v>
      </c>
      <c r="AY99">
        <v>7463424</v>
      </c>
      <c r="AZ99">
        <v>53708365</v>
      </c>
    </row>
    <row r="100" spans="2:54">
      <c r="B100" t="s">
        <v>92</v>
      </c>
    </row>
    <row r="101" spans="2:54">
      <c r="B101" t="s">
        <v>61</v>
      </c>
    </row>
    <row r="102" spans="2:54">
      <c r="B102" t="s">
        <v>62</v>
      </c>
      <c r="AS102">
        <v>750</v>
      </c>
      <c r="AT102">
        <v>540</v>
      </c>
    </row>
    <row r="103" spans="2:54">
      <c r="B103" t="s">
        <v>63</v>
      </c>
      <c r="AY103">
        <v>30600</v>
      </c>
    </row>
    <row r="104" spans="2:54">
      <c r="B104" t="s">
        <v>64</v>
      </c>
    </row>
    <row r="106" spans="2:54">
      <c r="B106" t="s">
        <v>65</v>
      </c>
      <c r="E106">
        <f t="shared" ref="E106:AL106" si="0">SUM(E4:E104)</f>
        <v>0</v>
      </c>
      <c r="F106">
        <f t="shared" si="0"/>
        <v>0</v>
      </c>
      <c r="G106">
        <f t="shared" si="0"/>
        <v>0</v>
      </c>
      <c r="H106">
        <f t="shared" si="0"/>
        <v>0</v>
      </c>
      <c r="I106">
        <f t="shared" si="0"/>
        <v>0</v>
      </c>
      <c r="J106">
        <f t="shared" si="0"/>
        <v>0</v>
      </c>
      <c r="K106">
        <f t="shared" si="0"/>
        <v>0</v>
      </c>
      <c r="L106">
        <f t="shared" si="0"/>
        <v>0</v>
      </c>
      <c r="M106">
        <f t="shared" si="0"/>
        <v>0</v>
      </c>
      <c r="N106">
        <f t="shared" si="0"/>
        <v>0</v>
      </c>
      <c r="O106">
        <f t="shared" si="0"/>
        <v>0</v>
      </c>
      <c r="P106">
        <f t="shared" si="0"/>
        <v>0</v>
      </c>
      <c r="Q106">
        <f t="shared" si="0"/>
        <v>0</v>
      </c>
      <c r="R106">
        <f t="shared" si="0"/>
        <v>0</v>
      </c>
      <c r="S106">
        <f t="shared" si="0"/>
        <v>0</v>
      </c>
      <c r="T106">
        <f t="shared" si="0"/>
        <v>0</v>
      </c>
      <c r="U106">
        <f t="shared" si="0"/>
        <v>0</v>
      </c>
      <c r="V106">
        <f t="shared" si="0"/>
        <v>0</v>
      </c>
      <c r="W106">
        <f t="shared" si="0"/>
        <v>0</v>
      </c>
      <c r="X106">
        <f t="shared" si="0"/>
        <v>0</v>
      </c>
      <c r="Y106">
        <f t="shared" si="0"/>
        <v>0</v>
      </c>
      <c r="Z106">
        <f t="shared" si="0"/>
        <v>0</v>
      </c>
      <c r="AA106">
        <f t="shared" si="0"/>
        <v>0</v>
      </c>
      <c r="AB106">
        <f t="shared" si="0"/>
        <v>0</v>
      </c>
      <c r="AC106">
        <f t="shared" si="0"/>
        <v>0</v>
      </c>
      <c r="AD106">
        <f t="shared" si="0"/>
        <v>0</v>
      </c>
      <c r="AE106">
        <f t="shared" si="0"/>
        <v>0</v>
      </c>
      <c r="AF106">
        <f t="shared" si="0"/>
        <v>0</v>
      </c>
      <c r="AG106">
        <f t="shared" si="0"/>
        <v>0</v>
      </c>
      <c r="AH106">
        <f t="shared" si="0"/>
        <v>0</v>
      </c>
      <c r="AI106">
        <f t="shared" si="0"/>
        <v>0</v>
      </c>
      <c r="AJ106">
        <f t="shared" si="0"/>
        <v>0</v>
      </c>
      <c r="AK106">
        <f t="shared" si="0"/>
        <v>0</v>
      </c>
      <c r="AL106">
        <f t="shared" si="0"/>
        <v>0</v>
      </c>
      <c r="AM106">
        <f>SUM(AM4:AM104)</f>
        <v>0</v>
      </c>
      <c r="AN106">
        <f>SUM(AN4:AN104)</f>
        <v>0</v>
      </c>
      <c r="AO106">
        <f t="shared" ref="AO106:BB106" si="1">SUM(AO4:AO104)</f>
        <v>0</v>
      </c>
      <c r="AP106">
        <f t="shared" si="1"/>
        <v>0</v>
      </c>
      <c r="AQ106">
        <f t="shared" si="1"/>
        <v>0</v>
      </c>
      <c r="AR106">
        <f t="shared" si="1"/>
        <v>0</v>
      </c>
      <c r="AS106">
        <f t="shared" si="1"/>
        <v>10372670</v>
      </c>
      <c r="AT106">
        <f t="shared" si="1"/>
        <v>16423415</v>
      </c>
      <c r="AU106">
        <f t="shared" si="1"/>
        <v>0</v>
      </c>
      <c r="AV106">
        <f t="shared" si="1"/>
        <v>0</v>
      </c>
      <c r="AW106">
        <f t="shared" si="1"/>
        <v>0</v>
      </c>
      <c r="AX106">
        <f t="shared" si="1"/>
        <v>36872547</v>
      </c>
      <c r="AY106">
        <f t="shared" si="1"/>
        <v>122844632</v>
      </c>
      <c r="AZ106">
        <f t="shared" si="1"/>
        <v>189177857</v>
      </c>
      <c r="BA106">
        <f t="shared" si="1"/>
        <v>0</v>
      </c>
      <c r="BB106">
        <f t="shared" si="1"/>
        <v>0</v>
      </c>
    </row>
    <row r="108" spans="2:54">
      <c r="AI108">
        <f>155008887-AI106</f>
        <v>155008887</v>
      </c>
      <c r="AJ108">
        <f>99908837-AJ106</f>
        <v>99908837</v>
      </c>
      <c r="AK108">
        <f>89497423-AK106</f>
        <v>89497423</v>
      </c>
      <c r="AL108">
        <f>92963381-AL106</f>
        <v>92963381</v>
      </c>
      <c r="AM108">
        <f>101726721-AM106</f>
        <v>101726721</v>
      </c>
      <c r="AN108">
        <f>108754047-AN106</f>
        <v>108754047</v>
      </c>
      <c r="AO108">
        <f>110043648-AO106</f>
        <v>110043648</v>
      </c>
      <c r="AP108">
        <f>111824481-AP106</f>
        <v>111824481</v>
      </c>
      <c r="AQ108">
        <f>129630731-AQ106</f>
        <v>129630731</v>
      </c>
      <c r="AR108">
        <f>194604122-AR106</f>
        <v>194604122</v>
      </c>
      <c r="AS108">
        <f>10372670-AS106</f>
        <v>0</v>
      </c>
      <c r="AT108">
        <f>16423415-AT106</f>
        <v>0</v>
      </c>
      <c r="AX108">
        <f>36872547-AX106</f>
        <v>0</v>
      </c>
      <c r="AY108">
        <f>122844632-AY106</f>
        <v>0</v>
      </c>
      <c r="AZ108">
        <f>189177857-AZ106</f>
        <v>0</v>
      </c>
    </row>
    <row r="111" spans="2:54">
      <c r="AI111" t="s">
        <v>66</v>
      </c>
      <c r="AJ111" t="s">
        <v>67</v>
      </c>
      <c r="AK111" t="s">
        <v>74</v>
      </c>
      <c r="AL111" t="s">
        <v>75</v>
      </c>
      <c r="AM111" t="s">
        <v>76</v>
      </c>
      <c r="AN111" t="s">
        <v>77</v>
      </c>
      <c r="AO111" t="s">
        <v>93</v>
      </c>
      <c r="AP111" t="s">
        <v>94</v>
      </c>
      <c r="AQ111" t="s">
        <v>101</v>
      </c>
      <c r="AR111" t="s">
        <v>109</v>
      </c>
      <c r="AT111" t="s">
        <v>113</v>
      </c>
      <c r="AU111" t="s">
        <v>122</v>
      </c>
      <c r="AV111" t="s">
        <v>123</v>
      </c>
      <c r="AW111" t="s">
        <v>124</v>
      </c>
      <c r="AX111" t="s">
        <v>125</v>
      </c>
      <c r="AY111" t="s">
        <v>132</v>
      </c>
      <c r="AZ111" t="s">
        <v>133</v>
      </c>
    </row>
    <row r="112" spans="2:54">
      <c r="AR112" t="s">
        <v>102</v>
      </c>
    </row>
    <row r="114" spans="35:52">
      <c r="AI114" t="s">
        <v>138</v>
      </c>
      <c r="AJ114" t="s">
        <v>138</v>
      </c>
      <c r="AK114" t="s">
        <v>138</v>
      </c>
      <c r="AL114" t="s">
        <v>138</v>
      </c>
      <c r="AM114" t="s">
        <v>138</v>
      </c>
      <c r="AN114" t="s">
        <v>138</v>
      </c>
      <c r="AO114" t="s">
        <v>138</v>
      </c>
      <c r="AP114" t="s">
        <v>138</v>
      </c>
      <c r="AQ114" t="s">
        <v>138</v>
      </c>
      <c r="AR114" t="s">
        <v>138</v>
      </c>
      <c r="AS114" t="s">
        <v>138</v>
      </c>
      <c r="AT114" t="s">
        <v>138</v>
      </c>
      <c r="AU114" t="s">
        <v>140</v>
      </c>
      <c r="AV114" t="s">
        <v>140</v>
      </c>
      <c r="AW114" t="s">
        <v>140</v>
      </c>
      <c r="AX114" t="s">
        <v>138</v>
      </c>
      <c r="AY114" t="s">
        <v>138</v>
      </c>
      <c r="AZ114" t="s">
        <v>138</v>
      </c>
    </row>
    <row r="115" spans="35:52">
      <c r="AI115" t="s">
        <v>111</v>
      </c>
      <c r="AJ115" t="s">
        <v>111</v>
      </c>
      <c r="AK115" t="s">
        <v>111</v>
      </c>
      <c r="AL115" t="s">
        <v>111</v>
      </c>
      <c r="AM115" t="s">
        <v>111</v>
      </c>
      <c r="AN115" t="s">
        <v>111</v>
      </c>
      <c r="AO115" t="s">
        <v>111</v>
      </c>
      <c r="AP115" t="s">
        <v>111</v>
      </c>
      <c r="AQ115" t="s">
        <v>111</v>
      </c>
      <c r="AR115" t="s">
        <v>111</v>
      </c>
      <c r="AS115" t="s">
        <v>111</v>
      </c>
      <c r="AT115" t="s">
        <v>111</v>
      </c>
      <c r="AU115" t="s">
        <v>111</v>
      </c>
      <c r="AV115" t="s">
        <v>111</v>
      </c>
      <c r="AW115" t="s">
        <v>111</v>
      </c>
      <c r="AX115" t="s">
        <v>111</v>
      </c>
      <c r="AY115" t="s">
        <v>111</v>
      </c>
      <c r="AZ115" t="s">
        <v>111</v>
      </c>
    </row>
    <row r="117" spans="35:52">
      <c r="AI117" t="s">
        <v>112</v>
      </c>
    </row>
    <row r="118" spans="35:52">
      <c r="AS118" t="s">
        <v>121</v>
      </c>
      <c r="AT118" t="s">
        <v>114</v>
      </c>
      <c r="AU118" t="s">
        <v>126</v>
      </c>
      <c r="AV118" t="s">
        <v>127</v>
      </c>
      <c r="AW118" t="s">
        <v>128</v>
      </c>
      <c r="AX118" t="s">
        <v>129</v>
      </c>
      <c r="AY118" t="s">
        <v>130</v>
      </c>
      <c r="AZ118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imports</vt:lpstr>
      <vt:lpstr>exports</vt:lpstr>
      <vt:lpstr>HK</vt:lpstr>
      <vt:lpstr>singapore</vt:lpstr>
    </vt:vector>
  </TitlesOfParts>
  <Company>Princeton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rhicks</dc:creator>
  <cp:lastModifiedBy>arpie71</cp:lastModifiedBy>
  <dcterms:created xsi:type="dcterms:W3CDTF">2009-04-08T19:31:49Z</dcterms:created>
  <dcterms:modified xsi:type="dcterms:W3CDTF">2012-01-18T16:29:45Z</dcterms:modified>
</cp:coreProperties>
</file>