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8535" windowHeight="9120"/>
  </bookViews>
  <sheets>
    <sheet name="imports" sheetId="1" r:id="rId1"/>
    <sheet name="exports" sheetId="2" r:id="rId2"/>
    <sheet name="domexp" sheetId="3" r:id="rId3"/>
    <sheet name="reexp" sheetId="4" r:id="rId4"/>
  </sheets>
  <calcPr calcId="125725"/>
</workbook>
</file>

<file path=xl/calcChain.xml><?xml version="1.0" encoding="utf-8"?>
<calcChain xmlns="http://schemas.openxmlformats.org/spreadsheetml/2006/main">
  <c r="AY172" i="3"/>
  <c r="AY174"/>
  <c r="AX172"/>
  <c r="AX174"/>
  <c r="AE125" i="1"/>
  <c r="AE124"/>
  <c r="AE4"/>
  <c r="Z124"/>
  <c r="Z19"/>
  <c r="Z15"/>
  <c r="Z4"/>
  <c r="BB131"/>
  <c r="BB102"/>
  <c r="BB50"/>
  <c r="BA121" i="4"/>
  <c r="BA125" i="1"/>
  <c r="BA124"/>
  <c r="BA123"/>
  <c r="BA119"/>
  <c r="BA115"/>
  <c r="BA114"/>
  <c r="BA110"/>
  <c r="BA106"/>
  <c r="BA107"/>
  <c r="BA99"/>
  <c r="BA98"/>
  <c r="BA67"/>
  <c r="BA65"/>
  <c r="BA81"/>
  <c r="BA96"/>
  <c r="BA95"/>
  <c r="BA85"/>
  <c r="BA102"/>
  <c r="BA79"/>
  <c r="BA77"/>
  <c r="BA74"/>
  <c r="BA71"/>
  <c r="BA69"/>
  <c r="BA64"/>
  <c r="BA63"/>
  <c r="BA60"/>
  <c r="BA59"/>
  <c r="BA58"/>
  <c r="BA55"/>
  <c r="BA50"/>
  <c r="AZ172" i="3"/>
  <c r="AZ174"/>
  <c r="AY81" i="1"/>
  <c r="AQ129"/>
  <c r="AR129"/>
  <c r="AS129"/>
  <c r="AT129"/>
  <c r="AU129"/>
  <c r="AV129"/>
  <c r="AW129"/>
  <c r="AW131"/>
  <c r="AX129"/>
  <c r="AX131"/>
  <c r="AY129"/>
  <c r="AY131"/>
  <c r="AZ129"/>
  <c r="AZ131"/>
  <c r="BB129"/>
  <c r="X119" i="4"/>
  <c r="X172" i="3"/>
  <c r="X129" i="1"/>
  <c r="AA121" i="4"/>
  <c r="Y129" i="1"/>
  <c r="Y131"/>
  <c r="Z129"/>
  <c r="Z131"/>
  <c r="AA129"/>
  <c r="AA131"/>
  <c r="AB129"/>
  <c r="AB131"/>
  <c r="Y172" i="3"/>
  <c r="Y174"/>
  <c r="Z172"/>
  <c r="Z174"/>
  <c r="AA172"/>
  <c r="AA174"/>
  <c r="AB172"/>
  <c r="AB174"/>
  <c r="Y119" i="4"/>
  <c r="Y121"/>
  <c r="Z119"/>
  <c r="Z121"/>
  <c r="AA119"/>
  <c r="AB119"/>
  <c r="AB121"/>
  <c r="BA129" i="1"/>
  <c r="BA131"/>
  <c r="BA172" i="3"/>
  <c r="BA174"/>
  <c r="AD129" i="1"/>
  <c r="AD131"/>
  <c r="AE129"/>
  <c r="AE131"/>
  <c r="AF129"/>
  <c r="BB119" i="4"/>
  <c r="BB121"/>
  <c r="BA119"/>
  <c r="AZ119"/>
  <c r="AZ121"/>
  <c r="AY119"/>
  <c r="AY121"/>
  <c r="AX119"/>
  <c r="AX121"/>
  <c r="AW119"/>
  <c r="AW121"/>
  <c r="AV119"/>
  <c r="AU119"/>
  <c r="AT119"/>
  <c r="AS119"/>
  <c r="AR119"/>
  <c r="AQ119"/>
  <c r="AP119"/>
  <c r="AP121"/>
  <c r="AO119"/>
  <c r="AO121"/>
  <c r="AN119"/>
  <c r="AN121"/>
  <c r="AM119"/>
  <c r="AM121"/>
  <c r="AL119"/>
  <c r="AL121"/>
  <c r="AK119"/>
  <c r="AJ119"/>
  <c r="AI119"/>
  <c r="AH119"/>
  <c r="AG119"/>
  <c r="AF119"/>
  <c r="AF121"/>
  <c r="AE119"/>
  <c r="AD119"/>
  <c r="AD121"/>
  <c r="AC119"/>
  <c r="AC121"/>
  <c r="AD172" i="3"/>
  <c r="AD174"/>
  <c r="AE172"/>
  <c r="AE174"/>
  <c r="AF172"/>
  <c r="AF174"/>
  <c r="AG172"/>
  <c r="AH172"/>
  <c r="AI172"/>
  <c r="AJ172"/>
  <c r="AK172"/>
  <c r="AL172"/>
  <c r="AL174"/>
  <c r="AM172"/>
  <c r="AM174"/>
  <c r="AN172"/>
  <c r="AN174"/>
  <c r="AO172"/>
  <c r="AO174"/>
  <c r="AP172"/>
  <c r="AP174"/>
  <c r="AQ172"/>
  <c r="AR172"/>
  <c r="AS172"/>
  <c r="AT172"/>
  <c r="AU172"/>
  <c r="AV172"/>
  <c r="AW172"/>
  <c r="AW174"/>
  <c r="BB172"/>
  <c r="BB174"/>
  <c r="AC172"/>
  <c r="AC174"/>
  <c r="AC129" i="1"/>
  <c r="AP107" i="2"/>
  <c r="AP109"/>
  <c r="AP129" i="1"/>
  <c r="AP131"/>
  <c r="AO129"/>
  <c r="AO131"/>
  <c r="AO107" i="2"/>
  <c r="AO109"/>
  <c r="AN107"/>
  <c r="AN109"/>
  <c r="AN129" i="1"/>
  <c r="AN131"/>
  <c r="AM129"/>
  <c r="AM131"/>
  <c r="AM107" i="2"/>
  <c r="AM109"/>
  <c r="AL107"/>
  <c r="AL109"/>
  <c r="AL129" i="1"/>
  <c r="AL131"/>
  <c r="AK107" i="2"/>
  <c r="AK109"/>
  <c r="AJ107"/>
  <c r="AJ109"/>
  <c r="AI107"/>
  <c r="AI109"/>
  <c r="AH107"/>
  <c r="AH109"/>
  <c r="AG107"/>
  <c r="AG109"/>
  <c r="AF107"/>
  <c r="AE107"/>
  <c r="AD107"/>
  <c r="AC107"/>
  <c r="AK129" i="1"/>
  <c r="AK131"/>
  <c r="AJ129"/>
  <c r="AJ131"/>
  <c r="AH129"/>
  <c r="AH131"/>
  <c r="AI129"/>
  <c r="AI131"/>
  <c r="AF131"/>
  <c r="AG129"/>
  <c r="AG131"/>
  <c r="AC131"/>
</calcChain>
</file>

<file path=xl/sharedStrings.xml><?xml version="1.0" encoding="utf-8"?>
<sst xmlns="http://schemas.openxmlformats.org/spreadsheetml/2006/main" count="798" uniqueCount="228">
  <si>
    <t>notes</t>
  </si>
  <si>
    <t>unit</t>
  </si>
  <si>
    <t>Trinidad</t>
  </si>
  <si>
    <t>UK</t>
  </si>
  <si>
    <t>Canada</t>
  </si>
  <si>
    <t>Newfoundland</t>
  </si>
  <si>
    <t>Bermuda</t>
  </si>
  <si>
    <t>British East Indies</t>
  </si>
  <si>
    <t>British Guiana</t>
  </si>
  <si>
    <t>British Honduras</t>
  </si>
  <si>
    <t>British West Africa</t>
  </si>
  <si>
    <t>British West Indies</t>
  </si>
  <si>
    <t>Hong Kong</t>
  </si>
  <si>
    <t>Irish Free State</t>
  </si>
  <si>
    <t>Malta</t>
  </si>
  <si>
    <t>South Africa</t>
  </si>
  <si>
    <t>American West Indies</t>
  </si>
  <si>
    <t>Argentine</t>
  </si>
  <si>
    <t>Austria</t>
  </si>
  <si>
    <t>Belgium</t>
  </si>
  <si>
    <t>Brazil</t>
  </si>
  <si>
    <t>Chile</t>
  </si>
  <si>
    <t xml:space="preserve">China </t>
  </si>
  <si>
    <t>Colombia</t>
  </si>
  <si>
    <t>Cuba</t>
  </si>
  <si>
    <t>Czechoslovakia</t>
  </si>
  <si>
    <t>Denmark</t>
  </si>
  <si>
    <t>Dutch Guiana</t>
  </si>
  <si>
    <t>Dutch East Indies</t>
  </si>
  <si>
    <t>Dutch West Indies</t>
  </si>
  <si>
    <t>Ecuador</t>
  </si>
  <si>
    <t>Egypt</t>
  </si>
  <si>
    <t>France</t>
  </si>
  <si>
    <t>French Guiana</t>
  </si>
  <si>
    <t>French West Indies</t>
  </si>
  <si>
    <t>Finland</t>
  </si>
  <si>
    <t>Germany</t>
  </si>
  <si>
    <t>Greece</t>
  </si>
  <si>
    <t>Holland</t>
  </si>
  <si>
    <t>Italy</t>
  </si>
  <si>
    <t>Japan</t>
  </si>
  <si>
    <t>Madagascar</t>
  </si>
  <si>
    <t>Morocco</t>
  </si>
  <si>
    <t>Norway</t>
  </si>
  <si>
    <t>Panama</t>
  </si>
  <si>
    <t>Poland</t>
  </si>
  <si>
    <t>Portugal</t>
  </si>
  <si>
    <t>Russia</t>
  </si>
  <si>
    <t>San Domingo</t>
  </si>
  <si>
    <t>Siam</t>
  </si>
  <si>
    <t>Spain</t>
  </si>
  <si>
    <t>Sweden</t>
  </si>
  <si>
    <t>Switzerland</t>
  </si>
  <si>
    <t>Turkey</t>
  </si>
  <si>
    <t>Uruguay</t>
  </si>
  <si>
    <t>US</t>
  </si>
  <si>
    <t>Venezuela</t>
  </si>
  <si>
    <t>Includes bullion and specie: UK 800, Br W Indies 2081, US 24617</t>
  </si>
  <si>
    <t>Australia</t>
  </si>
  <si>
    <t>Canal Zone</t>
  </si>
  <si>
    <t>Nicaragua</t>
  </si>
  <si>
    <t>New Zealand</t>
  </si>
  <si>
    <t>Straits Settlements</t>
  </si>
  <si>
    <t>Union of South Africa</t>
  </si>
  <si>
    <t>Bulgaria</t>
  </si>
  <si>
    <t>Haiti</t>
  </si>
  <si>
    <t>Mexico</t>
  </si>
  <si>
    <t>Porto Rico</t>
  </si>
  <si>
    <t>Hungary</t>
  </si>
  <si>
    <t>Latvia</t>
  </si>
  <si>
    <t>Countries whence consigned</t>
  </si>
  <si>
    <t>pounds</t>
  </si>
  <si>
    <t>Exports + Re-exports</t>
  </si>
  <si>
    <t>Includes 850 bullion from UK, 290 Br Guiana, 2220 Br West Indies, 2513 US</t>
  </si>
  <si>
    <t>Destination unknown</t>
  </si>
  <si>
    <t>Other British Possessions</t>
  </si>
  <si>
    <t>Bolivia</t>
  </si>
  <si>
    <t>Costa Rica</t>
  </si>
  <si>
    <t>Guatemala</t>
  </si>
  <si>
    <t>Paraguay</t>
  </si>
  <si>
    <t>Peru</t>
  </si>
  <si>
    <t>Roumania</t>
  </si>
  <si>
    <t>Report of the Collector of Customs (HF146.T7A3q)</t>
  </si>
  <si>
    <t>Administration Report of the Collector of Customs and Excise for the year (HF146.T7A3q)</t>
  </si>
  <si>
    <t>Includes bullion and specie: UK 2242, Br W Indies 3174, US 4836</t>
  </si>
  <si>
    <t>San Salvador</t>
  </si>
  <si>
    <t>Palestine</t>
  </si>
  <si>
    <t>Colon</t>
  </si>
  <si>
    <t>Canary Islands</t>
  </si>
  <si>
    <t>Cape Verde Islands</t>
  </si>
  <si>
    <t>Algeria</t>
  </si>
  <si>
    <t>Arabia</t>
  </si>
  <si>
    <t>Bahamas</t>
  </si>
  <si>
    <t>Country of final destination</t>
  </si>
  <si>
    <t>Includes 1401 bullion to UK, 1000 Br West Indies, 87785 US</t>
  </si>
  <si>
    <t>Includes 984 bullion to UK, 20605 US</t>
  </si>
  <si>
    <t>Gibraltar</t>
  </si>
  <si>
    <t>Fiji</t>
  </si>
  <si>
    <t>Portuguese East Africa</t>
  </si>
  <si>
    <t>Spanish Morocco</t>
  </si>
  <si>
    <t>Includes bullion and specie: UK 2000, 115 Canada, 13 Br Guiana, Br W Indies 1095, Mexico 125, US 2735</t>
  </si>
  <si>
    <t>Customs and Excise Report for the year (HF146.T7A3q)</t>
  </si>
  <si>
    <t>Includes bullion and specie: UK 805, US 2319</t>
  </si>
  <si>
    <t>Includes 29987 bullion to UK, 125 Br Guiana, 677 Br West Indies, 28206 US</t>
  </si>
  <si>
    <t>Persia</t>
  </si>
  <si>
    <t>Senegal</t>
  </si>
  <si>
    <t>Spanish Honduras</t>
  </si>
  <si>
    <t>Turks Island</t>
  </si>
  <si>
    <t>Bullion and specie not listed separately, but appear to be included</t>
  </si>
  <si>
    <t>Syria</t>
  </si>
  <si>
    <t>Iraq</t>
  </si>
  <si>
    <t>Sarawak</t>
  </si>
  <si>
    <t>Sierra Leone</t>
  </si>
  <si>
    <t>British Malaya</t>
  </si>
  <si>
    <t>Madeira</t>
  </si>
  <si>
    <t>Honduras</t>
  </si>
  <si>
    <t>Tasmania</t>
  </si>
  <si>
    <t>Burma</t>
  </si>
  <si>
    <t>Country of origin</t>
  </si>
  <si>
    <t>Ceylon</t>
  </si>
  <si>
    <t>Cyprus</t>
  </si>
  <si>
    <t>Nigeria</t>
  </si>
  <si>
    <t>Zanzibar</t>
  </si>
  <si>
    <t>Estonia</t>
  </si>
  <si>
    <t>Java</t>
  </si>
  <si>
    <t>Jugoslavia</t>
  </si>
  <si>
    <t>Lithuania</t>
  </si>
  <si>
    <t>Sicily</t>
  </si>
  <si>
    <t>Sudan</t>
  </si>
  <si>
    <t>Sumatra</t>
  </si>
  <si>
    <t>$</t>
  </si>
  <si>
    <t>Countries whence consigned (may be country of origin, according to other tables)</t>
  </si>
  <si>
    <t>Libya</t>
  </si>
  <si>
    <t>Batavia</t>
  </si>
  <si>
    <t>Gold Coast</t>
  </si>
  <si>
    <t>Yugoslavia</t>
  </si>
  <si>
    <t>Philippines</t>
  </si>
  <si>
    <t>Bavaria</t>
  </si>
  <si>
    <t>Afghanistan</t>
  </si>
  <si>
    <t>Aden</t>
  </si>
  <si>
    <t>British Somaliland</t>
  </si>
  <si>
    <t>India</t>
  </si>
  <si>
    <t>Includes Ceylon</t>
  </si>
  <si>
    <t>Danzig</t>
  </si>
  <si>
    <t>Includes bullion and specie: UK 3750, Br W Indies 3450, US 9622, Venez 5208</t>
  </si>
  <si>
    <t>British East Africa</t>
  </si>
  <si>
    <t>Administration Report of the Collector of Customs and Excise for the year (ILL - HF1905.A1T756)</t>
  </si>
  <si>
    <t>Includes 1132 bullion from UK, 200 Canada, 169 Br Guiana, 1709 US</t>
  </si>
  <si>
    <t>Tunis</t>
  </si>
  <si>
    <t>Blue book</t>
  </si>
  <si>
    <t>Includes bullion and specie: UK 1506, US 3914, Venezuela 10152</t>
  </si>
  <si>
    <t>Other British possessions</t>
  </si>
  <si>
    <t>British North America</t>
  </si>
  <si>
    <t>Other countries</t>
  </si>
  <si>
    <t>Parcel post</t>
  </si>
  <si>
    <t>Includes bullion and specie: 2600 British West Indies, 100 British Guiana, 15888 US</t>
  </si>
  <si>
    <t>Ships stores</t>
  </si>
  <si>
    <t>Bunkers</t>
  </si>
  <si>
    <t>Includes bullion and specie: 0</t>
  </si>
  <si>
    <t>Includes bullion and specie: UK 7944, Br W Indies 200, British Guiana 83, US 2750</t>
  </si>
  <si>
    <t>Belgian Congo</t>
  </si>
  <si>
    <t>Marquesas Islands</t>
  </si>
  <si>
    <t>Destination unknown (Admirality)</t>
  </si>
  <si>
    <t>Includes bullion and specie: 641 UK, 35 Canada, 65 British Guiana, 15420 British West Indies, 240 US, 122 Venezuela</t>
  </si>
  <si>
    <t>Includes bullion and specie: UK 2000, US 23185, Venezuela 23795</t>
  </si>
  <si>
    <t>Includes bullion and specie: 20651 UK, 10846 British West Indies, 234 British Guiana, 24454 US</t>
  </si>
  <si>
    <t>Includes bullion and specie: 18000 UK, 1450 British West Indies, 245 British Guiana, 7202 US</t>
  </si>
  <si>
    <t>Includes bullion and specie: 1</t>
  </si>
  <si>
    <t>Includes bullion and specie: UK 12333, US 15168, Venezuela 7202</t>
  </si>
  <si>
    <t>Countries of origin</t>
  </si>
  <si>
    <t>Includes bullion and specie: UK 4400, 608 British North America, 15960 British West Indies, US 1575, Venezuela 6456</t>
  </si>
  <si>
    <t>Includes bullion and specie: 76815 UK, 400 British West Indies, 4853 France, 583 Holland, 9547 US</t>
  </si>
  <si>
    <t>Ships stores and bunkers</t>
  </si>
  <si>
    <t>Scotland</t>
  </si>
  <si>
    <t>Bullion and specie not listed separately; total merchandise</t>
  </si>
  <si>
    <t>Anglo-Egyptian Sudan</t>
  </si>
  <si>
    <t>Kenya</t>
  </si>
  <si>
    <t>Uganda</t>
  </si>
  <si>
    <t>Liberia</t>
  </si>
  <si>
    <t>Hawaii</t>
  </si>
  <si>
    <t>Italy should be 310033 (classes sum to 310033)</t>
  </si>
  <si>
    <t>Virgin Islands, US</t>
  </si>
  <si>
    <t>French Morocco</t>
  </si>
  <si>
    <t>Eritrea</t>
  </si>
  <si>
    <t>Ethiopia</t>
  </si>
  <si>
    <t>Azores</t>
  </si>
  <si>
    <t>Mozambique</t>
  </si>
  <si>
    <t>Ascension Island</t>
  </si>
  <si>
    <t>New Britain</t>
  </si>
  <si>
    <t>New Guinea</t>
  </si>
  <si>
    <t>Fiji Islands</t>
  </si>
  <si>
    <t>Channel Islands</t>
  </si>
  <si>
    <t>British Borneo</t>
  </si>
  <si>
    <t>Norfolk Island</t>
  </si>
  <si>
    <t>Nyasaland</t>
  </si>
  <si>
    <t>Penang Island</t>
  </si>
  <si>
    <t>Singapore</t>
  </si>
  <si>
    <t>Southern Rhodesia</t>
  </si>
  <si>
    <t>Tanganyika</t>
  </si>
  <si>
    <t>Tonga Island</t>
  </si>
  <si>
    <t>Gambia</t>
  </si>
  <si>
    <t>Falkland Islands</t>
  </si>
  <si>
    <t>Reunion Island</t>
  </si>
  <si>
    <t>Italian Somaliland</t>
  </si>
  <si>
    <t xml:space="preserve">Tunisia </t>
  </si>
  <si>
    <t>Mauritius</t>
  </si>
  <si>
    <t>Northern Rhodesia</t>
  </si>
  <si>
    <t>Cape Verde Island</t>
  </si>
  <si>
    <t>French Indo-China</t>
  </si>
  <si>
    <t>French West Africa</t>
  </si>
  <si>
    <t>Portuguese India</t>
  </si>
  <si>
    <t>Portuguese West Africa</t>
  </si>
  <si>
    <t xml:space="preserve">Society Islands </t>
  </si>
  <si>
    <t>Pakistan</t>
  </si>
  <si>
    <t>Cayman Islands</t>
  </si>
  <si>
    <t>Lebanon</t>
  </si>
  <si>
    <t>Trans-Jordan</t>
  </si>
  <si>
    <t>Includes bullion and specie: UK 1600, 1954 British West Indies, US 162</t>
  </si>
  <si>
    <t>Includes bullion and specie: 146 UK, 21520 British West Indies, 3104 US, 7633 Other foreign</t>
  </si>
  <si>
    <t>Includes bullion and specie: 20000 UK, 621 British West Indies, 99063 US</t>
  </si>
  <si>
    <t>Includes bullion and specie: UK 50700, 3613 British West Indies, 667 British Guiana, US 2823, Venezuela 3000</t>
  </si>
  <si>
    <t>Includes bullion and specie: UK 2700, British West Indies 9000, US 38351, Venezuela 8145</t>
  </si>
  <si>
    <t>Iceland</t>
  </si>
  <si>
    <t>Jerusalem</t>
  </si>
  <si>
    <t>Federated Malay States</t>
  </si>
  <si>
    <t>Seychelles</t>
  </si>
  <si>
    <t>French India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</si>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</sst>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140"/>
  <sheetViews>
    <sheetView tabSelected="1" workbookViewId="0">
      <pane xSplit="3" ySplit="1" topLeftCell="AK104" activePane="bottomRight" state="frozen"/>
      <selection pane="topRight" activeCell="D1" sqref="D1"/>
      <selection pane="bottomLeft" activeCell="A2" sqref="A2"/>
      <selection pane="bottomRight" activeCell="B129" sqref="B129"/>
    </sheetView>
  </sheetViews>
  <sheetFormatPr defaultRowHeight="15"/>
  <cols>
    <col min="52" max="53" width="10" bestFit="1" customWidth="1"/>
    <col min="54" max="54" width="10.7109375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>
      <c r="Y3" t="s">
        <v>71</v>
      </c>
      <c r="Z3" t="s">
        <v>71</v>
      </c>
      <c r="AA3" t="s">
        <v>71</v>
      </c>
      <c r="AB3" t="s">
        <v>71</v>
      </c>
      <c r="AC3" t="s">
        <v>71</v>
      </c>
      <c r="AD3" t="s">
        <v>71</v>
      </c>
      <c r="AE3" t="s">
        <v>71</v>
      </c>
      <c r="AF3" t="s">
        <v>71</v>
      </c>
      <c r="AG3" t="s">
        <v>71</v>
      </c>
      <c r="AH3" t="s">
        <v>71</v>
      </c>
      <c r="AI3" t="s">
        <v>71</v>
      </c>
      <c r="AJ3" t="s">
        <v>71</v>
      </c>
      <c r="AK3" t="s">
        <v>71</v>
      </c>
      <c r="AL3" t="s">
        <v>71</v>
      </c>
      <c r="AM3" t="s">
        <v>71</v>
      </c>
      <c r="AN3" t="s">
        <v>130</v>
      </c>
      <c r="AO3" t="s">
        <v>130</v>
      </c>
      <c r="AP3" t="s">
        <v>130</v>
      </c>
      <c r="AW3" t="s">
        <v>130</v>
      </c>
      <c r="AX3" t="s">
        <v>130</v>
      </c>
      <c r="AY3" t="s">
        <v>130</v>
      </c>
      <c r="AZ3" t="s">
        <v>130</v>
      </c>
      <c r="BA3" t="s">
        <v>130</v>
      </c>
      <c r="BB3" t="s">
        <v>130</v>
      </c>
    </row>
    <row r="4" spans="1:54">
      <c r="A4" t="s">
        <v>2</v>
      </c>
      <c r="B4" t="s">
        <v>3</v>
      </c>
      <c r="Y4">
        <v>2219483</v>
      </c>
      <c r="Z4">
        <f>1675885+50700</f>
        <v>1726585</v>
      </c>
      <c r="AA4">
        <v>1367022</v>
      </c>
      <c r="AB4">
        <v>1271012</v>
      </c>
      <c r="AC4">
        <v>1403819</v>
      </c>
      <c r="AD4">
        <v>1326423</v>
      </c>
      <c r="AE4">
        <f>1225205+2700</f>
        <v>1227905</v>
      </c>
      <c r="AF4">
        <v>1581941</v>
      </c>
      <c r="AG4">
        <v>1795694</v>
      </c>
      <c r="AH4">
        <v>1862403</v>
      </c>
      <c r="AI4">
        <v>1890792</v>
      </c>
      <c r="AJ4">
        <v>1377370</v>
      </c>
      <c r="AK4">
        <v>1583788</v>
      </c>
      <c r="AL4">
        <v>1779887</v>
      </c>
      <c r="AM4">
        <v>1746116</v>
      </c>
      <c r="AN4">
        <v>9083588</v>
      </c>
      <c r="AO4">
        <v>10591931</v>
      </c>
      <c r="AP4">
        <v>12886789</v>
      </c>
      <c r="AW4">
        <v>7708684</v>
      </c>
      <c r="AX4">
        <v>9266031</v>
      </c>
      <c r="AY4">
        <v>21417388</v>
      </c>
      <c r="AZ4">
        <v>27264518</v>
      </c>
      <c r="BA4">
        <v>42849882</v>
      </c>
      <c r="BB4">
        <v>57493255</v>
      </c>
    </row>
    <row r="5" spans="1:54">
      <c r="B5" t="s">
        <v>152</v>
      </c>
      <c r="Y5">
        <v>1257877</v>
      </c>
      <c r="Z5">
        <v>1155027</v>
      </c>
      <c r="AA5">
        <v>956578</v>
      </c>
      <c r="AB5">
        <v>866933</v>
      </c>
      <c r="AC5">
        <v>814386</v>
      </c>
      <c r="AD5">
        <v>964035</v>
      </c>
      <c r="AE5">
        <v>902223</v>
      </c>
    </row>
    <row r="6" spans="1:54">
      <c r="B6" t="s">
        <v>4</v>
      </c>
      <c r="AF6">
        <v>966406</v>
      </c>
      <c r="AG6">
        <v>986177</v>
      </c>
      <c r="AH6">
        <v>992274</v>
      </c>
      <c r="AI6">
        <v>828214</v>
      </c>
      <c r="AJ6">
        <v>656782</v>
      </c>
      <c r="AK6">
        <v>497697</v>
      </c>
      <c r="AL6">
        <v>477042</v>
      </c>
      <c r="AM6">
        <v>484505</v>
      </c>
      <c r="AN6">
        <v>2503958</v>
      </c>
      <c r="AO6">
        <v>3282202</v>
      </c>
      <c r="AP6">
        <v>4342097</v>
      </c>
      <c r="AW6">
        <v>21717942</v>
      </c>
      <c r="AX6">
        <v>22005598</v>
      </c>
      <c r="AY6">
        <v>26735700</v>
      </c>
      <c r="AZ6">
        <v>35199240</v>
      </c>
      <c r="BA6">
        <v>23030746</v>
      </c>
      <c r="BB6">
        <v>18371538</v>
      </c>
    </row>
    <row r="7" spans="1:54">
      <c r="B7" t="s">
        <v>139</v>
      </c>
      <c r="AP7">
        <v>232</v>
      </c>
    </row>
    <row r="8" spans="1:54">
      <c r="B8" t="s">
        <v>175</v>
      </c>
      <c r="AX8">
        <v>248</v>
      </c>
      <c r="AZ8">
        <v>670</v>
      </c>
      <c r="BA8">
        <v>686</v>
      </c>
      <c r="BB8">
        <v>360</v>
      </c>
    </row>
    <row r="9" spans="1:54">
      <c r="B9" t="s">
        <v>58</v>
      </c>
      <c r="AH9">
        <v>1367</v>
      </c>
      <c r="AI9">
        <v>2548</v>
      </c>
      <c r="AJ9">
        <v>4914</v>
      </c>
      <c r="AK9">
        <v>9957</v>
      </c>
      <c r="AL9">
        <v>4574</v>
      </c>
      <c r="AM9">
        <v>6244</v>
      </c>
      <c r="AN9">
        <v>30445</v>
      </c>
      <c r="AO9">
        <v>94246</v>
      </c>
      <c r="AP9">
        <v>506910</v>
      </c>
      <c r="AW9">
        <v>80438</v>
      </c>
      <c r="AX9">
        <v>22749</v>
      </c>
      <c r="AY9">
        <v>200299</v>
      </c>
      <c r="AZ9">
        <v>3006599</v>
      </c>
      <c r="BA9">
        <v>3247453</v>
      </c>
      <c r="BB9">
        <v>4499594</v>
      </c>
    </row>
    <row r="10" spans="1:54">
      <c r="B10" t="s">
        <v>5</v>
      </c>
      <c r="AF10">
        <v>12432</v>
      </c>
      <c r="AG10">
        <v>15088</v>
      </c>
      <c r="AH10">
        <v>6458</v>
      </c>
      <c r="AI10">
        <v>2994</v>
      </c>
      <c r="AJ10">
        <v>12603</v>
      </c>
      <c r="AK10">
        <v>15972</v>
      </c>
      <c r="AL10">
        <v>16084</v>
      </c>
      <c r="AM10">
        <v>12387</v>
      </c>
      <c r="AN10">
        <v>79940</v>
      </c>
      <c r="AO10">
        <v>83145</v>
      </c>
      <c r="AP10">
        <v>71561</v>
      </c>
      <c r="AW10">
        <v>351570</v>
      </c>
      <c r="AX10">
        <v>304789</v>
      </c>
      <c r="AY10">
        <v>169838</v>
      </c>
      <c r="AZ10">
        <v>337647</v>
      </c>
      <c r="BA10">
        <v>362593</v>
      </c>
    </row>
    <row r="11" spans="1:54">
      <c r="B11" t="s">
        <v>92</v>
      </c>
      <c r="AL11">
        <v>2875</v>
      </c>
      <c r="AO11">
        <v>1408</v>
      </c>
      <c r="AX11">
        <v>21716</v>
      </c>
      <c r="AZ11">
        <v>44</v>
      </c>
      <c r="BA11">
        <v>3645</v>
      </c>
      <c r="BB11">
        <v>243089</v>
      </c>
    </row>
    <row r="12" spans="1:54">
      <c r="B12" t="s">
        <v>6</v>
      </c>
      <c r="AG12">
        <v>987</v>
      </c>
      <c r="AK12">
        <v>47</v>
      </c>
      <c r="AL12">
        <v>663</v>
      </c>
      <c r="AM12">
        <v>24</v>
      </c>
      <c r="AN12">
        <v>190</v>
      </c>
      <c r="AO12">
        <v>87</v>
      </c>
      <c r="AP12">
        <v>10</v>
      </c>
      <c r="AX12">
        <v>14</v>
      </c>
      <c r="AY12">
        <v>420</v>
      </c>
      <c r="AZ12">
        <v>749</v>
      </c>
      <c r="BA12">
        <v>3189</v>
      </c>
      <c r="BB12">
        <v>1285</v>
      </c>
    </row>
    <row r="13" spans="1:54">
      <c r="B13" t="s">
        <v>145</v>
      </c>
      <c r="AH13">
        <v>80</v>
      </c>
    </row>
    <row r="14" spans="1:54">
      <c r="B14" t="s">
        <v>7</v>
      </c>
      <c r="Y14">
        <v>129071</v>
      </c>
      <c r="Z14">
        <v>122690</v>
      </c>
      <c r="AA14">
        <v>173962</v>
      </c>
      <c r="AB14">
        <v>271287</v>
      </c>
      <c r="AC14">
        <v>229318</v>
      </c>
      <c r="AD14">
        <v>277417</v>
      </c>
      <c r="AE14">
        <v>310246</v>
      </c>
      <c r="AF14">
        <v>213215</v>
      </c>
      <c r="AG14">
        <v>153912</v>
      </c>
      <c r="AH14">
        <v>237072</v>
      </c>
      <c r="AI14">
        <v>163765</v>
      </c>
      <c r="AJ14">
        <v>105208</v>
      </c>
      <c r="AK14">
        <v>128947</v>
      </c>
      <c r="AL14">
        <v>161479</v>
      </c>
      <c r="AM14">
        <v>200439</v>
      </c>
      <c r="AN14">
        <v>1116856</v>
      </c>
      <c r="AO14">
        <v>1097380</v>
      </c>
    </row>
    <row r="15" spans="1:54">
      <c r="B15" t="s">
        <v>8</v>
      </c>
      <c r="Y15">
        <v>159110</v>
      </c>
      <c r="Z15">
        <f>50978+667</f>
        <v>51645</v>
      </c>
      <c r="AA15">
        <v>82871</v>
      </c>
      <c r="AB15">
        <v>30685</v>
      </c>
      <c r="AC15">
        <v>29446</v>
      </c>
      <c r="AD15">
        <v>34673</v>
      </c>
      <c r="AE15">
        <v>19046</v>
      </c>
      <c r="AF15">
        <v>73410</v>
      </c>
      <c r="AG15">
        <v>170847</v>
      </c>
      <c r="AH15">
        <v>107058</v>
      </c>
      <c r="AI15">
        <v>152866</v>
      </c>
      <c r="AJ15">
        <v>128233</v>
      </c>
      <c r="AK15">
        <v>117422</v>
      </c>
      <c r="AL15">
        <v>87997</v>
      </c>
      <c r="AM15">
        <v>45688</v>
      </c>
      <c r="AN15">
        <v>222912</v>
      </c>
      <c r="AO15">
        <v>335428</v>
      </c>
      <c r="AP15">
        <v>348407</v>
      </c>
      <c r="AW15">
        <v>2357191</v>
      </c>
      <c r="AX15">
        <v>2242129</v>
      </c>
      <c r="AY15">
        <v>1761945</v>
      </c>
      <c r="AZ15">
        <v>1753143</v>
      </c>
      <c r="BA15">
        <v>1615141</v>
      </c>
      <c r="BB15">
        <v>2189553</v>
      </c>
    </row>
    <row r="16" spans="1:54">
      <c r="B16" t="s">
        <v>9</v>
      </c>
      <c r="AG16">
        <v>60</v>
      </c>
      <c r="AJ16">
        <v>261</v>
      </c>
      <c r="AO16">
        <v>8</v>
      </c>
      <c r="AX16">
        <v>10</v>
      </c>
      <c r="AY16">
        <v>2</v>
      </c>
      <c r="AZ16">
        <v>359</v>
      </c>
      <c r="BB16">
        <v>127776</v>
      </c>
    </row>
    <row r="17" spans="2:54">
      <c r="B17" t="s">
        <v>10</v>
      </c>
      <c r="AG17">
        <v>120</v>
      </c>
      <c r="AZ17">
        <v>1157</v>
      </c>
    </row>
    <row r="18" spans="2:54">
      <c r="B18" t="s">
        <v>113</v>
      </c>
      <c r="AL18">
        <v>2822</v>
      </c>
      <c r="AM18">
        <v>3382</v>
      </c>
      <c r="AN18">
        <v>6326</v>
      </c>
      <c r="AZ18">
        <v>25547</v>
      </c>
      <c r="BA18">
        <v>91720</v>
      </c>
      <c r="BB18">
        <v>92590</v>
      </c>
    </row>
    <row r="19" spans="2:54">
      <c r="B19" t="s">
        <v>11</v>
      </c>
      <c r="Y19">
        <v>84044</v>
      </c>
      <c r="Z19">
        <f>92432+3613</f>
        <v>96045</v>
      </c>
      <c r="AA19">
        <v>81576</v>
      </c>
      <c r="AB19">
        <v>63165</v>
      </c>
      <c r="AC19">
        <v>58160</v>
      </c>
      <c r="AD19">
        <v>52046</v>
      </c>
      <c r="AE19">
        <v>87020</v>
      </c>
      <c r="AF19">
        <v>66293</v>
      </c>
      <c r="AG19">
        <v>54061</v>
      </c>
      <c r="AH19">
        <v>80618</v>
      </c>
      <c r="AI19">
        <v>79020</v>
      </c>
      <c r="AJ19">
        <v>60425</v>
      </c>
      <c r="AK19">
        <v>63439</v>
      </c>
      <c r="AL19">
        <v>54762</v>
      </c>
      <c r="AM19">
        <v>38054</v>
      </c>
      <c r="AN19">
        <v>135367</v>
      </c>
      <c r="AO19">
        <v>157855</v>
      </c>
      <c r="AP19">
        <v>196282</v>
      </c>
      <c r="AW19">
        <v>1027160</v>
      </c>
      <c r="AX19">
        <v>991239</v>
      </c>
      <c r="AY19">
        <v>944155</v>
      </c>
      <c r="AZ19">
        <v>1011823</v>
      </c>
      <c r="BA19">
        <v>1110478</v>
      </c>
      <c r="BB19">
        <v>1252739</v>
      </c>
    </row>
    <row r="20" spans="2:54">
      <c r="B20" t="s">
        <v>140</v>
      </c>
      <c r="AP20">
        <v>25</v>
      </c>
      <c r="AW20">
        <v>123</v>
      </c>
      <c r="AY20">
        <v>26</v>
      </c>
      <c r="AZ20">
        <v>860</v>
      </c>
      <c r="BA20">
        <v>16</v>
      </c>
      <c r="BB20">
        <v>603</v>
      </c>
    </row>
    <row r="21" spans="2:54">
      <c r="B21" t="s">
        <v>117</v>
      </c>
      <c r="BA21">
        <v>2</v>
      </c>
    </row>
    <row r="22" spans="2:54">
      <c r="B22" t="s">
        <v>119</v>
      </c>
      <c r="AM22">
        <v>177</v>
      </c>
      <c r="AN22">
        <v>55</v>
      </c>
      <c r="BB22">
        <v>312032</v>
      </c>
    </row>
    <row r="23" spans="2:54">
      <c r="B23" t="s">
        <v>120</v>
      </c>
      <c r="AM23">
        <v>171</v>
      </c>
      <c r="AN23">
        <v>5308</v>
      </c>
      <c r="AO23">
        <v>16034</v>
      </c>
      <c r="AP23">
        <v>13991</v>
      </c>
      <c r="AY23">
        <v>22844</v>
      </c>
      <c r="AZ23">
        <v>11625</v>
      </c>
      <c r="BA23">
        <v>48770</v>
      </c>
      <c r="BB23">
        <v>163215</v>
      </c>
    </row>
    <row r="24" spans="2:54">
      <c r="B24" t="s">
        <v>201</v>
      </c>
      <c r="BA24">
        <v>34</v>
      </c>
      <c r="BB24">
        <v>24</v>
      </c>
    </row>
    <row r="25" spans="2:54">
      <c r="B25" t="s">
        <v>134</v>
      </c>
      <c r="AZ25">
        <v>18</v>
      </c>
      <c r="BB25">
        <v>142</v>
      </c>
    </row>
    <row r="26" spans="2:54">
      <c r="B26" t="s">
        <v>12</v>
      </c>
      <c r="AF26">
        <v>2790</v>
      </c>
      <c r="AG26">
        <v>2163</v>
      </c>
      <c r="AH26">
        <v>3289</v>
      </c>
      <c r="AI26">
        <v>3651</v>
      </c>
      <c r="AJ26">
        <v>3867</v>
      </c>
      <c r="AK26">
        <v>5040</v>
      </c>
      <c r="AL26">
        <v>11888</v>
      </c>
      <c r="AM26">
        <v>11302</v>
      </c>
      <c r="AN26">
        <v>121571</v>
      </c>
      <c r="AO26">
        <v>238094</v>
      </c>
      <c r="AP26">
        <v>494988</v>
      </c>
      <c r="AX26">
        <v>34022</v>
      </c>
      <c r="AY26">
        <v>9634</v>
      </c>
      <c r="AZ26">
        <v>26456</v>
      </c>
      <c r="BA26">
        <v>888831</v>
      </c>
      <c r="BB26">
        <v>994852</v>
      </c>
    </row>
    <row r="27" spans="2:54">
      <c r="B27" t="s">
        <v>141</v>
      </c>
      <c r="C27" t="s">
        <v>142</v>
      </c>
      <c r="AP27">
        <v>1248960</v>
      </c>
      <c r="AW27">
        <v>944359</v>
      </c>
      <c r="AX27">
        <v>400575</v>
      </c>
      <c r="AY27">
        <v>810096</v>
      </c>
      <c r="AZ27">
        <v>1603744</v>
      </c>
      <c r="BA27">
        <v>1060951</v>
      </c>
      <c r="BB27">
        <v>1574031</v>
      </c>
    </row>
    <row r="28" spans="2:54">
      <c r="B28" t="s">
        <v>13</v>
      </c>
      <c r="AG28">
        <v>662</v>
      </c>
      <c r="AJ28">
        <v>944</v>
      </c>
      <c r="AK28">
        <v>1823</v>
      </c>
      <c r="AL28">
        <v>2229</v>
      </c>
      <c r="AM28">
        <v>19435</v>
      </c>
      <c r="AN28">
        <v>78304</v>
      </c>
      <c r="AO28">
        <v>91740</v>
      </c>
      <c r="AP28">
        <v>120543</v>
      </c>
      <c r="AW28">
        <v>7248</v>
      </c>
      <c r="AX28">
        <v>16836</v>
      </c>
      <c r="AY28">
        <v>6392</v>
      </c>
      <c r="AZ28">
        <v>4194</v>
      </c>
      <c r="BA28">
        <v>27534</v>
      </c>
      <c r="BB28">
        <v>77612</v>
      </c>
    </row>
    <row r="29" spans="2:54">
      <c r="B29" t="s">
        <v>176</v>
      </c>
      <c r="AY29">
        <v>113</v>
      </c>
      <c r="BA29">
        <v>4556</v>
      </c>
      <c r="BB29">
        <v>28822</v>
      </c>
    </row>
    <row r="30" spans="2:54">
      <c r="B30" t="s">
        <v>14</v>
      </c>
      <c r="AG30">
        <v>11</v>
      </c>
      <c r="AH30">
        <v>729</v>
      </c>
      <c r="AJ30">
        <v>177</v>
      </c>
      <c r="AM30">
        <v>456</v>
      </c>
      <c r="AN30">
        <v>645</v>
      </c>
      <c r="AO30">
        <v>1764</v>
      </c>
      <c r="AP30">
        <v>4904</v>
      </c>
      <c r="AY30">
        <v>218</v>
      </c>
      <c r="AZ30">
        <v>112</v>
      </c>
      <c r="BB30">
        <v>630</v>
      </c>
    </row>
    <row r="31" spans="2:54">
      <c r="B31" t="s">
        <v>61</v>
      </c>
      <c r="AH31">
        <v>123</v>
      </c>
      <c r="AJ31">
        <v>7</v>
      </c>
      <c r="AK31">
        <v>580</v>
      </c>
      <c r="AL31">
        <v>159</v>
      </c>
      <c r="AM31">
        <v>11194</v>
      </c>
      <c r="AN31">
        <v>59851</v>
      </c>
      <c r="AO31">
        <v>57164</v>
      </c>
      <c r="AP31">
        <v>85362</v>
      </c>
      <c r="AX31">
        <v>35</v>
      </c>
      <c r="AY31">
        <v>1817</v>
      </c>
      <c r="AZ31">
        <v>309</v>
      </c>
      <c r="BA31">
        <v>77</v>
      </c>
      <c r="BB31">
        <v>151197</v>
      </c>
    </row>
    <row r="32" spans="2:54">
      <c r="B32" t="s">
        <v>121</v>
      </c>
      <c r="AM32">
        <v>374</v>
      </c>
      <c r="AN32">
        <v>37000</v>
      </c>
      <c r="AO32">
        <v>6612</v>
      </c>
      <c r="AP32">
        <v>12273</v>
      </c>
      <c r="AY32">
        <v>25</v>
      </c>
      <c r="BA32">
        <v>32</v>
      </c>
      <c r="BB32">
        <v>33</v>
      </c>
    </row>
    <row r="33" spans="2:54">
      <c r="B33" t="s">
        <v>213</v>
      </c>
      <c r="BB33">
        <v>10715</v>
      </c>
    </row>
    <row r="34" spans="2:54">
      <c r="B34" t="s">
        <v>86</v>
      </c>
      <c r="AO34">
        <v>63</v>
      </c>
      <c r="AY34">
        <v>633</v>
      </c>
      <c r="AZ34">
        <v>1977</v>
      </c>
      <c r="BA34">
        <v>712</v>
      </c>
      <c r="BB34">
        <v>482</v>
      </c>
    </row>
    <row r="35" spans="2:54">
      <c r="B35" t="s">
        <v>202</v>
      </c>
      <c r="BA35">
        <v>53</v>
      </c>
    </row>
    <row r="36" spans="2:54">
      <c r="B36" t="s">
        <v>111</v>
      </c>
      <c r="AL36">
        <v>114</v>
      </c>
      <c r="AM36">
        <v>36</v>
      </c>
      <c r="AN36">
        <v>913</v>
      </c>
      <c r="AO36">
        <v>116</v>
      </c>
    </row>
    <row r="37" spans="2:54">
      <c r="B37" t="s">
        <v>112</v>
      </c>
      <c r="AL37">
        <v>18</v>
      </c>
      <c r="AM37">
        <v>270</v>
      </c>
      <c r="AN37">
        <v>3274</v>
      </c>
      <c r="AO37">
        <v>3059</v>
      </c>
      <c r="AP37">
        <v>796</v>
      </c>
      <c r="BA37">
        <v>1136</v>
      </c>
      <c r="BB37">
        <v>1177</v>
      </c>
    </row>
    <row r="38" spans="2:54">
      <c r="B38" t="s">
        <v>197</v>
      </c>
      <c r="BA38">
        <v>10754</v>
      </c>
      <c r="BB38">
        <v>186241</v>
      </c>
    </row>
    <row r="39" spans="2:54">
      <c r="B39" t="s">
        <v>62</v>
      </c>
      <c r="AJ39">
        <v>289</v>
      </c>
      <c r="AK39">
        <v>3004</v>
      </c>
      <c r="AL39">
        <v>3801</v>
      </c>
      <c r="AM39">
        <v>797</v>
      </c>
      <c r="AN39">
        <v>5028</v>
      </c>
      <c r="AO39">
        <v>14966</v>
      </c>
      <c r="AP39">
        <v>18448</v>
      </c>
      <c r="AY39">
        <v>21947</v>
      </c>
    </row>
    <row r="40" spans="2:54">
      <c r="B40" t="s">
        <v>198</v>
      </c>
      <c r="BB40">
        <v>1121</v>
      </c>
    </row>
    <row r="41" spans="2:54">
      <c r="B41" t="s">
        <v>177</v>
      </c>
      <c r="AZ41">
        <v>229</v>
      </c>
      <c r="BA41">
        <v>9</v>
      </c>
    </row>
    <row r="42" spans="2:54">
      <c r="B42" t="s">
        <v>63</v>
      </c>
      <c r="AH42">
        <v>58</v>
      </c>
      <c r="AJ42">
        <v>98</v>
      </c>
      <c r="AK42">
        <v>109</v>
      </c>
      <c r="AL42">
        <v>48</v>
      </c>
      <c r="AM42">
        <v>1147</v>
      </c>
      <c r="AN42">
        <v>24514</v>
      </c>
      <c r="AO42">
        <v>32023</v>
      </c>
      <c r="AP42">
        <v>53107</v>
      </c>
      <c r="AW42">
        <v>141933</v>
      </c>
      <c r="AX42">
        <v>242408</v>
      </c>
      <c r="AY42">
        <v>292157</v>
      </c>
      <c r="AZ42">
        <v>329358</v>
      </c>
      <c r="BA42">
        <v>311075</v>
      </c>
      <c r="BB42">
        <v>173665</v>
      </c>
    </row>
    <row r="43" spans="2:54">
      <c r="B43" t="s">
        <v>15</v>
      </c>
      <c r="AG43">
        <v>30</v>
      </c>
      <c r="AI43">
        <v>421</v>
      </c>
    </row>
    <row r="44" spans="2:54">
      <c r="B44" t="s">
        <v>122</v>
      </c>
      <c r="AM44">
        <v>43</v>
      </c>
      <c r="AN44">
        <v>235</v>
      </c>
      <c r="AP44">
        <v>248</v>
      </c>
      <c r="AZ44">
        <v>553</v>
      </c>
      <c r="BB44">
        <v>14</v>
      </c>
    </row>
    <row r="45" spans="2:54">
      <c r="B45" t="s">
        <v>151</v>
      </c>
      <c r="Y45">
        <v>2540</v>
      </c>
      <c r="AA45">
        <v>7204</v>
      </c>
      <c r="AB45">
        <v>290</v>
      </c>
      <c r="AC45">
        <v>1579</v>
      </c>
      <c r="AD45">
        <v>1185</v>
      </c>
      <c r="AE45">
        <v>2574</v>
      </c>
      <c r="AF45">
        <v>3</v>
      </c>
    </row>
    <row r="46" spans="2:54">
      <c r="B46" t="s">
        <v>138</v>
      </c>
      <c r="AO46">
        <v>10</v>
      </c>
    </row>
    <row r="47" spans="2:54">
      <c r="B47" t="s">
        <v>90</v>
      </c>
      <c r="BA47">
        <v>11</v>
      </c>
      <c r="BB47">
        <v>532</v>
      </c>
    </row>
    <row r="48" spans="2:54">
      <c r="B48" t="s">
        <v>16</v>
      </c>
      <c r="Z48">
        <v>3714</v>
      </c>
      <c r="AD48">
        <v>119</v>
      </c>
      <c r="AE48">
        <v>471</v>
      </c>
      <c r="AF48">
        <v>185</v>
      </c>
      <c r="AG48">
        <v>60</v>
      </c>
      <c r="AH48">
        <v>29</v>
      </c>
      <c r="AI48">
        <v>98</v>
      </c>
      <c r="AJ48">
        <v>313</v>
      </c>
      <c r="AL48">
        <v>67</v>
      </c>
      <c r="AM48">
        <v>26</v>
      </c>
      <c r="AP48">
        <v>18</v>
      </c>
      <c r="BB48">
        <v>6706</v>
      </c>
    </row>
    <row r="49" spans="2:54">
      <c r="B49" t="s">
        <v>91</v>
      </c>
      <c r="AO49">
        <v>33</v>
      </c>
      <c r="AX49">
        <v>46</v>
      </c>
      <c r="AZ49">
        <v>533</v>
      </c>
      <c r="BA49">
        <v>111</v>
      </c>
      <c r="BB49">
        <v>45</v>
      </c>
    </row>
    <row r="50" spans="2:54">
      <c r="B50" t="s">
        <v>17</v>
      </c>
      <c r="Y50">
        <v>27579</v>
      </c>
      <c r="AA50">
        <v>14392</v>
      </c>
      <c r="AB50">
        <v>16526</v>
      </c>
      <c r="AC50">
        <v>20286</v>
      </c>
      <c r="AD50">
        <v>12875</v>
      </c>
      <c r="AE50">
        <v>19874</v>
      </c>
      <c r="AF50">
        <v>13934</v>
      </c>
      <c r="AG50">
        <v>19577</v>
      </c>
      <c r="AH50">
        <v>23836</v>
      </c>
      <c r="AI50">
        <v>30857</v>
      </c>
      <c r="AJ50">
        <v>45432</v>
      </c>
      <c r="AK50">
        <v>37352</v>
      </c>
      <c r="AL50">
        <v>37605</v>
      </c>
      <c r="AM50">
        <v>41847</v>
      </c>
      <c r="AN50">
        <v>247954</v>
      </c>
      <c r="AO50">
        <v>254051</v>
      </c>
      <c r="AP50">
        <v>312191</v>
      </c>
      <c r="AW50">
        <v>2678742</v>
      </c>
      <c r="AX50">
        <v>1711418</v>
      </c>
      <c r="AY50">
        <v>1680738</v>
      </c>
      <c r="AZ50">
        <v>1546457</v>
      </c>
      <c r="BA50">
        <f>251246+17977+9704</f>
        <v>278927</v>
      </c>
      <c r="BB50">
        <f>248965+26038+24519</f>
        <v>299522</v>
      </c>
    </row>
    <row r="51" spans="2:54">
      <c r="B51" t="s">
        <v>18</v>
      </c>
      <c r="AC51">
        <v>465</v>
      </c>
      <c r="AD51">
        <v>421</v>
      </c>
      <c r="AE51">
        <v>473</v>
      </c>
      <c r="AF51">
        <v>68</v>
      </c>
      <c r="AG51">
        <v>677</v>
      </c>
      <c r="AH51">
        <v>218</v>
      </c>
      <c r="AI51">
        <v>9</v>
      </c>
      <c r="AK51">
        <v>397</v>
      </c>
      <c r="AL51">
        <v>4461</v>
      </c>
      <c r="AM51">
        <v>1990</v>
      </c>
      <c r="AN51">
        <v>9550</v>
      </c>
      <c r="AO51">
        <v>5876</v>
      </c>
      <c r="AP51">
        <v>24489</v>
      </c>
      <c r="BA51">
        <v>7928</v>
      </c>
      <c r="BB51">
        <v>99067</v>
      </c>
    </row>
    <row r="52" spans="2:54">
      <c r="B52" t="s">
        <v>185</v>
      </c>
      <c r="BA52">
        <v>120</v>
      </c>
    </row>
    <row r="53" spans="2:54">
      <c r="B53" t="s">
        <v>137</v>
      </c>
      <c r="AO53">
        <v>121</v>
      </c>
    </row>
    <row r="54" spans="2:54">
      <c r="B54" t="s">
        <v>19</v>
      </c>
      <c r="Y54">
        <v>3947</v>
      </c>
      <c r="Z54">
        <v>2096</v>
      </c>
      <c r="AA54">
        <v>3421</v>
      </c>
      <c r="AB54">
        <v>5087</v>
      </c>
      <c r="AC54">
        <v>5269</v>
      </c>
      <c r="AD54">
        <v>4925</v>
      </c>
      <c r="AE54">
        <v>6352</v>
      </c>
      <c r="AF54">
        <v>9110</v>
      </c>
      <c r="AG54">
        <v>15401</v>
      </c>
      <c r="AH54">
        <v>19876</v>
      </c>
      <c r="AI54">
        <v>16418</v>
      </c>
      <c r="AJ54">
        <v>15579</v>
      </c>
      <c r="AK54">
        <v>14558</v>
      </c>
      <c r="AL54">
        <v>23596</v>
      </c>
      <c r="AM54">
        <v>20852</v>
      </c>
      <c r="AN54">
        <v>93433</v>
      </c>
      <c r="AO54">
        <v>134226</v>
      </c>
      <c r="AP54">
        <v>256336</v>
      </c>
      <c r="AY54">
        <v>9693</v>
      </c>
      <c r="AZ54">
        <v>287621</v>
      </c>
      <c r="BA54">
        <v>238658</v>
      </c>
      <c r="BB54">
        <v>200259</v>
      </c>
    </row>
    <row r="55" spans="2:54">
      <c r="B55" t="s">
        <v>20</v>
      </c>
      <c r="AD55">
        <v>534</v>
      </c>
      <c r="AE55">
        <v>784</v>
      </c>
      <c r="AF55">
        <v>928</v>
      </c>
      <c r="AG55">
        <v>94</v>
      </c>
      <c r="AH55">
        <v>683</v>
      </c>
      <c r="AI55">
        <v>75</v>
      </c>
      <c r="AJ55">
        <v>5340</v>
      </c>
      <c r="AK55">
        <v>6498</v>
      </c>
      <c r="AL55">
        <v>1775</v>
      </c>
      <c r="AM55">
        <v>6782</v>
      </c>
      <c r="AN55">
        <v>101991</v>
      </c>
      <c r="AO55">
        <v>86508</v>
      </c>
      <c r="AP55">
        <v>126587</v>
      </c>
      <c r="AW55">
        <v>601855</v>
      </c>
      <c r="AX55">
        <v>54179</v>
      </c>
      <c r="AY55">
        <v>68510</v>
      </c>
      <c r="AZ55">
        <v>139974</v>
      </c>
      <c r="BA55">
        <f>1125336+10132+8101</f>
        <v>1143569</v>
      </c>
      <c r="BB55">
        <v>46989</v>
      </c>
    </row>
    <row r="56" spans="2:54">
      <c r="B56" t="s">
        <v>64</v>
      </c>
      <c r="AJ56">
        <v>15</v>
      </c>
      <c r="AK56">
        <v>104</v>
      </c>
      <c r="AL56">
        <v>49</v>
      </c>
      <c r="AM56">
        <v>48</v>
      </c>
      <c r="AO56">
        <v>8</v>
      </c>
      <c r="AP56">
        <v>19</v>
      </c>
    </row>
    <row r="57" spans="2:54">
      <c r="B57" t="s">
        <v>59</v>
      </c>
      <c r="AH57">
        <v>3151</v>
      </c>
      <c r="AI57">
        <v>4550</v>
      </c>
      <c r="AJ57">
        <v>5870</v>
      </c>
      <c r="AK57">
        <v>4112</v>
      </c>
      <c r="AL57">
        <v>4775</v>
      </c>
      <c r="AM57">
        <v>14</v>
      </c>
      <c r="AO57">
        <v>249</v>
      </c>
      <c r="AP57">
        <v>524</v>
      </c>
      <c r="AX57">
        <v>38</v>
      </c>
      <c r="AY57">
        <v>1774</v>
      </c>
      <c r="AZ57">
        <v>58</v>
      </c>
      <c r="BA57">
        <v>8704</v>
      </c>
      <c r="BB57">
        <v>15</v>
      </c>
    </row>
    <row r="58" spans="2:54">
      <c r="B58" t="s">
        <v>21</v>
      </c>
      <c r="AG58">
        <v>32</v>
      </c>
      <c r="AH58">
        <v>3655</v>
      </c>
      <c r="AI58">
        <v>410</v>
      </c>
      <c r="AJ58">
        <v>544</v>
      </c>
      <c r="AK58">
        <v>1423</v>
      </c>
      <c r="AL58">
        <v>895</v>
      </c>
      <c r="AM58">
        <v>3004</v>
      </c>
      <c r="AN58">
        <v>7787</v>
      </c>
      <c r="AO58">
        <v>5897</v>
      </c>
      <c r="AP58">
        <v>11693</v>
      </c>
      <c r="AW58">
        <v>113224</v>
      </c>
      <c r="AX58">
        <v>55607</v>
      </c>
      <c r="AY58">
        <v>39317</v>
      </c>
      <c r="AZ58">
        <v>163598</v>
      </c>
      <c r="BA58">
        <f>4725+46614</f>
        <v>51339</v>
      </c>
      <c r="BB58">
        <v>193383</v>
      </c>
    </row>
    <row r="59" spans="2:54">
      <c r="B59" t="s">
        <v>22</v>
      </c>
      <c r="AD59">
        <v>3032</v>
      </c>
      <c r="AE59">
        <v>1870</v>
      </c>
      <c r="AF59">
        <v>3042</v>
      </c>
      <c r="AG59">
        <v>4521</v>
      </c>
      <c r="AH59">
        <v>5417</v>
      </c>
      <c r="AI59">
        <v>4805</v>
      </c>
      <c r="AJ59">
        <v>5550</v>
      </c>
      <c r="AK59">
        <v>3802</v>
      </c>
      <c r="AL59">
        <v>2441</v>
      </c>
      <c r="AM59">
        <v>11166</v>
      </c>
      <c r="AN59">
        <v>62291</v>
      </c>
      <c r="AO59">
        <v>67277</v>
      </c>
      <c r="AP59">
        <v>94084</v>
      </c>
      <c r="AW59">
        <v>1147</v>
      </c>
      <c r="AX59">
        <v>5412</v>
      </c>
      <c r="AY59">
        <v>14800</v>
      </c>
      <c r="AZ59">
        <v>46078</v>
      </c>
      <c r="BA59">
        <f>15972+17194</f>
        <v>33166</v>
      </c>
      <c r="BB59">
        <v>17878</v>
      </c>
    </row>
    <row r="60" spans="2:54">
      <c r="B60" t="s">
        <v>23</v>
      </c>
      <c r="AE60">
        <v>39</v>
      </c>
      <c r="AF60">
        <v>482</v>
      </c>
      <c r="AG60">
        <v>5</v>
      </c>
      <c r="AH60">
        <v>13</v>
      </c>
      <c r="AK60">
        <v>54</v>
      </c>
      <c r="AL60">
        <v>20</v>
      </c>
      <c r="AM60">
        <v>6535</v>
      </c>
      <c r="AN60">
        <v>479</v>
      </c>
      <c r="AO60">
        <v>210</v>
      </c>
      <c r="AP60">
        <v>1733</v>
      </c>
      <c r="AW60">
        <v>1293</v>
      </c>
      <c r="AX60">
        <v>36</v>
      </c>
      <c r="AY60">
        <v>5628848</v>
      </c>
      <c r="AZ60">
        <v>8311003</v>
      </c>
      <c r="BA60">
        <f>87757+12449346+96</f>
        <v>12537199</v>
      </c>
      <c r="BB60">
        <v>13161401</v>
      </c>
    </row>
    <row r="61" spans="2:54">
      <c r="B61" t="s">
        <v>77</v>
      </c>
      <c r="AF61">
        <v>11</v>
      </c>
      <c r="AW61">
        <v>50</v>
      </c>
      <c r="AX61">
        <v>41</v>
      </c>
      <c r="AY61">
        <v>93</v>
      </c>
      <c r="BA61">
        <v>76</v>
      </c>
      <c r="BB61">
        <v>26</v>
      </c>
    </row>
    <row r="62" spans="2:54">
      <c r="B62" t="s">
        <v>24</v>
      </c>
      <c r="AE62">
        <v>161</v>
      </c>
      <c r="AF62">
        <v>556</v>
      </c>
      <c r="AG62">
        <v>262</v>
      </c>
      <c r="AH62">
        <v>83</v>
      </c>
      <c r="AI62">
        <v>109</v>
      </c>
      <c r="AJ62">
        <v>698</v>
      </c>
      <c r="AK62">
        <v>514</v>
      </c>
      <c r="AL62">
        <v>167</v>
      </c>
      <c r="AM62">
        <v>88</v>
      </c>
      <c r="AN62">
        <v>457</v>
      </c>
      <c r="AO62">
        <v>512</v>
      </c>
      <c r="AP62">
        <v>984</v>
      </c>
      <c r="AW62">
        <v>91621</v>
      </c>
      <c r="AX62">
        <v>541</v>
      </c>
      <c r="AY62">
        <v>287</v>
      </c>
      <c r="AZ62">
        <v>346</v>
      </c>
      <c r="BA62">
        <v>36771</v>
      </c>
      <c r="BB62">
        <v>1835</v>
      </c>
    </row>
    <row r="63" spans="2:54">
      <c r="B63" t="s">
        <v>25</v>
      </c>
      <c r="AF63">
        <v>226</v>
      </c>
      <c r="AG63">
        <v>474</v>
      </c>
      <c r="AH63">
        <v>374</v>
      </c>
      <c r="AI63">
        <v>358</v>
      </c>
      <c r="AJ63">
        <v>653</v>
      </c>
      <c r="AK63">
        <v>8808</v>
      </c>
      <c r="AL63">
        <v>13077</v>
      </c>
      <c r="AM63">
        <v>19961</v>
      </c>
      <c r="AN63">
        <v>73632</v>
      </c>
      <c r="AO63">
        <v>89921</v>
      </c>
      <c r="AP63">
        <v>127942</v>
      </c>
      <c r="AY63">
        <v>25517</v>
      </c>
      <c r="AZ63">
        <v>268432</v>
      </c>
      <c r="BA63">
        <f>4420+20839+471373</f>
        <v>496632</v>
      </c>
      <c r="BB63">
        <v>543488</v>
      </c>
    </row>
    <row r="64" spans="2:54">
      <c r="B64" t="s">
        <v>26</v>
      </c>
      <c r="Y64">
        <v>2535</v>
      </c>
      <c r="Z64">
        <v>5478</v>
      </c>
      <c r="AA64">
        <v>1800</v>
      </c>
      <c r="AB64">
        <v>7402</v>
      </c>
      <c r="AC64">
        <v>11026</v>
      </c>
      <c r="AD64">
        <v>13109</v>
      </c>
      <c r="AE64">
        <v>16918</v>
      </c>
      <c r="AF64">
        <v>5978</v>
      </c>
      <c r="AG64">
        <v>5484</v>
      </c>
      <c r="AH64">
        <v>6937</v>
      </c>
      <c r="AI64">
        <v>7588</v>
      </c>
      <c r="AJ64">
        <v>10868</v>
      </c>
      <c r="AK64">
        <v>17248</v>
      </c>
      <c r="AL64">
        <v>20445</v>
      </c>
      <c r="AM64">
        <v>19189</v>
      </c>
      <c r="AN64">
        <v>77550</v>
      </c>
      <c r="AO64">
        <v>54816</v>
      </c>
      <c r="AP64">
        <v>88557</v>
      </c>
      <c r="AY64">
        <v>1929</v>
      </c>
      <c r="AZ64">
        <v>835</v>
      </c>
      <c r="BA64">
        <f>182807+134437</f>
        <v>317244</v>
      </c>
      <c r="BB64">
        <v>165011</v>
      </c>
    </row>
    <row r="65" spans="2:54">
      <c r="B65" t="s">
        <v>27</v>
      </c>
      <c r="AD65">
        <v>5231</v>
      </c>
      <c r="AE65">
        <v>3026</v>
      </c>
      <c r="AF65">
        <v>1571</v>
      </c>
      <c r="AG65">
        <v>1893</v>
      </c>
      <c r="AH65">
        <v>3028</v>
      </c>
      <c r="AI65">
        <v>1337</v>
      </c>
      <c r="AJ65">
        <v>891</v>
      </c>
      <c r="AK65">
        <v>911</v>
      </c>
      <c r="AL65">
        <v>455</v>
      </c>
      <c r="AM65">
        <v>213</v>
      </c>
      <c r="AN65">
        <v>1000</v>
      </c>
      <c r="AO65">
        <v>1296</v>
      </c>
      <c r="AP65">
        <v>1458</v>
      </c>
      <c r="AX65">
        <v>999</v>
      </c>
      <c r="AY65">
        <v>9620</v>
      </c>
      <c r="AZ65">
        <v>15</v>
      </c>
      <c r="BA65">
        <f>13+37970+12876</f>
        <v>50859</v>
      </c>
    </row>
    <row r="66" spans="2:54">
      <c r="B66" t="s">
        <v>28</v>
      </c>
      <c r="AG66">
        <v>20</v>
      </c>
      <c r="AH66">
        <v>62</v>
      </c>
      <c r="AM66">
        <v>181</v>
      </c>
      <c r="AN66">
        <v>2771</v>
      </c>
      <c r="AO66">
        <v>2254</v>
      </c>
      <c r="AP66">
        <v>613</v>
      </c>
      <c r="AW66">
        <v>90</v>
      </c>
      <c r="AY66">
        <v>9099</v>
      </c>
      <c r="AZ66">
        <v>2658</v>
      </c>
      <c r="BA66">
        <v>562</v>
      </c>
      <c r="BB66">
        <v>71</v>
      </c>
    </row>
    <row r="67" spans="2:54">
      <c r="B67" t="s">
        <v>29</v>
      </c>
      <c r="AD67">
        <v>13063</v>
      </c>
      <c r="AE67">
        <v>4919</v>
      </c>
      <c r="AF67">
        <v>2766</v>
      </c>
      <c r="AG67">
        <v>30925</v>
      </c>
      <c r="AH67">
        <v>6113</v>
      </c>
      <c r="AI67">
        <v>4471</v>
      </c>
      <c r="AJ67">
        <v>22164</v>
      </c>
      <c r="AK67">
        <v>51229</v>
      </c>
      <c r="AL67">
        <v>8275</v>
      </c>
      <c r="AM67">
        <v>2661</v>
      </c>
      <c r="AN67">
        <v>11705</v>
      </c>
      <c r="AO67">
        <v>11797</v>
      </c>
      <c r="AP67">
        <v>12811</v>
      </c>
      <c r="AW67">
        <v>2316391</v>
      </c>
      <c r="AX67">
        <v>1208645</v>
      </c>
      <c r="AY67">
        <v>163783</v>
      </c>
      <c r="AZ67">
        <v>36359</v>
      </c>
      <c r="BA67">
        <f>206+1407+4848</f>
        <v>6461</v>
      </c>
      <c r="BB67">
        <v>84317</v>
      </c>
    </row>
    <row r="68" spans="2:54">
      <c r="B68" t="s">
        <v>30</v>
      </c>
      <c r="AE68">
        <v>45</v>
      </c>
      <c r="AG68">
        <v>219</v>
      </c>
      <c r="AH68">
        <v>159</v>
      </c>
      <c r="AI68">
        <v>182</v>
      </c>
      <c r="AJ68">
        <v>337</v>
      </c>
      <c r="AK68">
        <v>304</v>
      </c>
      <c r="AL68">
        <v>1364</v>
      </c>
      <c r="AM68">
        <v>909</v>
      </c>
      <c r="AN68">
        <v>4291</v>
      </c>
      <c r="AO68">
        <v>9627</v>
      </c>
      <c r="AP68">
        <v>9023</v>
      </c>
      <c r="AX68">
        <v>48</v>
      </c>
      <c r="AY68">
        <v>17</v>
      </c>
      <c r="AZ68">
        <v>2038</v>
      </c>
      <c r="BA68">
        <v>3</v>
      </c>
      <c r="BB68">
        <v>36829</v>
      </c>
    </row>
    <row r="69" spans="2:54">
      <c r="B69" t="s">
        <v>31</v>
      </c>
      <c r="AF69">
        <v>104</v>
      </c>
      <c r="AG69">
        <v>157</v>
      </c>
      <c r="AH69">
        <v>319</v>
      </c>
      <c r="AI69">
        <v>52</v>
      </c>
      <c r="AJ69">
        <v>71</v>
      </c>
      <c r="AK69">
        <v>64</v>
      </c>
      <c r="AL69">
        <v>971</v>
      </c>
      <c r="AM69">
        <v>1168</v>
      </c>
      <c r="AN69">
        <v>3894</v>
      </c>
      <c r="AO69">
        <v>3262</v>
      </c>
      <c r="AP69">
        <v>18007</v>
      </c>
      <c r="AW69">
        <v>22</v>
      </c>
      <c r="AX69">
        <v>18</v>
      </c>
      <c r="AY69">
        <v>30</v>
      </c>
      <c r="AZ69">
        <v>1138</v>
      </c>
      <c r="BA69">
        <f>29989+25</f>
        <v>30014</v>
      </c>
      <c r="BB69">
        <v>666</v>
      </c>
    </row>
    <row r="70" spans="2:54">
      <c r="B70" t="s">
        <v>123</v>
      </c>
      <c r="AM70">
        <v>5</v>
      </c>
      <c r="AN70">
        <v>210</v>
      </c>
      <c r="AO70">
        <v>825</v>
      </c>
      <c r="AP70">
        <v>364</v>
      </c>
    </row>
    <row r="71" spans="2:54">
      <c r="B71" t="s">
        <v>32</v>
      </c>
      <c r="Y71">
        <v>80536</v>
      </c>
      <c r="Z71">
        <v>55758</v>
      </c>
      <c r="AA71">
        <v>48850</v>
      </c>
      <c r="AB71">
        <v>63671</v>
      </c>
      <c r="AC71">
        <v>74750</v>
      </c>
      <c r="AD71">
        <v>84010</v>
      </c>
      <c r="AE71">
        <v>95744</v>
      </c>
      <c r="AF71">
        <v>121742</v>
      </c>
      <c r="AG71">
        <v>116705</v>
      </c>
      <c r="AH71">
        <v>149351</v>
      </c>
      <c r="AI71">
        <v>89484</v>
      </c>
      <c r="AJ71">
        <v>85907</v>
      </c>
      <c r="AK71">
        <v>49817</v>
      </c>
      <c r="AL71">
        <v>45054</v>
      </c>
      <c r="AM71">
        <v>43922</v>
      </c>
      <c r="AN71">
        <v>256299</v>
      </c>
      <c r="AO71">
        <v>275207</v>
      </c>
      <c r="AP71">
        <v>386735</v>
      </c>
      <c r="AW71">
        <v>5</v>
      </c>
      <c r="AX71">
        <v>184</v>
      </c>
      <c r="AY71">
        <v>242255</v>
      </c>
      <c r="AZ71">
        <v>460605</v>
      </c>
      <c r="BA71">
        <f>245878+313137</f>
        <v>559015</v>
      </c>
      <c r="BB71">
        <v>861914</v>
      </c>
    </row>
    <row r="72" spans="2:54">
      <c r="B72" t="s">
        <v>33</v>
      </c>
      <c r="AE72">
        <v>69</v>
      </c>
      <c r="AF72">
        <v>18</v>
      </c>
      <c r="AG72">
        <v>145</v>
      </c>
      <c r="AH72">
        <v>7</v>
      </c>
      <c r="AI72">
        <v>141</v>
      </c>
      <c r="AJ72">
        <v>2</v>
      </c>
      <c r="AK72">
        <v>197</v>
      </c>
      <c r="AL72">
        <v>6</v>
      </c>
      <c r="AM72">
        <v>2</v>
      </c>
      <c r="AO72">
        <v>66</v>
      </c>
      <c r="AW72">
        <v>303</v>
      </c>
      <c r="AX72">
        <v>4815</v>
      </c>
      <c r="BA72">
        <v>3</v>
      </c>
    </row>
    <row r="73" spans="2:54">
      <c r="B73" t="s">
        <v>182</v>
      </c>
      <c r="BB73">
        <v>58330</v>
      </c>
    </row>
    <row r="74" spans="2:54">
      <c r="B74" t="s">
        <v>34</v>
      </c>
      <c r="Z74">
        <v>8049</v>
      </c>
      <c r="AA74">
        <v>2991</v>
      </c>
      <c r="AB74">
        <v>3986</v>
      </c>
      <c r="AC74">
        <v>870</v>
      </c>
      <c r="AD74">
        <v>2189</v>
      </c>
      <c r="AE74">
        <v>2884</v>
      </c>
      <c r="AF74">
        <v>4177</v>
      </c>
      <c r="AG74">
        <v>1911</v>
      </c>
      <c r="AH74">
        <v>4579</v>
      </c>
      <c r="AI74">
        <v>2719</v>
      </c>
      <c r="AJ74">
        <v>2210</v>
      </c>
      <c r="AK74">
        <v>1651</v>
      </c>
      <c r="AL74">
        <v>1834</v>
      </c>
      <c r="AM74">
        <v>349</v>
      </c>
      <c r="AN74">
        <v>1113</v>
      </c>
      <c r="AO74">
        <v>3012</v>
      </c>
      <c r="AP74">
        <v>7665</v>
      </c>
      <c r="AW74">
        <v>449</v>
      </c>
      <c r="AX74">
        <v>658</v>
      </c>
      <c r="AY74">
        <v>23081</v>
      </c>
      <c r="AZ74">
        <v>26059</v>
      </c>
      <c r="BA74">
        <f>567+215+427+11240</f>
        <v>12449</v>
      </c>
      <c r="BB74">
        <v>49386</v>
      </c>
    </row>
    <row r="75" spans="2:54">
      <c r="B75" t="s">
        <v>35</v>
      </c>
      <c r="AE75">
        <v>395</v>
      </c>
      <c r="AF75">
        <v>367</v>
      </c>
      <c r="AG75">
        <v>653</v>
      </c>
      <c r="AJ75">
        <v>20</v>
      </c>
      <c r="AK75">
        <v>248</v>
      </c>
      <c r="AL75">
        <v>175</v>
      </c>
      <c r="AM75">
        <v>963</v>
      </c>
      <c r="AN75">
        <v>1028</v>
      </c>
      <c r="AO75">
        <v>8886</v>
      </c>
      <c r="AP75">
        <v>13977</v>
      </c>
      <c r="AZ75">
        <v>2690</v>
      </c>
      <c r="BA75">
        <v>3</v>
      </c>
      <c r="BB75">
        <v>101</v>
      </c>
    </row>
    <row r="76" spans="2:54">
      <c r="B76" t="s">
        <v>36</v>
      </c>
      <c r="Y76">
        <v>10893</v>
      </c>
      <c r="Z76">
        <v>16570</v>
      </c>
      <c r="AA76">
        <v>48224</v>
      </c>
      <c r="AB76">
        <v>38937</v>
      </c>
      <c r="AC76">
        <v>58654</v>
      </c>
      <c r="AD76">
        <v>49226</v>
      </c>
      <c r="AE76">
        <v>58960</v>
      </c>
      <c r="AF76">
        <v>67688</v>
      </c>
      <c r="AG76">
        <v>85769</v>
      </c>
      <c r="AH76">
        <v>120541</v>
      </c>
      <c r="AI76">
        <v>157306</v>
      </c>
      <c r="AJ76">
        <v>97160</v>
      </c>
      <c r="AK76">
        <v>69519</v>
      </c>
      <c r="AL76">
        <v>92872</v>
      </c>
      <c r="AM76">
        <v>112664</v>
      </c>
      <c r="AN76">
        <v>518606</v>
      </c>
      <c r="AO76">
        <v>956993</v>
      </c>
      <c r="AP76">
        <v>1243001</v>
      </c>
      <c r="AW76">
        <v>311</v>
      </c>
      <c r="AX76">
        <v>120</v>
      </c>
      <c r="AY76">
        <v>2361</v>
      </c>
      <c r="AZ76">
        <v>84</v>
      </c>
      <c r="BA76">
        <v>65764</v>
      </c>
      <c r="BB76">
        <v>176243</v>
      </c>
    </row>
    <row r="77" spans="2:54">
      <c r="B77" t="s">
        <v>37</v>
      </c>
      <c r="AG77">
        <v>597</v>
      </c>
      <c r="AH77">
        <v>143</v>
      </c>
      <c r="AI77">
        <v>161</v>
      </c>
      <c r="AJ77">
        <v>368</v>
      </c>
      <c r="AK77">
        <v>389</v>
      </c>
      <c r="AL77">
        <v>27</v>
      </c>
      <c r="AM77">
        <v>97</v>
      </c>
      <c r="AN77">
        <v>166</v>
      </c>
      <c r="AO77">
        <v>292</v>
      </c>
      <c r="AP77">
        <v>5805</v>
      </c>
      <c r="AZ77">
        <v>9027</v>
      </c>
      <c r="BA77">
        <f>9049+218</f>
        <v>9267</v>
      </c>
      <c r="BB77">
        <v>183297</v>
      </c>
    </row>
    <row r="78" spans="2:54">
      <c r="B78" t="s">
        <v>78</v>
      </c>
      <c r="AW78">
        <v>37888</v>
      </c>
      <c r="AX78">
        <v>6</v>
      </c>
      <c r="AY78">
        <v>9014</v>
      </c>
      <c r="BA78">
        <v>3577</v>
      </c>
      <c r="BB78">
        <v>3163</v>
      </c>
    </row>
    <row r="79" spans="2:54">
      <c r="B79" t="s">
        <v>65</v>
      </c>
      <c r="AJ79">
        <v>50</v>
      </c>
      <c r="AK79">
        <v>2</v>
      </c>
      <c r="AL79">
        <v>26</v>
      </c>
      <c r="AM79">
        <v>40</v>
      </c>
      <c r="AO79">
        <v>20</v>
      </c>
      <c r="AW79">
        <v>22</v>
      </c>
      <c r="AX79">
        <v>225</v>
      </c>
      <c r="AY79">
        <v>321</v>
      </c>
      <c r="AZ79">
        <v>461</v>
      </c>
      <c r="BA79">
        <f>15919+201</f>
        <v>16120</v>
      </c>
      <c r="BB79">
        <v>12</v>
      </c>
    </row>
    <row r="80" spans="2:54">
      <c r="B80" t="s">
        <v>179</v>
      </c>
      <c r="AZ80">
        <v>2</v>
      </c>
      <c r="BB80">
        <v>31</v>
      </c>
    </row>
    <row r="81" spans="2:54">
      <c r="B81" t="s">
        <v>38</v>
      </c>
      <c r="Y81">
        <v>116851</v>
      </c>
      <c r="Z81">
        <v>80738</v>
      </c>
      <c r="AA81">
        <v>101871</v>
      </c>
      <c r="AB81">
        <v>85763</v>
      </c>
      <c r="AC81">
        <v>75361</v>
      </c>
      <c r="AD81">
        <v>78297</v>
      </c>
      <c r="AE81">
        <v>87919</v>
      </c>
      <c r="AF81">
        <v>94524</v>
      </c>
      <c r="AG81">
        <v>99170</v>
      </c>
      <c r="AH81">
        <v>134206</v>
      </c>
      <c r="AI81">
        <v>125988</v>
      </c>
      <c r="AJ81">
        <v>94185</v>
      </c>
      <c r="AK81">
        <v>72674</v>
      </c>
      <c r="AL81">
        <v>103524</v>
      </c>
      <c r="AM81">
        <v>108964</v>
      </c>
      <c r="AN81">
        <v>315543</v>
      </c>
      <c r="AO81">
        <v>360921</v>
      </c>
      <c r="AP81">
        <v>760264</v>
      </c>
      <c r="AW81">
        <v>256</v>
      </c>
      <c r="AY81">
        <f>9675+219570</f>
        <v>229245</v>
      </c>
      <c r="AZ81">
        <v>500998</v>
      </c>
      <c r="BA81">
        <f>586406+2505+887899+50</f>
        <v>1476860</v>
      </c>
      <c r="BB81">
        <v>1969966</v>
      </c>
    </row>
    <row r="82" spans="2:54">
      <c r="B82" t="s">
        <v>115</v>
      </c>
      <c r="AO82">
        <v>23</v>
      </c>
      <c r="AP82">
        <v>17</v>
      </c>
      <c r="AW82">
        <v>7</v>
      </c>
      <c r="BA82">
        <v>48111</v>
      </c>
      <c r="BB82">
        <v>53607</v>
      </c>
    </row>
    <row r="83" spans="2:54">
      <c r="B83" t="s">
        <v>68</v>
      </c>
      <c r="AC83">
        <v>11</v>
      </c>
      <c r="AD83">
        <v>34</v>
      </c>
      <c r="AK83">
        <v>105</v>
      </c>
      <c r="AL83">
        <v>280</v>
      </c>
      <c r="AM83">
        <v>2283</v>
      </c>
      <c r="AN83">
        <v>2428</v>
      </c>
      <c r="AO83">
        <v>12245</v>
      </c>
      <c r="AP83">
        <v>57393</v>
      </c>
      <c r="BA83">
        <v>12715</v>
      </c>
      <c r="BB83">
        <v>13492</v>
      </c>
    </row>
    <row r="84" spans="2:54">
      <c r="B84" t="s">
        <v>110</v>
      </c>
      <c r="AL84">
        <v>44</v>
      </c>
      <c r="AM84">
        <v>785</v>
      </c>
      <c r="AN84">
        <v>1729</v>
      </c>
      <c r="AO84">
        <v>367</v>
      </c>
      <c r="AP84">
        <v>977</v>
      </c>
      <c r="BA84">
        <v>38</v>
      </c>
    </row>
    <row r="85" spans="2:54">
      <c r="B85" t="s">
        <v>39</v>
      </c>
      <c r="Y85">
        <v>9887</v>
      </c>
      <c r="Z85">
        <v>7768</v>
      </c>
      <c r="AA85">
        <v>8512</v>
      </c>
      <c r="AB85">
        <v>12010</v>
      </c>
      <c r="AC85">
        <v>7516</v>
      </c>
      <c r="AD85">
        <v>12674</v>
      </c>
      <c r="AE85">
        <v>19612</v>
      </c>
      <c r="AF85">
        <v>14077</v>
      </c>
      <c r="AG85">
        <v>16723</v>
      </c>
      <c r="AH85">
        <v>23208</v>
      </c>
      <c r="AI85">
        <v>26357</v>
      </c>
      <c r="AJ85">
        <v>17181</v>
      </c>
      <c r="AK85">
        <v>15766</v>
      </c>
      <c r="AL85">
        <v>15105</v>
      </c>
      <c r="AM85">
        <v>10541</v>
      </c>
      <c r="AN85">
        <v>62745</v>
      </c>
      <c r="AO85">
        <v>37285</v>
      </c>
      <c r="AP85">
        <v>73504</v>
      </c>
      <c r="AW85">
        <v>43</v>
      </c>
      <c r="AY85">
        <v>159802</v>
      </c>
      <c r="AZ85">
        <v>310033</v>
      </c>
      <c r="BA85">
        <f>22263+2033+185922</f>
        <v>210218</v>
      </c>
      <c r="BB85">
        <v>725964</v>
      </c>
    </row>
    <row r="86" spans="2:54">
      <c r="B86" t="s">
        <v>203</v>
      </c>
      <c r="BA86">
        <v>70</v>
      </c>
      <c r="BB86">
        <v>69</v>
      </c>
    </row>
    <row r="87" spans="2:54">
      <c r="B87" t="s">
        <v>40</v>
      </c>
      <c r="Z87">
        <v>9603</v>
      </c>
      <c r="AD87">
        <v>3826</v>
      </c>
      <c r="AE87">
        <v>7812</v>
      </c>
      <c r="AF87">
        <v>9035</v>
      </c>
      <c r="AG87">
        <v>20999</v>
      </c>
      <c r="AH87">
        <v>24215</v>
      </c>
      <c r="AI87">
        <v>28400</v>
      </c>
      <c r="AJ87">
        <v>47083</v>
      </c>
      <c r="AK87">
        <v>67492</v>
      </c>
      <c r="AL87">
        <v>117282</v>
      </c>
      <c r="AM87">
        <v>94113</v>
      </c>
      <c r="AN87">
        <v>365446</v>
      </c>
      <c r="AO87">
        <v>441160</v>
      </c>
      <c r="AP87">
        <v>605476</v>
      </c>
      <c r="AW87">
        <v>1203</v>
      </c>
      <c r="AY87">
        <v>44</v>
      </c>
      <c r="AZ87">
        <v>401</v>
      </c>
      <c r="BA87">
        <v>12058</v>
      </c>
      <c r="BB87">
        <v>407097</v>
      </c>
    </row>
    <row r="88" spans="2:54">
      <c r="B88" t="s">
        <v>124</v>
      </c>
      <c r="AM88">
        <v>3</v>
      </c>
    </row>
    <row r="89" spans="2:54">
      <c r="B89" t="s">
        <v>125</v>
      </c>
      <c r="AM89">
        <v>120</v>
      </c>
      <c r="AN89">
        <v>428</v>
      </c>
      <c r="AO89">
        <v>534</v>
      </c>
      <c r="AP89">
        <v>542</v>
      </c>
      <c r="BB89">
        <v>3</v>
      </c>
    </row>
    <row r="90" spans="2:54">
      <c r="B90" t="s">
        <v>69</v>
      </c>
      <c r="AK90">
        <v>603</v>
      </c>
      <c r="AL90">
        <v>1006</v>
      </c>
      <c r="AM90">
        <v>61</v>
      </c>
      <c r="AN90">
        <v>2562</v>
      </c>
      <c r="AO90">
        <v>35</v>
      </c>
      <c r="AP90">
        <v>333</v>
      </c>
    </row>
    <row r="91" spans="2:54">
      <c r="B91" t="s">
        <v>178</v>
      </c>
      <c r="AZ91">
        <v>17</v>
      </c>
    </row>
    <row r="92" spans="2:54">
      <c r="B92" t="s">
        <v>132</v>
      </c>
      <c r="AN92">
        <v>102</v>
      </c>
    </row>
    <row r="93" spans="2:54">
      <c r="B93" t="s">
        <v>126</v>
      </c>
      <c r="AM93">
        <v>3011</v>
      </c>
      <c r="AN93">
        <v>10626</v>
      </c>
      <c r="AO93">
        <v>9714</v>
      </c>
      <c r="AP93">
        <v>11130</v>
      </c>
    </row>
    <row r="94" spans="2:54">
      <c r="B94" t="s">
        <v>41</v>
      </c>
      <c r="AG94">
        <v>113</v>
      </c>
      <c r="AH94">
        <v>74</v>
      </c>
      <c r="AJ94">
        <v>3</v>
      </c>
      <c r="AK94">
        <v>14</v>
      </c>
      <c r="AL94">
        <v>59</v>
      </c>
      <c r="AM94">
        <v>344</v>
      </c>
      <c r="AN94">
        <v>980</v>
      </c>
      <c r="AO94">
        <v>1850</v>
      </c>
      <c r="AP94">
        <v>1555</v>
      </c>
      <c r="BA94">
        <v>5</v>
      </c>
      <c r="BB94">
        <v>12</v>
      </c>
    </row>
    <row r="95" spans="2:54">
      <c r="B95" t="s">
        <v>114</v>
      </c>
      <c r="AD95">
        <v>4854</v>
      </c>
      <c r="AX95">
        <v>76364</v>
      </c>
      <c r="AY95">
        <v>30941</v>
      </c>
      <c r="AZ95">
        <v>69013</v>
      </c>
      <c r="BA95">
        <f>86789+15</f>
        <v>86804</v>
      </c>
      <c r="BB95">
        <v>61227</v>
      </c>
    </row>
    <row r="96" spans="2:54">
      <c r="B96" t="s">
        <v>66</v>
      </c>
      <c r="AF96">
        <v>4908</v>
      </c>
      <c r="AH96">
        <v>30</v>
      </c>
      <c r="AJ96">
        <v>188</v>
      </c>
      <c r="AK96">
        <v>286</v>
      </c>
      <c r="AL96">
        <v>582</v>
      </c>
      <c r="AM96">
        <v>2</v>
      </c>
      <c r="AN96">
        <v>10690</v>
      </c>
      <c r="AO96">
        <v>10592</v>
      </c>
      <c r="AP96">
        <v>8656</v>
      </c>
      <c r="AW96">
        <v>17335</v>
      </c>
      <c r="AX96">
        <v>2228</v>
      </c>
      <c r="AY96">
        <v>70435</v>
      </c>
      <c r="AZ96">
        <v>53081</v>
      </c>
      <c r="BA96">
        <f>53463+26234+11159</f>
        <v>90856</v>
      </c>
      <c r="BB96">
        <v>32255</v>
      </c>
    </row>
    <row r="97" spans="2:54">
      <c r="B97" t="s">
        <v>42</v>
      </c>
      <c r="AF97">
        <v>479</v>
      </c>
      <c r="AG97">
        <v>1467</v>
      </c>
      <c r="AH97">
        <v>843</v>
      </c>
      <c r="AI97">
        <v>133</v>
      </c>
      <c r="AJ97">
        <v>514</v>
      </c>
      <c r="AK97">
        <v>1709</v>
      </c>
      <c r="AL97">
        <v>2183</v>
      </c>
      <c r="AM97">
        <v>1722</v>
      </c>
      <c r="AN97">
        <v>7920</v>
      </c>
      <c r="AO97">
        <v>17209</v>
      </c>
      <c r="AP97">
        <v>8179</v>
      </c>
      <c r="BA97">
        <v>41227</v>
      </c>
    </row>
    <row r="98" spans="2:54">
      <c r="B98" t="s">
        <v>60</v>
      </c>
      <c r="AI98">
        <v>5953</v>
      </c>
      <c r="AJ98">
        <v>5353</v>
      </c>
      <c r="AY98">
        <v>74841</v>
      </c>
      <c r="AZ98">
        <v>9</v>
      </c>
      <c r="BA98">
        <f>128373+60</f>
        <v>128433</v>
      </c>
      <c r="BB98">
        <v>52234</v>
      </c>
    </row>
    <row r="99" spans="2:54">
      <c r="B99" t="s">
        <v>43</v>
      </c>
      <c r="Z99">
        <v>200</v>
      </c>
      <c r="AA99">
        <v>1322</v>
      </c>
      <c r="AB99">
        <v>5200</v>
      </c>
      <c r="AC99">
        <v>2614</v>
      </c>
      <c r="AD99">
        <v>3162</v>
      </c>
      <c r="AE99">
        <v>1476</v>
      </c>
      <c r="AF99">
        <v>287</v>
      </c>
      <c r="AG99">
        <v>2157</v>
      </c>
      <c r="AH99">
        <v>1272</v>
      </c>
      <c r="AI99">
        <v>662</v>
      </c>
      <c r="AJ99">
        <v>661</v>
      </c>
      <c r="AK99">
        <v>4460</v>
      </c>
      <c r="AL99">
        <v>1565</v>
      </c>
      <c r="AM99">
        <v>727</v>
      </c>
      <c r="AN99">
        <v>4909</v>
      </c>
      <c r="AO99">
        <v>4626</v>
      </c>
      <c r="AP99">
        <v>13164</v>
      </c>
      <c r="AY99">
        <v>601</v>
      </c>
      <c r="AZ99">
        <v>645</v>
      </c>
      <c r="BA99">
        <f>46767+20347</f>
        <v>67114</v>
      </c>
      <c r="BB99">
        <v>164653</v>
      </c>
    </row>
    <row r="100" spans="2:54">
      <c r="B100" t="s">
        <v>44</v>
      </c>
      <c r="AE100">
        <v>259</v>
      </c>
      <c r="AF100">
        <v>3798</v>
      </c>
      <c r="AG100">
        <v>4561</v>
      </c>
      <c r="AJ100">
        <v>10</v>
      </c>
      <c r="AM100">
        <v>37</v>
      </c>
      <c r="AO100">
        <v>129</v>
      </c>
      <c r="AW100">
        <v>432</v>
      </c>
      <c r="AX100">
        <v>842</v>
      </c>
      <c r="AY100">
        <v>261</v>
      </c>
      <c r="AZ100">
        <v>112</v>
      </c>
      <c r="BA100">
        <v>45</v>
      </c>
      <c r="BB100">
        <v>639</v>
      </c>
    </row>
    <row r="101" spans="2:54">
      <c r="B101" t="s">
        <v>79</v>
      </c>
      <c r="AO101">
        <v>163</v>
      </c>
      <c r="AP101">
        <v>3854</v>
      </c>
      <c r="BB101">
        <v>182750</v>
      </c>
    </row>
    <row r="102" spans="2:54">
      <c r="B102" t="s">
        <v>104</v>
      </c>
      <c r="AH102">
        <v>8</v>
      </c>
      <c r="AM102">
        <v>22</v>
      </c>
      <c r="AN102">
        <v>216</v>
      </c>
      <c r="AO102">
        <v>1155</v>
      </c>
      <c r="AP102">
        <v>543</v>
      </c>
      <c r="AX102">
        <v>647</v>
      </c>
      <c r="AY102">
        <v>122</v>
      </c>
      <c r="AZ102">
        <v>1037</v>
      </c>
      <c r="BA102">
        <f>1340+350</f>
        <v>1690</v>
      </c>
      <c r="BB102">
        <f>88+148</f>
        <v>236</v>
      </c>
    </row>
    <row r="103" spans="2:54">
      <c r="B103" t="s">
        <v>80</v>
      </c>
      <c r="AH103">
        <v>2</v>
      </c>
      <c r="AO103">
        <v>56</v>
      </c>
      <c r="AP103">
        <v>13</v>
      </c>
      <c r="AX103">
        <v>8</v>
      </c>
      <c r="BA103">
        <v>4</v>
      </c>
      <c r="BB103">
        <v>52</v>
      </c>
    </row>
    <row r="104" spans="2:54">
      <c r="B104" t="s">
        <v>136</v>
      </c>
      <c r="AO104">
        <v>15</v>
      </c>
      <c r="BB104">
        <v>55</v>
      </c>
    </row>
    <row r="105" spans="2:54">
      <c r="B105" t="s">
        <v>45</v>
      </c>
      <c r="AG105">
        <v>14</v>
      </c>
      <c r="AH105">
        <v>47</v>
      </c>
      <c r="AJ105">
        <v>589</v>
      </c>
      <c r="AK105">
        <v>327</v>
      </c>
      <c r="AL105">
        <v>213</v>
      </c>
      <c r="AM105">
        <v>1758</v>
      </c>
      <c r="AN105">
        <v>49075</v>
      </c>
      <c r="AO105">
        <v>98426</v>
      </c>
      <c r="AP105">
        <v>61681</v>
      </c>
      <c r="AZ105">
        <v>528</v>
      </c>
      <c r="BA105">
        <v>10642</v>
      </c>
      <c r="BB105">
        <v>44593</v>
      </c>
    </row>
    <row r="106" spans="2:54">
      <c r="B106" t="s">
        <v>67</v>
      </c>
      <c r="AH106">
        <v>45</v>
      </c>
      <c r="AJ106">
        <v>513</v>
      </c>
      <c r="AK106">
        <v>97</v>
      </c>
      <c r="AL106">
        <v>754</v>
      </c>
      <c r="AM106">
        <v>1401</v>
      </c>
      <c r="AN106">
        <v>18109</v>
      </c>
      <c r="AO106">
        <v>14222</v>
      </c>
      <c r="AP106">
        <v>1449</v>
      </c>
      <c r="AW106">
        <v>1304</v>
      </c>
      <c r="AX106">
        <v>12511</v>
      </c>
      <c r="AY106">
        <v>4117</v>
      </c>
      <c r="AZ106">
        <v>3622</v>
      </c>
      <c r="BA106">
        <f>614+49288</f>
        <v>49902</v>
      </c>
      <c r="BB106">
        <v>1899</v>
      </c>
    </row>
    <row r="107" spans="2:54">
      <c r="B107" t="s">
        <v>46</v>
      </c>
      <c r="Y107">
        <v>22231</v>
      </c>
      <c r="Z107">
        <v>12674</v>
      </c>
      <c r="AA107">
        <v>3999</v>
      </c>
      <c r="AB107">
        <v>11013</v>
      </c>
      <c r="AC107">
        <v>12673</v>
      </c>
      <c r="AD107">
        <v>3729</v>
      </c>
      <c r="AE107">
        <v>8796</v>
      </c>
      <c r="AF107">
        <v>7807</v>
      </c>
      <c r="AG107">
        <v>11936</v>
      </c>
      <c r="AH107">
        <v>38849</v>
      </c>
      <c r="AI107">
        <v>8646</v>
      </c>
      <c r="AJ107">
        <v>6560</v>
      </c>
      <c r="AK107">
        <v>7348</v>
      </c>
      <c r="AL107">
        <v>6338</v>
      </c>
      <c r="AM107">
        <v>7493</v>
      </c>
      <c r="AN107">
        <v>35328</v>
      </c>
      <c r="AO107">
        <v>40551</v>
      </c>
      <c r="AP107">
        <v>46619</v>
      </c>
      <c r="AW107">
        <v>5778</v>
      </c>
      <c r="AX107">
        <v>3596</v>
      </c>
      <c r="AY107">
        <v>56322</v>
      </c>
      <c r="AZ107">
        <v>184802</v>
      </c>
      <c r="BA107">
        <f>29709+495+30102</f>
        <v>60306</v>
      </c>
      <c r="BB107">
        <v>64065</v>
      </c>
    </row>
    <row r="108" spans="2:54">
      <c r="B108" t="s">
        <v>81</v>
      </c>
      <c r="AO108">
        <v>14</v>
      </c>
      <c r="AP108">
        <v>145</v>
      </c>
    </row>
    <row r="109" spans="2:54">
      <c r="B109" t="s">
        <v>47</v>
      </c>
      <c r="AG109">
        <v>716</v>
      </c>
      <c r="AH109">
        <v>108</v>
      </c>
      <c r="AK109">
        <v>16</v>
      </c>
      <c r="AL109">
        <v>53</v>
      </c>
      <c r="AM109">
        <v>889</v>
      </c>
      <c r="AN109">
        <v>989</v>
      </c>
      <c r="AO109">
        <v>1611</v>
      </c>
      <c r="AP109">
        <v>538</v>
      </c>
      <c r="AW109">
        <v>217</v>
      </c>
      <c r="AX109">
        <v>2</v>
      </c>
      <c r="AZ109">
        <v>95</v>
      </c>
      <c r="BA109">
        <v>40</v>
      </c>
      <c r="BB109">
        <v>11</v>
      </c>
    </row>
    <row r="110" spans="2:54">
      <c r="B110" t="s">
        <v>48</v>
      </c>
      <c r="AG110">
        <v>38</v>
      </c>
      <c r="AJ110">
        <v>41</v>
      </c>
      <c r="AP110">
        <v>1154</v>
      </c>
      <c r="AX110">
        <v>6</v>
      </c>
      <c r="AY110">
        <v>134285</v>
      </c>
      <c r="AZ110">
        <v>102</v>
      </c>
      <c r="BA110">
        <f>73557+3901</f>
        <v>77458</v>
      </c>
      <c r="BB110">
        <v>154963</v>
      </c>
    </row>
    <row r="111" spans="2:54">
      <c r="B111" t="s">
        <v>85</v>
      </c>
      <c r="AP111">
        <v>10</v>
      </c>
      <c r="AW111">
        <v>14</v>
      </c>
      <c r="AY111">
        <v>60</v>
      </c>
      <c r="BA111">
        <v>26</v>
      </c>
    </row>
    <row r="112" spans="2:54">
      <c r="B112" t="s">
        <v>105</v>
      </c>
      <c r="AO112">
        <v>10</v>
      </c>
    </row>
    <row r="113" spans="2:54">
      <c r="B113" t="s">
        <v>49</v>
      </c>
      <c r="AG113">
        <v>282</v>
      </c>
      <c r="AH113">
        <v>645</v>
      </c>
      <c r="AI113">
        <v>425</v>
      </c>
      <c r="AJ113">
        <v>138</v>
      </c>
      <c r="AL113">
        <v>3326</v>
      </c>
      <c r="AM113">
        <v>6153</v>
      </c>
      <c r="AN113">
        <v>15978</v>
      </c>
      <c r="AO113">
        <v>3963</v>
      </c>
      <c r="AP113">
        <v>118</v>
      </c>
      <c r="BB113">
        <v>261</v>
      </c>
    </row>
    <row r="114" spans="2:54">
      <c r="B114" t="s">
        <v>127</v>
      </c>
      <c r="AM114">
        <v>647</v>
      </c>
      <c r="AN114">
        <v>2598</v>
      </c>
      <c r="AO114">
        <v>418</v>
      </c>
      <c r="AP114">
        <v>1470</v>
      </c>
      <c r="AZ114">
        <v>14</v>
      </c>
      <c r="BA114">
        <f>229440+582</f>
        <v>230022</v>
      </c>
      <c r="BB114">
        <v>5276</v>
      </c>
    </row>
    <row r="115" spans="2:54">
      <c r="B115" t="s">
        <v>50</v>
      </c>
      <c r="Y115">
        <v>15238</v>
      </c>
      <c r="Z115">
        <v>3149</v>
      </c>
      <c r="AA115">
        <v>2164</v>
      </c>
      <c r="AB115">
        <v>6628</v>
      </c>
      <c r="AC115">
        <v>2423</v>
      </c>
      <c r="AD115">
        <v>2499</v>
      </c>
      <c r="AE115">
        <v>3632</v>
      </c>
      <c r="AF115">
        <v>4635</v>
      </c>
      <c r="AG115">
        <v>7397</v>
      </c>
      <c r="AH115">
        <v>7579</v>
      </c>
      <c r="AI115">
        <v>4160</v>
      </c>
      <c r="AJ115">
        <v>2806</v>
      </c>
      <c r="AK115">
        <v>5154</v>
      </c>
      <c r="AL115">
        <v>4833</v>
      </c>
      <c r="AM115">
        <v>8451</v>
      </c>
      <c r="AN115">
        <v>35466</v>
      </c>
      <c r="AO115">
        <v>40541</v>
      </c>
      <c r="AP115">
        <v>43814</v>
      </c>
      <c r="AW115">
        <v>478</v>
      </c>
      <c r="AX115">
        <v>25753</v>
      </c>
      <c r="AY115">
        <v>3514</v>
      </c>
      <c r="AZ115">
        <v>12321</v>
      </c>
      <c r="BA115">
        <f>6150+1279</f>
        <v>7429</v>
      </c>
      <c r="BB115">
        <v>8056</v>
      </c>
    </row>
    <row r="116" spans="2:54">
      <c r="B116" t="s">
        <v>128</v>
      </c>
      <c r="AM116">
        <v>116</v>
      </c>
      <c r="AN116">
        <v>123</v>
      </c>
      <c r="AO116">
        <v>515</v>
      </c>
      <c r="AP116">
        <v>681</v>
      </c>
      <c r="AY116">
        <v>349</v>
      </c>
      <c r="BA116">
        <v>411</v>
      </c>
    </row>
    <row r="117" spans="2:54">
      <c r="B117" t="s">
        <v>129</v>
      </c>
      <c r="AM117">
        <v>6</v>
      </c>
      <c r="AN117">
        <v>91</v>
      </c>
      <c r="BB117">
        <v>345</v>
      </c>
    </row>
    <row r="118" spans="2:54">
      <c r="B118" t="s">
        <v>51</v>
      </c>
      <c r="Z118">
        <v>663</v>
      </c>
      <c r="AA118">
        <v>2743</v>
      </c>
      <c r="AB118">
        <v>6373</v>
      </c>
      <c r="AC118">
        <v>2787</v>
      </c>
      <c r="AD118">
        <v>2034</v>
      </c>
      <c r="AE118">
        <v>1574</v>
      </c>
      <c r="AF118">
        <v>2289</v>
      </c>
      <c r="AG118">
        <v>1989</v>
      </c>
      <c r="AH118">
        <v>1283</v>
      </c>
      <c r="AI118">
        <v>1992</v>
      </c>
      <c r="AJ118">
        <v>2983</v>
      </c>
      <c r="AK118">
        <v>8347</v>
      </c>
      <c r="AL118">
        <v>6343</v>
      </c>
      <c r="AM118">
        <v>8114</v>
      </c>
      <c r="AN118">
        <v>31864</v>
      </c>
      <c r="AO118">
        <v>41511</v>
      </c>
      <c r="AP118">
        <v>72925</v>
      </c>
      <c r="AX118">
        <v>304</v>
      </c>
      <c r="AY118">
        <v>11434</v>
      </c>
      <c r="AZ118">
        <v>62524</v>
      </c>
      <c r="BA118">
        <v>68393</v>
      </c>
      <c r="BB118">
        <v>95075</v>
      </c>
    </row>
    <row r="119" spans="2:54">
      <c r="B119" t="s">
        <v>52</v>
      </c>
      <c r="AA119">
        <v>1725</v>
      </c>
      <c r="AB119">
        <v>6022</v>
      </c>
      <c r="AC119">
        <v>2237</v>
      </c>
      <c r="AD119">
        <v>2771</v>
      </c>
      <c r="AE119">
        <v>2745</v>
      </c>
      <c r="AF119">
        <v>3145</v>
      </c>
      <c r="AG119">
        <v>2940</v>
      </c>
      <c r="AH119">
        <v>3115</v>
      </c>
      <c r="AI119">
        <v>1992</v>
      </c>
      <c r="AJ119">
        <v>4602</v>
      </c>
      <c r="AK119">
        <v>6362</v>
      </c>
      <c r="AL119">
        <v>8187</v>
      </c>
      <c r="AM119">
        <v>3732</v>
      </c>
      <c r="AN119">
        <v>23656</v>
      </c>
      <c r="AO119">
        <v>38115</v>
      </c>
      <c r="AP119">
        <v>38001</v>
      </c>
      <c r="AW119">
        <v>32052</v>
      </c>
      <c r="AX119">
        <v>59846</v>
      </c>
      <c r="AY119">
        <v>47749</v>
      </c>
      <c r="AZ119">
        <v>112677</v>
      </c>
      <c r="BA119">
        <f>33+50790</f>
        <v>50823</v>
      </c>
      <c r="BB119">
        <v>11483</v>
      </c>
    </row>
    <row r="120" spans="2:54">
      <c r="B120" t="s">
        <v>109</v>
      </c>
      <c r="AL120">
        <v>27</v>
      </c>
      <c r="AM120">
        <v>49</v>
      </c>
      <c r="AO120">
        <v>38</v>
      </c>
      <c r="AP120">
        <v>33</v>
      </c>
      <c r="AW120">
        <v>1892</v>
      </c>
      <c r="AZ120">
        <v>271</v>
      </c>
      <c r="BA120">
        <v>4</v>
      </c>
    </row>
    <row r="121" spans="2:54">
      <c r="B121" t="s">
        <v>204</v>
      </c>
      <c r="BA121">
        <v>5</v>
      </c>
    </row>
    <row r="122" spans="2:54">
      <c r="B122" t="s">
        <v>53</v>
      </c>
      <c r="AG122">
        <v>13</v>
      </c>
      <c r="AM122">
        <v>151</v>
      </c>
      <c r="AN122">
        <v>600</v>
      </c>
      <c r="AO122">
        <v>701</v>
      </c>
      <c r="AP122">
        <v>671</v>
      </c>
      <c r="AZ122">
        <v>1444</v>
      </c>
      <c r="BA122">
        <v>30</v>
      </c>
      <c r="BB122">
        <v>6065</v>
      </c>
    </row>
    <row r="123" spans="2:54">
      <c r="B123" t="s">
        <v>54</v>
      </c>
      <c r="AD123">
        <v>3872</v>
      </c>
      <c r="AE123">
        <v>5278</v>
      </c>
      <c r="AF123">
        <v>4275</v>
      </c>
      <c r="AG123">
        <v>14825</v>
      </c>
      <c r="AH123">
        <v>6203</v>
      </c>
      <c r="AI123">
        <v>1303</v>
      </c>
      <c r="AJ123">
        <v>2263</v>
      </c>
      <c r="AK123">
        <v>1791</v>
      </c>
      <c r="AL123">
        <v>1524</v>
      </c>
      <c r="AM123">
        <v>1911</v>
      </c>
      <c r="AN123">
        <v>19283</v>
      </c>
      <c r="AO123">
        <v>18673</v>
      </c>
      <c r="AP123">
        <v>41865</v>
      </c>
      <c r="AW123">
        <v>3220</v>
      </c>
      <c r="AX123">
        <v>64</v>
      </c>
      <c r="AY123">
        <v>176837</v>
      </c>
      <c r="AZ123">
        <v>116329</v>
      </c>
      <c r="BA123">
        <f>53080+2364</f>
        <v>55444</v>
      </c>
      <c r="BB123">
        <v>38714</v>
      </c>
    </row>
    <row r="124" spans="2:54">
      <c r="B124" t="s">
        <v>55</v>
      </c>
      <c r="Y124">
        <v>3474007</v>
      </c>
      <c r="Z124">
        <f>2454770+2823</f>
        <v>2457593</v>
      </c>
      <c r="AA124">
        <v>1248829</v>
      </c>
      <c r="AB124">
        <v>1066855</v>
      </c>
      <c r="AC124">
        <v>934845</v>
      </c>
      <c r="AD124">
        <v>952836</v>
      </c>
      <c r="AE124">
        <f>1143027+38351</f>
        <v>1181378</v>
      </c>
      <c r="AF124">
        <v>1378482</v>
      </c>
      <c r="AG124">
        <v>1127953</v>
      </c>
      <c r="AH124">
        <v>1501675</v>
      </c>
      <c r="AI124">
        <v>1283998</v>
      </c>
      <c r="AJ124">
        <v>720447</v>
      </c>
      <c r="AK124">
        <v>471468</v>
      </c>
      <c r="AL124">
        <v>513476</v>
      </c>
      <c r="AM124">
        <v>618793</v>
      </c>
      <c r="AN124">
        <v>3282624</v>
      </c>
      <c r="AO124">
        <v>4429748</v>
      </c>
      <c r="AP124">
        <v>8379596</v>
      </c>
      <c r="AW124">
        <v>19223857</v>
      </c>
      <c r="AX124">
        <v>17451300</v>
      </c>
      <c r="AY124">
        <v>11637222</v>
      </c>
      <c r="AZ124">
        <v>27044905</v>
      </c>
      <c r="BA124">
        <f>908288+2968166+17603735+44912</f>
        <v>21525101</v>
      </c>
      <c r="BB124">
        <v>24443828</v>
      </c>
    </row>
    <row r="125" spans="2:54">
      <c r="B125" t="s">
        <v>56</v>
      </c>
      <c r="Y125">
        <v>695265</v>
      </c>
      <c r="Z125">
        <v>937198</v>
      </c>
      <c r="AA125">
        <v>289567</v>
      </c>
      <c r="AB125">
        <v>360345</v>
      </c>
      <c r="AC125">
        <v>293065</v>
      </c>
      <c r="AD125">
        <v>349772</v>
      </c>
      <c r="AE125">
        <f>189708+8145</f>
        <v>197853</v>
      </c>
      <c r="AF125">
        <v>292330</v>
      </c>
      <c r="AG125">
        <v>343506</v>
      </c>
      <c r="AH125">
        <v>394665</v>
      </c>
      <c r="AI125">
        <v>276381</v>
      </c>
      <c r="AJ125">
        <v>260292</v>
      </c>
      <c r="AK125">
        <v>248540</v>
      </c>
      <c r="AL125">
        <v>274321</v>
      </c>
      <c r="AM125">
        <v>645264</v>
      </c>
      <c r="AN125">
        <v>1276532</v>
      </c>
      <c r="AO125">
        <v>2992411</v>
      </c>
      <c r="AP125">
        <v>1899893</v>
      </c>
      <c r="AW125">
        <v>9520373</v>
      </c>
      <c r="AX125">
        <v>8806018</v>
      </c>
      <c r="AY125">
        <v>2438121</v>
      </c>
      <c r="AZ125">
        <v>8421093</v>
      </c>
      <c r="BA125">
        <f>1789001+15141404+4932+16</f>
        <v>16935353</v>
      </c>
      <c r="BB125">
        <v>21536954</v>
      </c>
    </row>
    <row r="126" spans="2:54">
      <c r="B126" t="s">
        <v>153</v>
      </c>
      <c r="Y126">
        <v>65818</v>
      </c>
      <c r="Z126">
        <v>52997</v>
      </c>
      <c r="AA126">
        <v>69047</v>
      </c>
      <c r="AB126">
        <v>32207</v>
      </c>
      <c r="AC126">
        <v>19451</v>
      </c>
      <c r="AD126">
        <v>14113</v>
      </c>
      <c r="AE126">
        <v>3893</v>
      </c>
      <c r="AF126">
        <v>712</v>
      </c>
    </row>
    <row r="127" spans="2:54">
      <c r="B127" t="s">
        <v>154</v>
      </c>
      <c r="Y127">
        <v>113320</v>
      </c>
      <c r="Z127">
        <v>97754</v>
      </c>
      <c r="AA127">
        <v>86210</v>
      </c>
      <c r="AB127">
        <v>88024</v>
      </c>
      <c r="AC127">
        <v>226932</v>
      </c>
      <c r="AD127">
        <v>116055</v>
      </c>
      <c r="AE127">
        <v>122849</v>
      </c>
      <c r="AF127">
        <v>112645</v>
      </c>
    </row>
    <row r="129" spans="2:54">
      <c r="B129" t="s">
        <v>227</v>
      </c>
      <c r="X129">
        <f t="shared" ref="X129:AB129" si="0">SUM(X4:X128)</f>
        <v>0</v>
      </c>
      <c r="Y129">
        <f t="shared" si="0"/>
        <v>8490232</v>
      </c>
      <c r="Z129">
        <f t="shared" si="0"/>
        <v>6903994</v>
      </c>
      <c r="AA129">
        <f t="shared" si="0"/>
        <v>4604880</v>
      </c>
      <c r="AB129">
        <f t="shared" si="0"/>
        <v>4319421</v>
      </c>
      <c r="AC129">
        <f>SUM(AC4:AC128)</f>
        <v>4287943</v>
      </c>
      <c r="AD129">
        <f t="shared" ref="AD129:AF129" si="1">SUM(AD4:AD128)</f>
        <v>4395041</v>
      </c>
      <c r="AE129">
        <f t="shared" si="1"/>
        <v>4407074</v>
      </c>
      <c r="AF129">
        <f t="shared" si="1"/>
        <v>5082871</v>
      </c>
      <c r="AG129">
        <f t="shared" ref="AG129:BB129" si="2">SUM(AG4:AG125)</f>
        <v>5122192</v>
      </c>
      <c r="AH129">
        <f t="shared" si="2"/>
        <v>5778175</v>
      </c>
      <c r="AI129">
        <f t="shared" si="2"/>
        <v>5211791</v>
      </c>
      <c r="AJ129">
        <f t="shared" si="2"/>
        <v>3817632</v>
      </c>
      <c r="AK129">
        <f t="shared" si="2"/>
        <v>3609585</v>
      </c>
      <c r="AL129">
        <f t="shared" si="2"/>
        <v>3927899</v>
      </c>
      <c r="AM129">
        <f t="shared" si="2"/>
        <v>4404580</v>
      </c>
      <c r="AN129">
        <f t="shared" si="2"/>
        <v>20571127</v>
      </c>
      <c r="AO129">
        <f t="shared" si="2"/>
        <v>26698124</v>
      </c>
      <c r="AP129">
        <f t="shared" si="2"/>
        <v>35286812</v>
      </c>
      <c r="AQ129">
        <f t="shared" si="2"/>
        <v>0</v>
      </c>
      <c r="AR129">
        <f t="shared" si="2"/>
        <v>0</v>
      </c>
      <c r="AS129">
        <f t="shared" si="2"/>
        <v>0</v>
      </c>
      <c r="AT129">
        <f t="shared" si="2"/>
        <v>0</v>
      </c>
      <c r="AU129">
        <f t="shared" si="2"/>
        <v>0</v>
      </c>
      <c r="AV129">
        <f t="shared" si="2"/>
        <v>0</v>
      </c>
      <c r="AW129">
        <f t="shared" si="2"/>
        <v>68988522</v>
      </c>
      <c r="AX129">
        <f t="shared" si="2"/>
        <v>65030924</v>
      </c>
      <c r="AY129">
        <f t="shared" si="2"/>
        <v>75403038</v>
      </c>
      <c r="AZ129">
        <f t="shared" si="2"/>
        <v>118783075</v>
      </c>
      <c r="BA129">
        <f t="shared" si="2"/>
        <v>131822264</v>
      </c>
      <c r="BB129">
        <f t="shared" si="2"/>
        <v>154214803</v>
      </c>
    </row>
    <row r="131" spans="2:54">
      <c r="Y131">
        <f>8490232-Y129</f>
        <v>0</v>
      </c>
      <c r="Z131">
        <f>6843191+60803-Z129</f>
        <v>0</v>
      </c>
      <c r="AA131">
        <f>4604880-AA129</f>
        <v>0</v>
      </c>
      <c r="AB131">
        <f>4319421-AB129</f>
        <v>0</v>
      </c>
      <c r="AC131">
        <f>4287943-AC129</f>
        <v>0</v>
      </c>
      <c r="AD131">
        <f>4395041-AD129</f>
        <v>0</v>
      </c>
      <c r="AE131">
        <f>4348878+58196-AE129</f>
        <v>0</v>
      </c>
      <c r="AF131">
        <f>5082871-AF129</f>
        <v>0</v>
      </c>
      <c r="AG131">
        <f>5122192-AG129</f>
        <v>0</v>
      </c>
      <c r="AH131">
        <f>5954314-AH129-176139</f>
        <v>0</v>
      </c>
      <c r="AI131">
        <f>5344533-AI129-132742</f>
        <v>0</v>
      </c>
      <c r="AJ131">
        <f>3917439-99807-AJ129</f>
        <v>0</v>
      </c>
      <c r="AK131">
        <f>3695137-AK129-85552</f>
        <v>0</v>
      </c>
      <c r="AL131">
        <f>4001721-AL129-73822</f>
        <v>0</v>
      </c>
      <c r="AM131">
        <f>4486266-AM129-81686</f>
        <v>0</v>
      </c>
      <c r="AN131">
        <f>20985849-AN129-414722</f>
        <v>0</v>
      </c>
      <c r="AO131">
        <f>27187994-AO129-489870</f>
        <v>0</v>
      </c>
      <c r="AP131">
        <f>35835514-AP129-548702</f>
        <v>0</v>
      </c>
      <c r="AW131">
        <f>68988522-AW129</f>
        <v>0</v>
      </c>
      <c r="AX131">
        <f>65030924-AX129</f>
        <v>0</v>
      </c>
      <c r="AY131">
        <f>75403038-AY129</f>
        <v>0</v>
      </c>
      <c r="AZ131">
        <f>118783075-AZ129</f>
        <v>0</v>
      </c>
      <c r="BA131">
        <f>32416699+32072089+67187927+145549-BA129</f>
        <v>0</v>
      </c>
      <c r="BB131">
        <f>154214803-BB129</f>
        <v>0</v>
      </c>
    </row>
    <row r="134" spans="2:54">
      <c r="Y134" t="s">
        <v>217</v>
      </c>
      <c r="Z134" t="s">
        <v>220</v>
      </c>
      <c r="AA134" t="s">
        <v>170</v>
      </c>
      <c r="AB134" t="s">
        <v>168</v>
      </c>
      <c r="AC134" t="s">
        <v>150</v>
      </c>
      <c r="AD134" t="s">
        <v>164</v>
      </c>
      <c r="AE134" t="s">
        <v>221</v>
      </c>
      <c r="AF134" t="s">
        <v>159</v>
      </c>
      <c r="AG134" t="s">
        <v>57</v>
      </c>
      <c r="AH134" t="s">
        <v>144</v>
      </c>
      <c r="AI134" t="s">
        <v>84</v>
      </c>
      <c r="AJ134" t="s">
        <v>100</v>
      </c>
      <c r="AK134" t="s">
        <v>102</v>
      </c>
      <c r="AL134" t="s">
        <v>108</v>
      </c>
      <c r="AM134" t="s">
        <v>108</v>
      </c>
      <c r="AN134" t="s">
        <v>108</v>
      </c>
      <c r="AO134" t="s">
        <v>108</v>
      </c>
      <c r="AP134" t="s">
        <v>108</v>
      </c>
      <c r="AW134" t="s">
        <v>174</v>
      </c>
      <c r="AX134" t="s">
        <v>174</v>
      </c>
      <c r="AY134" t="s">
        <v>174</v>
      </c>
      <c r="AZ134" t="s">
        <v>174</v>
      </c>
      <c r="BA134" t="s">
        <v>174</v>
      </c>
      <c r="BB134" t="s">
        <v>174</v>
      </c>
    </row>
    <row r="136" spans="2:54">
      <c r="X136" t="s">
        <v>169</v>
      </c>
      <c r="Y136" t="s">
        <v>70</v>
      </c>
      <c r="Z136" t="s">
        <v>70</v>
      </c>
      <c r="AA136" t="s">
        <v>169</v>
      </c>
      <c r="AB136" t="s">
        <v>70</v>
      </c>
      <c r="AC136" t="s">
        <v>70</v>
      </c>
      <c r="AD136" t="s">
        <v>70</v>
      </c>
      <c r="AE136" t="s">
        <v>70</v>
      </c>
      <c r="AF136" t="s">
        <v>70</v>
      </c>
      <c r="AG136" t="s">
        <v>70</v>
      </c>
      <c r="AH136" t="s">
        <v>70</v>
      </c>
      <c r="AI136" t="s">
        <v>70</v>
      </c>
      <c r="AJ136" t="s">
        <v>70</v>
      </c>
      <c r="AK136" t="s">
        <v>70</v>
      </c>
      <c r="AL136" t="s">
        <v>70</v>
      </c>
      <c r="AM136" t="s">
        <v>118</v>
      </c>
      <c r="AN136" t="s">
        <v>131</v>
      </c>
      <c r="AO136" t="s">
        <v>118</v>
      </c>
      <c r="AP136" t="s">
        <v>118</v>
      </c>
      <c r="AW136" t="s">
        <v>118</v>
      </c>
      <c r="AX136" t="s">
        <v>118</v>
      </c>
      <c r="AY136" t="s">
        <v>118</v>
      </c>
      <c r="AZ136" t="s">
        <v>118</v>
      </c>
      <c r="BA136" t="s">
        <v>118</v>
      </c>
      <c r="BB136" t="s">
        <v>118</v>
      </c>
    </row>
    <row r="138" spans="2:54">
      <c r="X138" t="s">
        <v>149</v>
      </c>
      <c r="Y138" t="s">
        <v>149</v>
      </c>
      <c r="Z138" t="s">
        <v>149</v>
      </c>
      <c r="AA138" t="s">
        <v>149</v>
      </c>
      <c r="AB138" t="s">
        <v>149</v>
      </c>
      <c r="AC138" t="s">
        <v>149</v>
      </c>
      <c r="AD138" t="s">
        <v>149</v>
      </c>
      <c r="AE138" t="s">
        <v>149</v>
      </c>
      <c r="AF138" t="s">
        <v>149</v>
      </c>
      <c r="AG138" t="s">
        <v>82</v>
      </c>
      <c r="AH138" t="s">
        <v>146</v>
      </c>
      <c r="AI138" t="s">
        <v>83</v>
      </c>
      <c r="AJ138" t="s">
        <v>83</v>
      </c>
      <c r="AK138" t="s">
        <v>101</v>
      </c>
      <c r="AL138" t="s">
        <v>101</v>
      </c>
      <c r="AM138" t="s">
        <v>101</v>
      </c>
      <c r="AN138" t="s">
        <v>101</v>
      </c>
      <c r="AO138" t="s">
        <v>101</v>
      </c>
      <c r="AP138" t="s">
        <v>101</v>
      </c>
      <c r="AW138" t="s">
        <v>101</v>
      </c>
      <c r="AX138" t="s">
        <v>101</v>
      </c>
      <c r="AY138" t="s">
        <v>101</v>
      </c>
      <c r="AZ138" t="s">
        <v>101</v>
      </c>
      <c r="BA138" t="s">
        <v>101</v>
      </c>
      <c r="BB138" t="s">
        <v>101</v>
      </c>
    </row>
    <row r="140" spans="2:54">
      <c r="AZ140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17"/>
  <sheetViews>
    <sheetView workbookViewId="0">
      <pane xSplit="3" ySplit="2" topLeftCell="U87" activePane="bottomRight" state="frozen"/>
      <selection pane="topRight" activeCell="D1" sqref="D1"/>
      <selection pane="bottomLeft" activeCell="A3" sqref="A3"/>
      <selection pane="bottomRight" activeCell="B107" sqref="B107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A2" s="1"/>
      <c r="AC2" s="1"/>
      <c r="AE2" s="1"/>
      <c r="AG2" t="s">
        <v>71</v>
      </c>
      <c r="AH2" t="s">
        <v>71</v>
      </c>
      <c r="AI2" t="s">
        <v>71</v>
      </c>
      <c r="AJ2" t="s">
        <v>71</v>
      </c>
      <c r="AK2" t="s">
        <v>71</v>
      </c>
      <c r="AL2" t="s">
        <v>71</v>
      </c>
      <c r="AM2" t="s">
        <v>71</v>
      </c>
      <c r="AN2" t="s">
        <v>130</v>
      </c>
      <c r="AO2" t="s">
        <v>130</v>
      </c>
      <c r="AP2" t="s">
        <v>130</v>
      </c>
    </row>
    <row r="3" spans="1:54">
      <c r="A3" t="s">
        <v>2</v>
      </c>
      <c r="B3" t="s">
        <v>3</v>
      </c>
      <c r="AG3">
        <v>1977545</v>
      </c>
      <c r="AH3">
        <v>1882841</v>
      </c>
      <c r="AI3">
        <v>1309828</v>
      </c>
      <c r="AJ3">
        <v>753310</v>
      </c>
      <c r="AK3">
        <v>1155422</v>
      </c>
      <c r="AL3">
        <v>1765624</v>
      </c>
      <c r="AM3">
        <v>1829135</v>
      </c>
      <c r="AN3">
        <v>8677596</v>
      </c>
      <c r="AO3">
        <v>11923088</v>
      </c>
      <c r="AP3">
        <v>14318745</v>
      </c>
    </row>
    <row r="4" spans="1:54">
      <c r="B4" t="s">
        <v>4</v>
      </c>
      <c r="AG4">
        <v>673533</v>
      </c>
      <c r="AH4">
        <v>600525</v>
      </c>
      <c r="AI4">
        <v>519683</v>
      </c>
      <c r="AJ4">
        <v>662336</v>
      </c>
      <c r="AK4">
        <v>540451</v>
      </c>
      <c r="AL4">
        <v>454014</v>
      </c>
      <c r="AM4">
        <v>250856</v>
      </c>
      <c r="AN4">
        <v>2535924</v>
      </c>
      <c r="AO4">
        <v>2988522</v>
      </c>
      <c r="AP4">
        <v>1399610</v>
      </c>
    </row>
    <row r="5" spans="1:54">
      <c r="B5" t="s">
        <v>58</v>
      </c>
      <c r="AG5">
        <v>97839</v>
      </c>
      <c r="AH5">
        <v>58368</v>
      </c>
      <c r="AI5">
        <v>59924</v>
      </c>
      <c r="AJ5">
        <v>18943</v>
      </c>
      <c r="AK5">
        <v>23345</v>
      </c>
      <c r="AL5">
        <v>23980</v>
      </c>
      <c r="AM5">
        <v>23563</v>
      </c>
      <c r="AN5">
        <v>104266</v>
      </c>
      <c r="AO5">
        <v>46419</v>
      </c>
      <c r="AP5">
        <v>114470</v>
      </c>
    </row>
    <row r="6" spans="1:54">
      <c r="B6" t="s">
        <v>5</v>
      </c>
      <c r="AN6">
        <v>58</v>
      </c>
    </row>
    <row r="7" spans="1:54">
      <c r="B7" t="s">
        <v>92</v>
      </c>
      <c r="AI7">
        <v>33</v>
      </c>
      <c r="AK7">
        <v>22</v>
      </c>
      <c r="AL7">
        <v>374</v>
      </c>
      <c r="AM7">
        <v>5140</v>
      </c>
      <c r="AN7">
        <v>4870</v>
      </c>
      <c r="AO7">
        <v>35865</v>
      </c>
      <c r="AP7">
        <v>52163</v>
      </c>
    </row>
    <row r="8" spans="1:54">
      <c r="B8" t="s">
        <v>6</v>
      </c>
      <c r="AG8">
        <v>17456</v>
      </c>
      <c r="AH8">
        <v>26764</v>
      </c>
      <c r="AI8">
        <v>36755</v>
      </c>
      <c r="AJ8">
        <v>19502</v>
      </c>
      <c r="AK8">
        <v>22381</v>
      </c>
      <c r="AL8">
        <v>27262</v>
      </c>
      <c r="AM8">
        <v>28138</v>
      </c>
      <c r="AN8">
        <v>149274</v>
      </c>
      <c r="AO8">
        <v>107652</v>
      </c>
      <c r="AP8">
        <v>184984</v>
      </c>
    </row>
    <row r="9" spans="1:54">
      <c r="B9" t="s">
        <v>7</v>
      </c>
      <c r="AG9">
        <v>2094</v>
      </c>
      <c r="AH9">
        <v>12319</v>
      </c>
      <c r="AI9">
        <v>6555</v>
      </c>
      <c r="AJ9">
        <v>2077</v>
      </c>
      <c r="AK9">
        <v>283</v>
      </c>
      <c r="AL9">
        <v>363</v>
      </c>
      <c r="AM9">
        <v>1018</v>
      </c>
      <c r="AN9">
        <v>6438</v>
      </c>
      <c r="AO9">
        <v>5210</v>
      </c>
    </row>
    <row r="10" spans="1:54">
      <c r="B10" t="s">
        <v>8</v>
      </c>
      <c r="AG10">
        <v>44956</v>
      </c>
      <c r="AH10">
        <v>47289</v>
      </c>
      <c r="AI10">
        <v>45980</v>
      </c>
      <c r="AJ10">
        <v>52571</v>
      </c>
      <c r="AK10">
        <v>50222</v>
      </c>
      <c r="AL10">
        <v>54771</v>
      </c>
      <c r="AM10">
        <v>54654</v>
      </c>
      <c r="AN10">
        <v>290100</v>
      </c>
      <c r="AO10">
        <v>298700</v>
      </c>
      <c r="AP10">
        <v>331794</v>
      </c>
    </row>
    <row r="11" spans="1:54">
      <c r="B11" t="s">
        <v>9</v>
      </c>
      <c r="AI11">
        <v>22</v>
      </c>
      <c r="AK11">
        <v>11</v>
      </c>
      <c r="AL11">
        <v>3</v>
      </c>
      <c r="AM11">
        <v>34</v>
      </c>
      <c r="AN11">
        <v>120</v>
      </c>
      <c r="AO11">
        <v>105</v>
      </c>
    </row>
    <row r="12" spans="1:54">
      <c r="B12" t="s">
        <v>10</v>
      </c>
      <c r="AJ12">
        <v>22119</v>
      </c>
    </row>
    <row r="13" spans="1:54">
      <c r="B13" t="s">
        <v>11</v>
      </c>
      <c r="AG13">
        <v>227063</v>
      </c>
      <c r="AH13">
        <v>261060</v>
      </c>
      <c r="AI13">
        <v>364982</v>
      </c>
      <c r="AJ13">
        <v>372273</v>
      </c>
      <c r="AK13">
        <v>319907</v>
      </c>
      <c r="AL13">
        <v>305536</v>
      </c>
      <c r="AM13">
        <v>337051</v>
      </c>
      <c r="AN13">
        <v>1521580</v>
      </c>
      <c r="AO13">
        <v>1759345</v>
      </c>
      <c r="AP13">
        <v>2255724</v>
      </c>
    </row>
    <row r="14" spans="1:54">
      <c r="B14" t="s">
        <v>117</v>
      </c>
      <c r="AL14">
        <v>104</v>
      </c>
    </row>
    <row r="15" spans="1:54">
      <c r="B15" t="s">
        <v>96</v>
      </c>
      <c r="AJ15">
        <v>17174</v>
      </c>
      <c r="AM15">
        <v>23813</v>
      </c>
      <c r="AN15">
        <v>196141</v>
      </c>
      <c r="AO15">
        <v>364627</v>
      </c>
      <c r="AP15">
        <v>58024</v>
      </c>
    </row>
    <row r="16" spans="1:54">
      <c r="B16" t="s">
        <v>134</v>
      </c>
      <c r="AO16">
        <v>49089</v>
      </c>
      <c r="AP16">
        <v>78341</v>
      </c>
    </row>
    <row r="17" spans="2:42">
      <c r="B17" t="s">
        <v>12</v>
      </c>
      <c r="AK17">
        <v>71</v>
      </c>
      <c r="AN17">
        <v>240</v>
      </c>
      <c r="AP17">
        <v>369</v>
      </c>
    </row>
    <row r="18" spans="2:42">
      <c r="B18" t="s">
        <v>141</v>
      </c>
      <c r="C18" t="s">
        <v>142</v>
      </c>
      <c r="AP18">
        <v>3387</v>
      </c>
    </row>
    <row r="19" spans="2:42">
      <c r="B19" t="s">
        <v>13</v>
      </c>
    </row>
    <row r="20" spans="2:42">
      <c r="B20" t="s">
        <v>14</v>
      </c>
      <c r="AO20">
        <v>963</v>
      </c>
    </row>
    <row r="21" spans="2:42">
      <c r="B21" t="s">
        <v>61</v>
      </c>
      <c r="AG21">
        <v>9869</v>
      </c>
      <c r="AH21">
        <v>12814</v>
      </c>
      <c r="AI21">
        <v>34146</v>
      </c>
      <c r="AJ21">
        <v>6452</v>
      </c>
      <c r="AK21">
        <v>2255</v>
      </c>
      <c r="AL21">
        <v>5672</v>
      </c>
      <c r="AM21">
        <v>3663</v>
      </c>
      <c r="AN21">
        <v>27721</v>
      </c>
      <c r="AO21">
        <v>29564</v>
      </c>
      <c r="AP21">
        <v>39750</v>
      </c>
    </row>
    <row r="22" spans="2:42">
      <c r="B22" t="s">
        <v>121</v>
      </c>
      <c r="AO22">
        <v>34006</v>
      </c>
      <c r="AP22">
        <v>24606</v>
      </c>
    </row>
    <row r="23" spans="2:42">
      <c r="B23" t="s">
        <v>112</v>
      </c>
      <c r="AO23">
        <v>7</v>
      </c>
      <c r="AP23">
        <v>22759</v>
      </c>
    </row>
    <row r="24" spans="2:42">
      <c r="B24" t="s">
        <v>62</v>
      </c>
      <c r="AK24">
        <v>122</v>
      </c>
      <c r="AL24">
        <v>1450</v>
      </c>
      <c r="AO24">
        <v>292</v>
      </c>
    </row>
    <row r="25" spans="2:42">
      <c r="B25" t="s">
        <v>116</v>
      </c>
      <c r="AL25">
        <v>149</v>
      </c>
      <c r="AM25">
        <v>400</v>
      </c>
      <c r="AN25">
        <v>2815</v>
      </c>
    </row>
    <row r="26" spans="2:42">
      <c r="B26" t="s">
        <v>63</v>
      </c>
      <c r="AG26">
        <v>5097</v>
      </c>
      <c r="AH26">
        <v>4936</v>
      </c>
      <c r="AI26">
        <v>6696</v>
      </c>
      <c r="AJ26">
        <v>2970</v>
      </c>
      <c r="AK26">
        <v>6180</v>
      </c>
      <c r="AL26">
        <v>8583</v>
      </c>
      <c r="AM26">
        <v>5136</v>
      </c>
      <c r="AN26">
        <v>29523</v>
      </c>
      <c r="AO26">
        <v>29044</v>
      </c>
      <c r="AP26">
        <v>39014</v>
      </c>
    </row>
    <row r="27" spans="2:42">
      <c r="B27" t="s">
        <v>15</v>
      </c>
    </row>
    <row r="28" spans="2:42">
      <c r="B28" t="s">
        <v>75</v>
      </c>
      <c r="AG28">
        <v>21836</v>
      </c>
      <c r="AH28">
        <v>21747</v>
      </c>
      <c r="AI28">
        <v>18462</v>
      </c>
    </row>
    <row r="29" spans="2:42">
      <c r="B29" t="s">
        <v>74</v>
      </c>
      <c r="AG29">
        <v>22544</v>
      </c>
      <c r="AI29">
        <v>17593</v>
      </c>
      <c r="AJ29">
        <v>190065</v>
      </c>
      <c r="AK29">
        <v>160362</v>
      </c>
    </row>
    <row r="30" spans="2:42">
      <c r="B30" t="s">
        <v>90</v>
      </c>
      <c r="AI30">
        <v>4565</v>
      </c>
      <c r="AN30">
        <v>40010</v>
      </c>
    </row>
    <row r="31" spans="2:42">
      <c r="B31" t="s">
        <v>16</v>
      </c>
      <c r="AG31">
        <v>122</v>
      </c>
      <c r="AH31">
        <v>246</v>
      </c>
      <c r="AI31">
        <v>1074</v>
      </c>
      <c r="AJ31">
        <v>83</v>
      </c>
      <c r="AK31">
        <v>128</v>
      </c>
      <c r="AL31">
        <v>54</v>
      </c>
      <c r="AM31">
        <v>110</v>
      </c>
      <c r="AN31">
        <v>389</v>
      </c>
      <c r="AO31">
        <v>1059</v>
      </c>
      <c r="AP31">
        <v>1449</v>
      </c>
    </row>
    <row r="32" spans="2:42">
      <c r="B32" t="s">
        <v>91</v>
      </c>
      <c r="AI32">
        <v>636</v>
      </c>
    </row>
    <row r="33" spans="2:42">
      <c r="B33" t="s">
        <v>17</v>
      </c>
      <c r="AG33">
        <v>38069</v>
      </c>
      <c r="AH33">
        <v>24069</v>
      </c>
      <c r="AI33">
        <v>41498</v>
      </c>
      <c r="AJ33">
        <v>34398</v>
      </c>
      <c r="AK33">
        <v>38255</v>
      </c>
      <c r="AL33">
        <v>7502</v>
      </c>
      <c r="AM33">
        <v>39636</v>
      </c>
      <c r="AN33">
        <v>30166</v>
      </c>
      <c r="AO33">
        <v>27591</v>
      </c>
      <c r="AP33">
        <v>51727</v>
      </c>
    </row>
    <row r="34" spans="2:42">
      <c r="B34" t="s">
        <v>18</v>
      </c>
      <c r="AG34">
        <v>549</v>
      </c>
      <c r="AH34">
        <v>694</v>
      </c>
      <c r="AI34">
        <v>94</v>
      </c>
      <c r="AJ34">
        <v>50</v>
      </c>
      <c r="AL34">
        <v>10</v>
      </c>
      <c r="AN34">
        <v>308</v>
      </c>
      <c r="AO34">
        <v>92</v>
      </c>
      <c r="AP34">
        <v>103</v>
      </c>
    </row>
    <row r="35" spans="2:42">
      <c r="B35" t="s">
        <v>133</v>
      </c>
      <c r="AN35">
        <v>97</v>
      </c>
    </row>
    <row r="36" spans="2:42">
      <c r="B36" t="s">
        <v>19</v>
      </c>
      <c r="AG36">
        <v>24975</v>
      </c>
      <c r="AH36">
        <v>31694</v>
      </c>
      <c r="AI36">
        <v>29673</v>
      </c>
      <c r="AJ36">
        <v>38885</v>
      </c>
      <c r="AK36">
        <v>24664</v>
      </c>
      <c r="AL36">
        <v>26410</v>
      </c>
      <c r="AM36">
        <v>12982</v>
      </c>
      <c r="AN36">
        <v>138719</v>
      </c>
      <c r="AO36">
        <v>85305</v>
      </c>
      <c r="AP36">
        <v>236702</v>
      </c>
    </row>
    <row r="37" spans="2:42">
      <c r="B37" t="s">
        <v>76</v>
      </c>
      <c r="AG37">
        <v>350</v>
      </c>
      <c r="AH37">
        <v>536</v>
      </c>
      <c r="AI37">
        <v>175</v>
      </c>
      <c r="AJ37">
        <v>131</v>
      </c>
      <c r="AL37">
        <v>44</v>
      </c>
      <c r="AM37">
        <v>122</v>
      </c>
      <c r="AN37">
        <v>210</v>
      </c>
      <c r="AP37">
        <v>178</v>
      </c>
    </row>
    <row r="38" spans="2:42">
      <c r="B38" t="s">
        <v>20</v>
      </c>
      <c r="AG38">
        <v>24093</v>
      </c>
      <c r="AH38">
        <v>15973</v>
      </c>
      <c r="AI38">
        <v>37107</v>
      </c>
      <c r="AJ38">
        <v>601</v>
      </c>
      <c r="AK38">
        <v>1068</v>
      </c>
      <c r="AL38">
        <v>1695</v>
      </c>
      <c r="AM38">
        <v>1868</v>
      </c>
      <c r="AN38">
        <v>11092</v>
      </c>
      <c r="AO38">
        <v>9380</v>
      </c>
      <c r="AP38">
        <v>13399</v>
      </c>
    </row>
    <row r="39" spans="2:42">
      <c r="B39" t="s">
        <v>64</v>
      </c>
    </row>
    <row r="40" spans="2:42">
      <c r="B40" t="s">
        <v>59</v>
      </c>
      <c r="AK40">
        <v>629</v>
      </c>
      <c r="AL40">
        <v>19</v>
      </c>
      <c r="AM40">
        <v>325</v>
      </c>
      <c r="AN40">
        <v>2530</v>
      </c>
      <c r="AO40">
        <v>2048</v>
      </c>
      <c r="AP40">
        <v>4533</v>
      </c>
    </row>
    <row r="41" spans="2:42">
      <c r="B41" t="s">
        <v>88</v>
      </c>
      <c r="AI41">
        <v>15541</v>
      </c>
      <c r="AJ41">
        <v>1373</v>
      </c>
      <c r="AK41">
        <v>3967</v>
      </c>
      <c r="AL41">
        <v>137331</v>
      </c>
      <c r="AM41">
        <v>274660</v>
      </c>
      <c r="AN41">
        <v>1547196</v>
      </c>
      <c r="AO41">
        <v>1225543</v>
      </c>
      <c r="AP41">
        <v>1911328</v>
      </c>
    </row>
    <row r="42" spans="2:42">
      <c r="B42" t="s">
        <v>89</v>
      </c>
      <c r="AH42">
        <v>84590</v>
      </c>
      <c r="AI42">
        <v>19601</v>
      </c>
      <c r="AK42">
        <v>8902</v>
      </c>
      <c r="AO42">
        <v>101857</v>
      </c>
      <c r="AP42">
        <v>271819</v>
      </c>
    </row>
    <row r="43" spans="2:42">
      <c r="B43" t="s">
        <v>21</v>
      </c>
      <c r="AG43">
        <v>1710</v>
      </c>
      <c r="AH43">
        <v>7892</v>
      </c>
      <c r="AI43">
        <v>3989</v>
      </c>
      <c r="AJ43">
        <v>885</v>
      </c>
      <c r="AK43">
        <v>85</v>
      </c>
      <c r="AL43">
        <v>403</v>
      </c>
      <c r="AM43">
        <v>340</v>
      </c>
      <c r="AN43">
        <v>2255</v>
      </c>
      <c r="AO43">
        <v>9698</v>
      </c>
      <c r="AP43">
        <v>2884</v>
      </c>
    </row>
    <row r="44" spans="2:42">
      <c r="B44" t="s">
        <v>22</v>
      </c>
      <c r="AN44">
        <v>1104</v>
      </c>
      <c r="AO44">
        <v>210</v>
      </c>
      <c r="AP44">
        <v>192</v>
      </c>
    </row>
    <row r="45" spans="2:42">
      <c r="B45" t="s">
        <v>23</v>
      </c>
      <c r="AG45">
        <v>7079</v>
      </c>
      <c r="AH45">
        <v>1218</v>
      </c>
      <c r="AI45">
        <v>4653</v>
      </c>
      <c r="AJ45">
        <v>564</v>
      </c>
      <c r="AK45">
        <v>4530</v>
      </c>
      <c r="AL45">
        <v>26445</v>
      </c>
      <c r="AM45">
        <v>36877</v>
      </c>
      <c r="AN45">
        <v>137790</v>
      </c>
      <c r="AO45">
        <v>233397</v>
      </c>
      <c r="AP45">
        <v>355125</v>
      </c>
    </row>
    <row r="46" spans="2:42">
      <c r="B46" t="s">
        <v>87</v>
      </c>
      <c r="AH46">
        <v>136</v>
      </c>
      <c r="AI46">
        <v>955</v>
      </c>
      <c r="AJ46">
        <v>1753</v>
      </c>
    </row>
    <row r="47" spans="2:42">
      <c r="B47" t="s">
        <v>77</v>
      </c>
      <c r="AG47">
        <v>44</v>
      </c>
      <c r="AH47">
        <v>66</v>
      </c>
      <c r="AI47">
        <v>100</v>
      </c>
      <c r="AK47">
        <v>280</v>
      </c>
      <c r="AL47">
        <v>439</v>
      </c>
      <c r="AM47">
        <v>17</v>
      </c>
      <c r="AN47">
        <v>64</v>
      </c>
      <c r="AP47">
        <v>72</v>
      </c>
    </row>
    <row r="48" spans="2:42">
      <c r="B48" t="s">
        <v>24</v>
      </c>
      <c r="AG48">
        <v>1055</v>
      </c>
      <c r="AH48">
        <v>500</v>
      </c>
      <c r="AI48">
        <v>221</v>
      </c>
      <c r="AJ48">
        <v>180</v>
      </c>
      <c r="AK48">
        <v>4</v>
      </c>
      <c r="AL48">
        <v>60</v>
      </c>
      <c r="AP48">
        <v>1957</v>
      </c>
    </row>
    <row r="49" spans="2:42">
      <c r="B49" t="s">
        <v>25</v>
      </c>
      <c r="AJ49">
        <v>8</v>
      </c>
      <c r="AM49">
        <v>43</v>
      </c>
      <c r="AO49">
        <v>156</v>
      </c>
      <c r="AP49">
        <v>255</v>
      </c>
    </row>
    <row r="50" spans="2:42">
      <c r="B50" t="s">
        <v>143</v>
      </c>
      <c r="AP50">
        <v>9515</v>
      </c>
    </row>
    <row r="51" spans="2:42">
      <c r="B51" t="s">
        <v>26</v>
      </c>
      <c r="AG51">
        <v>8128</v>
      </c>
      <c r="AH51">
        <v>13467</v>
      </c>
      <c r="AI51">
        <v>11343</v>
      </c>
      <c r="AJ51">
        <v>9148</v>
      </c>
      <c r="AK51">
        <v>3699</v>
      </c>
      <c r="AL51">
        <v>4123</v>
      </c>
      <c r="AM51">
        <v>6871</v>
      </c>
      <c r="AN51">
        <v>25574</v>
      </c>
      <c r="AO51">
        <v>8449</v>
      </c>
      <c r="AP51">
        <v>8069</v>
      </c>
    </row>
    <row r="52" spans="2:42">
      <c r="B52" t="s">
        <v>27</v>
      </c>
      <c r="AG52">
        <v>5132</v>
      </c>
      <c r="AH52">
        <v>8034</v>
      </c>
      <c r="AI52">
        <v>11109</v>
      </c>
      <c r="AJ52">
        <v>10843</v>
      </c>
      <c r="AK52">
        <v>8292</v>
      </c>
      <c r="AL52">
        <v>11417</v>
      </c>
      <c r="AM52">
        <v>14648</v>
      </c>
      <c r="AN52">
        <v>72573</v>
      </c>
      <c r="AO52">
        <v>65968</v>
      </c>
      <c r="AP52">
        <v>85821</v>
      </c>
    </row>
    <row r="53" spans="2:42">
      <c r="B53" t="s">
        <v>28</v>
      </c>
      <c r="AJ53">
        <v>131</v>
      </c>
      <c r="AK53">
        <v>241</v>
      </c>
      <c r="AN53">
        <v>254</v>
      </c>
      <c r="AO53">
        <v>580</v>
      </c>
      <c r="AP53">
        <v>105</v>
      </c>
    </row>
    <row r="54" spans="2:42">
      <c r="B54" t="s">
        <v>29</v>
      </c>
      <c r="AG54">
        <v>2388</v>
      </c>
      <c r="AH54">
        <v>29602</v>
      </c>
      <c r="AI54">
        <v>56344</v>
      </c>
      <c r="AJ54">
        <v>297583</v>
      </c>
      <c r="AK54">
        <v>461691</v>
      </c>
      <c r="AL54">
        <v>115726</v>
      </c>
      <c r="AM54">
        <v>152926</v>
      </c>
      <c r="AN54">
        <v>653382</v>
      </c>
      <c r="AO54">
        <v>1015234</v>
      </c>
      <c r="AP54">
        <v>1611967</v>
      </c>
    </row>
    <row r="55" spans="2:42">
      <c r="B55" t="s">
        <v>30</v>
      </c>
      <c r="AG55">
        <v>51</v>
      </c>
      <c r="AH55">
        <v>153</v>
      </c>
      <c r="AI55">
        <v>381</v>
      </c>
      <c r="AJ55">
        <v>22</v>
      </c>
      <c r="AK55">
        <v>44</v>
      </c>
      <c r="AM55">
        <v>67</v>
      </c>
      <c r="AN55">
        <v>41903</v>
      </c>
      <c r="AO55">
        <v>29452</v>
      </c>
    </row>
    <row r="56" spans="2:42">
      <c r="B56" t="s">
        <v>31</v>
      </c>
      <c r="AG56">
        <v>22296</v>
      </c>
      <c r="AH56">
        <v>21204</v>
      </c>
      <c r="AI56">
        <v>20370</v>
      </c>
      <c r="AJ56">
        <v>12810</v>
      </c>
      <c r="AK56">
        <v>4332</v>
      </c>
      <c r="AL56">
        <v>6024</v>
      </c>
      <c r="AM56">
        <v>7890</v>
      </c>
      <c r="AN56">
        <v>54360</v>
      </c>
      <c r="AO56">
        <v>102447</v>
      </c>
      <c r="AP56">
        <v>69890</v>
      </c>
    </row>
    <row r="57" spans="2:42">
      <c r="B57" t="s">
        <v>97</v>
      </c>
      <c r="AJ57">
        <v>5</v>
      </c>
    </row>
    <row r="58" spans="2:42">
      <c r="B58" t="s">
        <v>32</v>
      </c>
      <c r="AG58">
        <v>294454</v>
      </c>
      <c r="AH58">
        <v>193695</v>
      </c>
      <c r="AI58">
        <v>197656</v>
      </c>
      <c r="AJ58">
        <v>98119</v>
      </c>
      <c r="AK58">
        <v>104477</v>
      </c>
      <c r="AL58">
        <v>68984</v>
      </c>
      <c r="AM58">
        <v>48353</v>
      </c>
      <c r="AN58">
        <v>211337</v>
      </c>
      <c r="AO58">
        <v>256546</v>
      </c>
      <c r="AP58">
        <v>296009</v>
      </c>
    </row>
    <row r="59" spans="2:42">
      <c r="B59" t="s">
        <v>33</v>
      </c>
      <c r="AG59">
        <v>156</v>
      </c>
      <c r="AH59">
        <v>455</v>
      </c>
      <c r="AI59">
        <v>1533</v>
      </c>
      <c r="AJ59">
        <v>1501</v>
      </c>
      <c r="AK59">
        <v>1924</v>
      </c>
      <c r="AL59">
        <v>2381</v>
      </c>
      <c r="AM59">
        <v>2761</v>
      </c>
      <c r="AN59">
        <v>24426</v>
      </c>
      <c r="AO59">
        <v>14337</v>
      </c>
      <c r="AP59">
        <v>17071</v>
      </c>
    </row>
    <row r="60" spans="2:42">
      <c r="B60" t="s">
        <v>34</v>
      </c>
      <c r="AG60">
        <v>22539</v>
      </c>
      <c r="AH60">
        <v>25390</v>
      </c>
      <c r="AI60">
        <v>38982</v>
      </c>
      <c r="AJ60">
        <v>48507</v>
      </c>
      <c r="AK60">
        <v>53586</v>
      </c>
      <c r="AL60">
        <v>67838</v>
      </c>
      <c r="AM60">
        <v>68569</v>
      </c>
      <c r="AN60">
        <v>303733</v>
      </c>
      <c r="AO60">
        <v>389070</v>
      </c>
      <c r="AP60">
        <v>353278</v>
      </c>
    </row>
    <row r="61" spans="2:42">
      <c r="B61" t="s">
        <v>35</v>
      </c>
      <c r="AK61">
        <v>81</v>
      </c>
      <c r="AL61">
        <v>21</v>
      </c>
      <c r="AM61">
        <v>105</v>
      </c>
      <c r="AN61">
        <v>758</v>
      </c>
      <c r="AO61">
        <v>1180</v>
      </c>
      <c r="AP61">
        <v>971</v>
      </c>
    </row>
    <row r="62" spans="2:42">
      <c r="B62" t="s">
        <v>36</v>
      </c>
      <c r="AG62">
        <v>238646</v>
      </c>
      <c r="AH62">
        <v>229310</v>
      </c>
      <c r="AI62">
        <v>156501</v>
      </c>
      <c r="AJ62">
        <v>95592</v>
      </c>
      <c r="AK62">
        <v>79269</v>
      </c>
      <c r="AL62">
        <v>56515</v>
      </c>
      <c r="AM62">
        <v>43176</v>
      </c>
      <c r="AN62">
        <v>248232</v>
      </c>
      <c r="AO62">
        <v>352499</v>
      </c>
      <c r="AP62">
        <v>501863</v>
      </c>
    </row>
    <row r="63" spans="2:42">
      <c r="B63" t="s">
        <v>37</v>
      </c>
      <c r="AI63">
        <v>578</v>
      </c>
    </row>
    <row r="64" spans="2:42">
      <c r="B64" t="s">
        <v>78</v>
      </c>
      <c r="AG64">
        <v>87</v>
      </c>
      <c r="AH64">
        <v>3</v>
      </c>
      <c r="AJ64">
        <v>22</v>
      </c>
      <c r="AM64">
        <v>3</v>
      </c>
      <c r="AO64">
        <v>80</v>
      </c>
      <c r="AP64">
        <v>156</v>
      </c>
    </row>
    <row r="65" spans="2:42">
      <c r="B65" t="s">
        <v>65</v>
      </c>
      <c r="AG65">
        <v>306</v>
      </c>
      <c r="AH65">
        <v>92</v>
      </c>
      <c r="AI65">
        <v>201</v>
      </c>
      <c r="AJ65">
        <v>127</v>
      </c>
      <c r="AK65">
        <v>474</v>
      </c>
      <c r="AL65">
        <v>102</v>
      </c>
      <c r="AM65">
        <v>1587</v>
      </c>
      <c r="AN65">
        <v>264</v>
      </c>
      <c r="AO65">
        <v>157</v>
      </c>
      <c r="AP65">
        <v>1032</v>
      </c>
    </row>
    <row r="66" spans="2:42">
      <c r="B66" t="s">
        <v>38</v>
      </c>
      <c r="AG66">
        <v>307935</v>
      </c>
      <c r="AH66">
        <v>284752</v>
      </c>
      <c r="AI66">
        <v>221233</v>
      </c>
      <c r="AJ66">
        <v>175934</v>
      </c>
      <c r="AK66">
        <v>100233</v>
      </c>
      <c r="AL66">
        <v>63997</v>
      </c>
      <c r="AM66">
        <v>133707</v>
      </c>
      <c r="AN66">
        <v>257628</v>
      </c>
      <c r="AO66">
        <v>289044</v>
      </c>
      <c r="AP66">
        <v>400799</v>
      </c>
    </row>
    <row r="67" spans="2:42">
      <c r="B67" t="s">
        <v>115</v>
      </c>
      <c r="AL67">
        <v>58</v>
      </c>
    </row>
    <row r="68" spans="2:42">
      <c r="B68" t="s">
        <v>68</v>
      </c>
      <c r="AO68">
        <v>20</v>
      </c>
    </row>
    <row r="69" spans="2:42">
      <c r="B69" t="s">
        <v>110</v>
      </c>
      <c r="AL69">
        <v>44</v>
      </c>
      <c r="AM69">
        <v>22</v>
      </c>
      <c r="AN69">
        <v>105</v>
      </c>
      <c r="AP69">
        <v>105</v>
      </c>
    </row>
    <row r="70" spans="2:42">
      <c r="B70" t="s">
        <v>39</v>
      </c>
      <c r="AG70">
        <v>39643</v>
      </c>
      <c r="AH70">
        <v>38079</v>
      </c>
      <c r="AI70">
        <v>21684</v>
      </c>
      <c r="AJ70">
        <v>25258</v>
      </c>
      <c r="AK70">
        <v>28529</v>
      </c>
      <c r="AL70">
        <v>14594</v>
      </c>
      <c r="AM70">
        <v>23653</v>
      </c>
      <c r="AN70">
        <v>129386</v>
      </c>
      <c r="AP70">
        <v>23809</v>
      </c>
    </row>
    <row r="71" spans="2:42">
      <c r="B71" t="s">
        <v>40</v>
      </c>
      <c r="AJ71">
        <v>350</v>
      </c>
      <c r="AL71">
        <v>186</v>
      </c>
      <c r="AM71">
        <v>4792</v>
      </c>
      <c r="AN71">
        <v>21875</v>
      </c>
      <c r="AO71">
        <v>878</v>
      </c>
      <c r="AP71">
        <v>4805</v>
      </c>
    </row>
    <row r="72" spans="2:42">
      <c r="B72" t="s">
        <v>69</v>
      </c>
      <c r="AL72">
        <v>100</v>
      </c>
      <c r="AO72">
        <v>3659</v>
      </c>
      <c r="AP72">
        <v>1047</v>
      </c>
    </row>
    <row r="73" spans="2:42">
      <c r="B73" t="s">
        <v>41</v>
      </c>
      <c r="AK73">
        <v>25</v>
      </c>
    </row>
    <row r="74" spans="2:42">
      <c r="B74" t="s">
        <v>114</v>
      </c>
      <c r="AL74">
        <v>13</v>
      </c>
    </row>
    <row r="75" spans="2:42">
      <c r="B75" t="s">
        <v>66</v>
      </c>
      <c r="AH75">
        <v>804</v>
      </c>
      <c r="AI75">
        <v>604</v>
      </c>
      <c r="AJ75">
        <v>1138</v>
      </c>
      <c r="AK75">
        <v>281</v>
      </c>
      <c r="AL75">
        <v>902</v>
      </c>
      <c r="AM75">
        <v>816</v>
      </c>
      <c r="AO75">
        <v>900</v>
      </c>
      <c r="AP75">
        <v>14363</v>
      </c>
    </row>
    <row r="76" spans="2:42">
      <c r="B76" t="s">
        <v>42</v>
      </c>
      <c r="AK76">
        <v>5277</v>
      </c>
      <c r="AM76">
        <v>10398</v>
      </c>
      <c r="AN76">
        <v>283241</v>
      </c>
      <c r="AO76">
        <v>152676</v>
      </c>
    </row>
    <row r="77" spans="2:42">
      <c r="B77" t="s">
        <v>60</v>
      </c>
      <c r="AG77">
        <v>39</v>
      </c>
      <c r="AL77">
        <v>75</v>
      </c>
    </row>
    <row r="78" spans="2:42">
      <c r="B78" t="s">
        <v>43</v>
      </c>
      <c r="AG78">
        <v>4200</v>
      </c>
      <c r="AH78">
        <v>2084</v>
      </c>
      <c r="AI78">
        <v>3400</v>
      </c>
      <c r="AJ78">
        <v>2072</v>
      </c>
      <c r="AK78">
        <v>1435</v>
      </c>
      <c r="AL78">
        <v>600</v>
      </c>
      <c r="AM78">
        <v>1173</v>
      </c>
      <c r="AN78">
        <v>146084</v>
      </c>
      <c r="AO78">
        <v>111726</v>
      </c>
      <c r="AP78">
        <v>13025</v>
      </c>
    </row>
    <row r="79" spans="2:42">
      <c r="B79" t="s">
        <v>86</v>
      </c>
      <c r="AI79">
        <v>1017</v>
      </c>
      <c r="AJ79">
        <v>740</v>
      </c>
      <c r="AK79">
        <v>385</v>
      </c>
      <c r="AL79">
        <v>793</v>
      </c>
      <c r="AM79">
        <v>1187</v>
      </c>
      <c r="AN79">
        <v>7385</v>
      </c>
      <c r="AO79">
        <v>2990</v>
      </c>
      <c r="AP79">
        <v>970</v>
      </c>
    </row>
    <row r="80" spans="2:42">
      <c r="B80" t="s">
        <v>44</v>
      </c>
      <c r="AG80">
        <v>202</v>
      </c>
      <c r="AH80">
        <v>250</v>
      </c>
      <c r="AK80">
        <v>361</v>
      </c>
      <c r="AL80">
        <v>243</v>
      </c>
      <c r="AM80">
        <v>166</v>
      </c>
      <c r="AN80">
        <v>2058</v>
      </c>
      <c r="AO80">
        <v>372</v>
      </c>
      <c r="AP80">
        <v>93608</v>
      </c>
    </row>
    <row r="81" spans="2:42">
      <c r="B81" t="s">
        <v>79</v>
      </c>
      <c r="AG81">
        <v>476</v>
      </c>
    </row>
    <row r="82" spans="2:42">
      <c r="B82" t="s">
        <v>104</v>
      </c>
      <c r="AK82">
        <v>40</v>
      </c>
    </row>
    <row r="83" spans="2:42">
      <c r="B83" t="s">
        <v>80</v>
      </c>
      <c r="AG83">
        <v>578</v>
      </c>
      <c r="AH83">
        <v>590</v>
      </c>
      <c r="AI83">
        <v>278</v>
      </c>
      <c r="AJ83">
        <v>529</v>
      </c>
      <c r="AK83">
        <v>275</v>
      </c>
      <c r="AL83">
        <v>281</v>
      </c>
      <c r="AM83">
        <v>807</v>
      </c>
      <c r="AN83">
        <v>3091</v>
      </c>
      <c r="AO83">
        <v>1235</v>
      </c>
      <c r="AP83">
        <v>2333</v>
      </c>
    </row>
    <row r="84" spans="2:42">
      <c r="B84" t="s">
        <v>45</v>
      </c>
      <c r="AK84">
        <v>125</v>
      </c>
      <c r="AL84">
        <v>100</v>
      </c>
      <c r="AM84">
        <v>200</v>
      </c>
      <c r="AN84">
        <v>1484</v>
      </c>
      <c r="AO84">
        <v>52</v>
      </c>
      <c r="AP84">
        <v>14023</v>
      </c>
    </row>
    <row r="85" spans="2:42">
      <c r="B85" t="s">
        <v>67</v>
      </c>
      <c r="AG85">
        <v>36177</v>
      </c>
      <c r="AH85">
        <v>32850</v>
      </c>
      <c r="AI85">
        <v>55954</v>
      </c>
      <c r="AJ85">
        <v>55553</v>
      </c>
      <c r="AK85">
        <v>38347</v>
      </c>
      <c r="AL85">
        <v>5433</v>
      </c>
      <c r="AM85">
        <v>84</v>
      </c>
      <c r="AO85">
        <v>171</v>
      </c>
      <c r="AP85">
        <v>1067</v>
      </c>
    </row>
    <row r="86" spans="2:42">
      <c r="B86" t="s">
        <v>46</v>
      </c>
      <c r="AG86">
        <v>72557</v>
      </c>
      <c r="AI86">
        <v>8842</v>
      </c>
      <c r="AJ86">
        <v>13720</v>
      </c>
      <c r="AK86">
        <v>24</v>
      </c>
      <c r="AL86">
        <v>10107</v>
      </c>
      <c r="AM86">
        <v>22905</v>
      </c>
      <c r="AN86">
        <v>71135</v>
      </c>
      <c r="AO86">
        <v>107847</v>
      </c>
      <c r="AP86">
        <v>176042</v>
      </c>
    </row>
    <row r="87" spans="2:42">
      <c r="B87" t="s">
        <v>98</v>
      </c>
      <c r="AH87">
        <v>267</v>
      </c>
      <c r="AJ87">
        <v>9</v>
      </c>
      <c r="AK87">
        <v>702</v>
      </c>
      <c r="AM87">
        <v>44</v>
      </c>
      <c r="AO87">
        <v>3080</v>
      </c>
      <c r="AP87">
        <v>20224</v>
      </c>
    </row>
    <row r="88" spans="2:42">
      <c r="B88" t="s">
        <v>81</v>
      </c>
      <c r="AG88">
        <v>329</v>
      </c>
      <c r="AJ88">
        <v>11</v>
      </c>
      <c r="AK88">
        <v>11</v>
      </c>
    </row>
    <row r="89" spans="2:42">
      <c r="B89" t="s">
        <v>47</v>
      </c>
      <c r="AO89">
        <v>63</v>
      </c>
    </row>
    <row r="90" spans="2:42">
      <c r="B90" t="s">
        <v>48</v>
      </c>
      <c r="AG90">
        <v>3625</v>
      </c>
      <c r="AH90">
        <v>6469</v>
      </c>
      <c r="AJ90">
        <v>9</v>
      </c>
      <c r="AM90">
        <v>77</v>
      </c>
      <c r="AN90">
        <v>2923</v>
      </c>
      <c r="AO90">
        <v>481</v>
      </c>
    </row>
    <row r="91" spans="2:42">
      <c r="B91" t="s">
        <v>85</v>
      </c>
      <c r="AH91">
        <v>43</v>
      </c>
      <c r="AI91">
        <v>22</v>
      </c>
      <c r="AK91">
        <v>190</v>
      </c>
      <c r="AL91">
        <v>177</v>
      </c>
      <c r="AM91">
        <v>22</v>
      </c>
      <c r="AN91">
        <v>15</v>
      </c>
      <c r="AP91">
        <v>231</v>
      </c>
    </row>
    <row r="92" spans="2:42">
      <c r="B92" t="s">
        <v>105</v>
      </c>
      <c r="AK92">
        <v>84758</v>
      </c>
      <c r="AL92">
        <v>82719</v>
      </c>
      <c r="AM92">
        <v>127168</v>
      </c>
      <c r="AN92">
        <v>387889</v>
      </c>
      <c r="AO92">
        <v>494613</v>
      </c>
      <c r="AP92">
        <v>646452</v>
      </c>
    </row>
    <row r="93" spans="2:42">
      <c r="B93" t="s">
        <v>49</v>
      </c>
      <c r="AG93">
        <v>465</v>
      </c>
      <c r="AK93">
        <v>70</v>
      </c>
      <c r="AM93">
        <v>48</v>
      </c>
      <c r="AN93">
        <v>210</v>
      </c>
      <c r="AO93">
        <v>420</v>
      </c>
      <c r="AP93">
        <v>210</v>
      </c>
    </row>
    <row r="94" spans="2:42">
      <c r="B94" t="s">
        <v>50</v>
      </c>
      <c r="AG94">
        <v>30546</v>
      </c>
      <c r="AH94">
        <v>18672</v>
      </c>
      <c r="AI94">
        <v>17138</v>
      </c>
      <c r="AJ94">
        <v>12220</v>
      </c>
      <c r="AK94">
        <v>14613</v>
      </c>
      <c r="AL94">
        <v>5764</v>
      </c>
      <c r="AM94">
        <v>5593</v>
      </c>
      <c r="AN94">
        <v>23190</v>
      </c>
      <c r="AO94">
        <v>14870</v>
      </c>
    </row>
    <row r="95" spans="2:42">
      <c r="B95" t="s">
        <v>106</v>
      </c>
      <c r="AK95">
        <v>73</v>
      </c>
    </row>
    <row r="96" spans="2:42">
      <c r="B96" t="s">
        <v>99</v>
      </c>
      <c r="AJ96">
        <v>5934</v>
      </c>
    </row>
    <row r="97" spans="2:42">
      <c r="B97" t="s">
        <v>51</v>
      </c>
      <c r="AG97">
        <v>3320</v>
      </c>
      <c r="AH97">
        <v>500</v>
      </c>
      <c r="AI97">
        <v>4084</v>
      </c>
      <c r="AJ97">
        <v>3887</v>
      </c>
      <c r="AK97">
        <v>2245</v>
      </c>
      <c r="AL97">
        <v>3000</v>
      </c>
      <c r="AM97">
        <v>2993</v>
      </c>
      <c r="AN97">
        <v>32558</v>
      </c>
      <c r="AO97">
        <v>20486</v>
      </c>
      <c r="AP97">
        <v>40197</v>
      </c>
    </row>
    <row r="98" spans="2:42">
      <c r="B98" t="s">
        <v>52</v>
      </c>
      <c r="AG98">
        <v>450</v>
      </c>
      <c r="AK98">
        <v>162</v>
      </c>
      <c r="AM98">
        <v>88</v>
      </c>
      <c r="AN98">
        <v>477</v>
      </c>
      <c r="AO98">
        <v>13996</v>
      </c>
    </row>
    <row r="99" spans="2:42">
      <c r="B99" t="s">
        <v>148</v>
      </c>
      <c r="AH99">
        <v>1500</v>
      </c>
    </row>
    <row r="100" spans="2:42">
      <c r="B100" t="s">
        <v>53</v>
      </c>
      <c r="AJ100">
        <v>22</v>
      </c>
    </row>
    <row r="101" spans="2:42">
      <c r="B101" t="s">
        <v>107</v>
      </c>
      <c r="AK101">
        <v>9</v>
      </c>
    </row>
    <row r="102" spans="2:42">
      <c r="B102" t="s">
        <v>54</v>
      </c>
      <c r="AG102">
        <v>6886</v>
      </c>
      <c r="AH102">
        <v>4924</v>
      </c>
      <c r="AI102">
        <v>6262</v>
      </c>
      <c r="AJ102">
        <v>2796</v>
      </c>
      <c r="AK102">
        <v>1451</v>
      </c>
      <c r="AL102">
        <v>1332</v>
      </c>
      <c r="AM102">
        <v>1041</v>
      </c>
      <c r="AN102">
        <v>2995</v>
      </c>
      <c r="AO102">
        <v>4503</v>
      </c>
      <c r="AP102">
        <v>3287</v>
      </c>
    </row>
    <row r="103" spans="2:42">
      <c r="B103" t="s">
        <v>55</v>
      </c>
      <c r="AG103">
        <v>1811873</v>
      </c>
      <c r="AH103">
        <v>2308057</v>
      </c>
      <c r="AI103">
        <v>1706962</v>
      </c>
      <c r="AJ103">
        <v>1199906</v>
      </c>
      <c r="AK103">
        <v>764056</v>
      </c>
      <c r="AL103">
        <v>370096</v>
      </c>
      <c r="AM103">
        <v>696314</v>
      </c>
      <c r="AN103">
        <v>2211616</v>
      </c>
      <c r="AO103">
        <v>3909559</v>
      </c>
      <c r="AP103">
        <v>3057505</v>
      </c>
    </row>
    <row r="104" spans="2:42">
      <c r="B104" t="s">
        <v>56</v>
      </c>
      <c r="AG104">
        <v>56300</v>
      </c>
      <c r="AH104">
        <v>77209</v>
      </c>
      <c r="AI104">
        <v>65487</v>
      </c>
      <c r="AJ104">
        <v>52019</v>
      </c>
      <c r="AK104">
        <v>31074</v>
      </c>
      <c r="AL104">
        <v>34752</v>
      </c>
      <c r="AM104">
        <v>39217</v>
      </c>
      <c r="AN104">
        <v>128127</v>
      </c>
      <c r="AO104">
        <v>176296</v>
      </c>
      <c r="AP104">
        <v>398534</v>
      </c>
    </row>
    <row r="105" spans="2:42">
      <c r="B105" t="s">
        <v>135</v>
      </c>
      <c r="AO105">
        <v>53</v>
      </c>
      <c r="AP105">
        <v>105</v>
      </c>
    </row>
    <row r="107" spans="2:42">
      <c r="B107" t="s">
        <v>227</v>
      </c>
      <c r="AC107">
        <f>SUM(AC3:AC104)</f>
        <v>0</v>
      </c>
      <c r="AD107">
        <f t="shared" ref="AD107:AN107" si="0">SUM(AD3:AD104)</f>
        <v>0</v>
      </c>
      <c r="AE107">
        <f t="shared" si="0"/>
        <v>0</v>
      </c>
      <c r="AF107">
        <f t="shared" si="0"/>
        <v>0</v>
      </c>
      <c r="AG107">
        <f t="shared" si="0"/>
        <v>6167662</v>
      </c>
      <c r="AH107">
        <f t="shared" si="0"/>
        <v>6394732</v>
      </c>
      <c r="AI107">
        <f t="shared" si="0"/>
        <v>5188506</v>
      </c>
      <c r="AJ107">
        <f t="shared" si="0"/>
        <v>4325220</v>
      </c>
      <c r="AK107">
        <f t="shared" si="0"/>
        <v>4156407</v>
      </c>
      <c r="AL107">
        <f t="shared" si="0"/>
        <v>3776794</v>
      </c>
      <c r="AM107">
        <f t="shared" si="0"/>
        <v>4349052</v>
      </c>
      <c r="AN107">
        <f t="shared" si="0"/>
        <v>20808864</v>
      </c>
      <c r="AO107">
        <f>SUM(AO3:AO105)</f>
        <v>26914823</v>
      </c>
      <c r="AP107">
        <f>SUM(AP3:AP105)</f>
        <v>29643951</v>
      </c>
    </row>
    <row r="109" spans="2:42">
      <c r="AG109">
        <f>6686455-AG107-514650-4143</f>
        <v>0</v>
      </c>
      <c r="AH109">
        <f>7122857-AH107-7960-720165</f>
        <v>0</v>
      </c>
      <c r="AI109">
        <f>5841246-AI107-9204-641086-2450</f>
        <v>0</v>
      </c>
      <c r="AJ109">
        <f>4643859-AJ107-12298-305136-1205</f>
        <v>0</v>
      </c>
      <c r="AK109">
        <f>4577211-AK107-9847-409778-1179</f>
        <v>0</v>
      </c>
      <c r="AL109">
        <f>4598421-AL107-821627</f>
        <v>0</v>
      </c>
      <c r="AM109">
        <f>5271115-AM107-922063</f>
        <v>0</v>
      </c>
      <c r="AN109">
        <f>24103368-AN107-3294504</f>
        <v>0</v>
      </c>
      <c r="AO109">
        <f>29944534-AO107-3029711</f>
        <v>0</v>
      </c>
      <c r="AP109">
        <f>33702295-AP107-4058344</f>
        <v>0</v>
      </c>
    </row>
    <row r="111" spans="2:42">
      <c r="AG111" t="s">
        <v>73</v>
      </c>
      <c r="AH111" t="s">
        <v>147</v>
      </c>
      <c r="AI111" t="s">
        <v>95</v>
      </c>
      <c r="AJ111" t="s">
        <v>94</v>
      </c>
      <c r="AK111" t="s">
        <v>103</v>
      </c>
      <c r="AL111" t="s">
        <v>108</v>
      </c>
      <c r="AM111" t="s">
        <v>108</v>
      </c>
      <c r="AN111" t="s">
        <v>108</v>
      </c>
      <c r="AO111" t="s">
        <v>108</v>
      </c>
      <c r="AP111" t="s">
        <v>108</v>
      </c>
    </row>
    <row r="113" spans="33:42">
      <c r="AG113" t="s">
        <v>72</v>
      </c>
      <c r="AH113" t="s">
        <v>72</v>
      </c>
      <c r="AI113" t="s">
        <v>72</v>
      </c>
      <c r="AJ113" t="s">
        <v>72</v>
      </c>
      <c r="AK113" t="s">
        <v>72</v>
      </c>
      <c r="AL113" t="s">
        <v>72</v>
      </c>
      <c r="AM113" t="s">
        <v>72</v>
      </c>
      <c r="AN113" t="s">
        <v>72</v>
      </c>
      <c r="AO113" t="s">
        <v>72</v>
      </c>
      <c r="AP113" t="s">
        <v>72</v>
      </c>
    </row>
    <row r="115" spans="33:42">
      <c r="AG115" t="s">
        <v>82</v>
      </c>
      <c r="AH115" t="s">
        <v>146</v>
      </c>
      <c r="AI115" t="s">
        <v>83</v>
      </c>
      <c r="AJ115" t="s">
        <v>83</v>
      </c>
      <c r="AK115" t="s">
        <v>101</v>
      </c>
      <c r="AL115" t="s">
        <v>101</v>
      </c>
      <c r="AM115" t="s">
        <v>101</v>
      </c>
      <c r="AN115" t="s">
        <v>101</v>
      </c>
      <c r="AO115" t="s">
        <v>101</v>
      </c>
      <c r="AP115" t="s">
        <v>101</v>
      </c>
    </row>
    <row r="117" spans="33:42">
      <c r="AH117" t="s">
        <v>93</v>
      </c>
      <c r="AI117" t="s">
        <v>93</v>
      </c>
      <c r="AJ117" t="s">
        <v>93</v>
      </c>
      <c r="AK117" t="s">
        <v>93</v>
      </c>
      <c r="AL117" t="s">
        <v>93</v>
      </c>
      <c r="AM117" t="s">
        <v>93</v>
      </c>
      <c r="AN117" t="s">
        <v>93</v>
      </c>
      <c r="AO117" t="s">
        <v>93</v>
      </c>
      <c r="AP117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180"/>
  <sheetViews>
    <sheetView workbookViewId="0">
      <pane xSplit="3" ySplit="2" topLeftCell="AM143" activePane="bottomRight" state="frozen"/>
      <selection activeCell="AE108" sqref="AE108"/>
      <selection pane="topRight" activeCell="AE108" sqref="AE108"/>
      <selection pane="bottomLeft" activeCell="AE108" sqref="AE108"/>
      <selection pane="bottomRight" activeCell="AY166" sqref="AY166"/>
    </sheetView>
  </sheetViews>
  <sheetFormatPr defaultRowHeight="15"/>
  <cols>
    <col min="53" max="53" width="10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Y2" t="s">
        <v>71</v>
      </c>
      <c r="Z2" t="s">
        <v>71</v>
      </c>
      <c r="AA2" t="s">
        <v>71</v>
      </c>
      <c r="AB2" t="s">
        <v>71</v>
      </c>
      <c r="AC2" t="s">
        <v>71</v>
      </c>
      <c r="AD2" t="s">
        <v>71</v>
      </c>
      <c r="AE2" t="s">
        <v>71</v>
      </c>
      <c r="AG2" t="s">
        <v>71</v>
      </c>
      <c r="AH2" t="s">
        <v>71</v>
      </c>
      <c r="AI2" t="s">
        <v>71</v>
      </c>
      <c r="AJ2" t="s">
        <v>71</v>
      </c>
      <c r="AK2" t="s">
        <v>71</v>
      </c>
      <c r="AL2" t="s">
        <v>71</v>
      </c>
      <c r="AM2" t="s">
        <v>71</v>
      </c>
      <c r="AN2" t="s">
        <v>130</v>
      </c>
      <c r="AO2" t="s">
        <v>130</v>
      </c>
      <c r="AP2" t="s">
        <v>130</v>
      </c>
      <c r="AW2" t="s">
        <v>130</v>
      </c>
      <c r="AX2" t="s">
        <v>130</v>
      </c>
      <c r="AY2" t="s">
        <v>130</v>
      </c>
      <c r="AZ2" t="s">
        <v>130</v>
      </c>
      <c r="BA2" t="s">
        <v>130</v>
      </c>
      <c r="BB2" t="s">
        <v>130</v>
      </c>
    </row>
    <row r="3" spans="1:54">
      <c r="A3" t="s">
        <v>2</v>
      </c>
      <c r="B3" t="s">
        <v>3</v>
      </c>
      <c r="Y3">
        <v>3597982</v>
      </c>
      <c r="Z3">
        <v>1865212</v>
      </c>
      <c r="AA3">
        <v>1543512</v>
      </c>
      <c r="AB3">
        <v>2143641</v>
      </c>
      <c r="AC3">
        <v>2228609</v>
      </c>
      <c r="AD3">
        <v>2408755</v>
      </c>
      <c r="AE3">
        <v>1581617</v>
      </c>
      <c r="AF3">
        <v>1541196</v>
      </c>
      <c r="AL3">
        <v>1735619</v>
      </c>
      <c r="AM3">
        <v>1808684</v>
      </c>
      <c r="AN3">
        <v>8569329</v>
      </c>
      <c r="AO3">
        <v>11742689</v>
      </c>
      <c r="AP3">
        <v>14143620</v>
      </c>
      <c r="AW3">
        <v>4474933</v>
      </c>
      <c r="AX3">
        <v>6155063</v>
      </c>
      <c r="AY3">
        <v>26423334</v>
      </c>
      <c r="AZ3">
        <v>32296024</v>
      </c>
      <c r="BA3">
        <v>45195795</v>
      </c>
      <c r="BB3">
        <v>41123029</v>
      </c>
    </row>
    <row r="4" spans="1:54">
      <c r="B4" t="s">
        <v>152</v>
      </c>
      <c r="Y4">
        <v>146223</v>
      </c>
      <c r="Z4">
        <v>361435</v>
      </c>
      <c r="AA4">
        <v>452461</v>
      </c>
      <c r="AB4">
        <v>293059</v>
      </c>
      <c r="AC4">
        <v>455980</v>
      </c>
      <c r="AD4">
        <v>261982</v>
      </c>
      <c r="AE4">
        <v>647477</v>
      </c>
    </row>
    <row r="5" spans="1:54">
      <c r="B5" t="s">
        <v>4</v>
      </c>
      <c r="AF5">
        <v>407017</v>
      </c>
      <c r="AL5">
        <v>450464</v>
      </c>
      <c r="AM5">
        <v>247421</v>
      </c>
      <c r="AN5">
        <v>2511897</v>
      </c>
      <c r="AO5">
        <v>2939446</v>
      </c>
      <c r="AP5">
        <v>1378946</v>
      </c>
      <c r="AW5">
        <v>1377988</v>
      </c>
      <c r="AX5">
        <v>2522300</v>
      </c>
      <c r="AY5">
        <v>3978255</v>
      </c>
      <c r="AZ5">
        <v>5260762</v>
      </c>
      <c r="BA5">
        <v>9833517</v>
      </c>
      <c r="BB5">
        <v>15943028</v>
      </c>
    </row>
    <row r="6" spans="1:54">
      <c r="B6" t="s">
        <v>139</v>
      </c>
      <c r="BA6">
        <v>35</v>
      </c>
      <c r="BB6">
        <v>455</v>
      </c>
    </row>
    <row r="7" spans="1:54">
      <c r="B7" t="s">
        <v>187</v>
      </c>
      <c r="AZ7">
        <v>30996</v>
      </c>
    </row>
    <row r="8" spans="1:54">
      <c r="B8" t="s">
        <v>175</v>
      </c>
      <c r="AY8">
        <v>889</v>
      </c>
      <c r="AZ8">
        <v>3491</v>
      </c>
      <c r="BA8">
        <v>827</v>
      </c>
      <c r="BB8">
        <v>1954</v>
      </c>
    </row>
    <row r="9" spans="1:54">
      <c r="B9" t="s">
        <v>58</v>
      </c>
      <c r="AC9">
        <v>45873</v>
      </c>
      <c r="AD9">
        <v>67726</v>
      </c>
      <c r="AE9">
        <v>52544</v>
      </c>
      <c r="AF9">
        <v>92688</v>
      </c>
      <c r="AL9">
        <v>22103</v>
      </c>
      <c r="AM9">
        <v>19711</v>
      </c>
      <c r="AN9">
        <v>100374</v>
      </c>
      <c r="AO9">
        <v>45839</v>
      </c>
      <c r="AP9">
        <v>107469</v>
      </c>
      <c r="AW9">
        <v>14280</v>
      </c>
      <c r="AX9">
        <v>26295</v>
      </c>
      <c r="AY9">
        <v>1759124</v>
      </c>
      <c r="AZ9">
        <v>2184572</v>
      </c>
      <c r="BA9">
        <v>1303819</v>
      </c>
      <c r="BB9">
        <v>500204</v>
      </c>
    </row>
    <row r="10" spans="1:54">
      <c r="B10" t="s">
        <v>5</v>
      </c>
      <c r="AF10">
        <v>5000</v>
      </c>
      <c r="AN10">
        <v>58</v>
      </c>
      <c r="AW10">
        <v>15200</v>
      </c>
      <c r="AX10">
        <v>86077</v>
      </c>
      <c r="AY10">
        <v>22656</v>
      </c>
      <c r="AZ10">
        <v>17362</v>
      </c>
      <c r="BA10">
        <v>27082</v>
      </c>
    </row>
    <row r="11" spans="1:54">
      <c r="B11" t="s">
        <v>92</v>
      </c>
      <c r="AL11">
        <v>74</v>
      </c>
      <c r="AM11">
        <v>5140</v>
      </c>
      <c r="AN11">
        <v>4870</v>
      </c>
      <c r="AO11">
        <v>35865</v>
      </c>
      <c r="AP11">
        <v>52163</v>
      </c>
      <c r="AW11">
        <v>1862</v>
      </c>
      <c r="AY11">
        <v>12335</v>
      </c>
      <c r="AZ11">
        <v>554793</v>
      </c>
      <c r="BA11">
        <v>52939</v>
      </c>
      <c r="BB11">
        <v>157827</v>
      </c>
    </row>
    <row r="12" spans="1:54">
      <c r="B12" t="s">
        <v>6</v>
      </c>
      <c r="AF12">
        <v>50208</v>
      </c>
      <c r="AL12">
        <v>27080</v>
      </c>
      <c r="AM12">
        <v>28048</v>
      </c>
      <c r="AN12">
        <v>149274</v>
      </c>
      <c r="AO12">
        <v>107489</v>
      </c>
      <c r="AP12">
        <v>184813</v>
      </c>
      <c r="AW12">
        <v>18676</v>
      </c>
      <c r="AX12">
        <v>1136</v>
      </c>
      <c r="AY12">
        <v>60504</v>
      </c>
      <c r="BA12">
        <v>353241</v>
      </c>
      <c r="BB12">
        <v>286543</v>
      </c>
    </row>
    <row r="13" spans="1:54">
      <c r="B13" t="s">
        <v>145</v>
      </c>
      <c r="AX13">
        <v>1125</v>
      </c>
      <c r="AY13">
        <v>857</v>
      </c>
    </row>
    <row r="14" spans="1:54">
      <c r="B14" t="s">
        <v>7</v>
      </c>
      <c r="Y14">
        <v>2400</v>
      </c>
      <c r="Z14">
        <v>4670</v>
      </c>
      <c r="AA14">
        <v>7984</v>
      </c>
      <c r="AB14">
        <v>6126</v>
      </c>
      <c r="AD14">
        <v>13086</v>
      </c>
      <c r="AE14">
        <v>30891</v>
      </c>
      <c r="AF14">
        <v>11259</v>
      </c>
      <c r="AL14">
        <v>363</v>
      </c>
      <c r="AM14">
        <v>1018</v>
      </c>
      <c r="AN14">
        <v>6428</v>
      </c>
      <c r="AO14">
        <v>5210</v>
      </c>
    </row>
    <row r="15" spans="1:54">
      <c r="B15" t="s">
        <v>8</v>
      </c>
      <c r="Y15">
        <v>44401</v>
      </c>
      <c r="Z15">
        <v>30389</v>
      </c>
      <c r="AA15">
        <v>33212</v>
      </c>
      <c r="AB15">
        <v>57998</v>
      </c>
      <c r="AC15">
        <v>38088</v>
      </c>
      <c r="AD15">
        <v>45046</v>
      </c>
      <c r="AE15">
        <v>54381</v>
      </c>
      <c r="AF15">
        <v>55079</v>
      </c>
      <c r="AL15">
        <v>48367</v>
      </c>
      <c r="AM15">
        <v>49861</v>
      </c>
      <c r="AN15">
        <v>271662</v>
      </c>
      <c r="AO15">
        <v>278447</v>
      </c>
      <c r="AP15">
        <v>309112</v>
      </c>
      <c r="AW15">
        <v>393590</v>
      </c>
      <c r="AX15">
        <v>750402</v>
      </c>
      <c r="AY15">
        <v>806980</v>
      </c>
      <c r="AZ15">
        <v>885085</v>
      </c>
      <c r="BA15">
        <v>1231547</v>
      </c>
      <c r="BB15">
        <v>1112711</v>
      </c>
    </row>
    <row r="16" spans="1:54">
      <c r="B16" t="s">
        <v>9</v>
      </c>
      <c r="AL16">
        <v>3</v>
      </c>
      <c r="AM16">
        <v>34</v>
      </c>
      <c r="AN16">
        <v>120</v>
      </c>
      <c r="AO16">
        <v>105</v>
      </c>
      <c r="AW16">
        <v>230</v>
      </c>
      <c r="AY16">
        <v>55</v>
      </c>
      <c r="AZ16">
        <v>115</v>
      </c>
      <c r="BB16">
        <v>8972</v>
      </c>
    </row>
    <row r="17" spans="2:54">
      <c r="B17" t="s">
        <v>10</v>
      </c>
      <c r="AX17">
        <v>3421</v>
      </c>
    </row>
    <row r="18" spans="2:54">
      <c r="B18" t="s">
        <v>113</v>
      </c>
      <c r="AZ18">
        <v>1366</v>
      </c>
      <c r="BB18">
        <v>412</v>
      </c>
    </row>
    <row r="19" spans="2:54">
      <c r="B19" t="s">
        <v>11</v>
      </c>
      <c r="Y19">
        <v>122776</v>
      </c>
      <c r="Z19">
        <v>69579</v>
      </c>
      <c r="AA19">
        <v>89018</v>
      </c>
      <c r="AB19">
        <v>95526</v>
      </c>
      <c r="AC19">
        <v>122816</v>
      </c>
      <c r="AD19">
        <v>152693</v>
      </c>
      <c r="AE19">
        <v>192255</v>
      </c>
      <c r="AF19">
        <v>177215</v>
      </c>
      <c r="AL19">
        <v>281231</v>
      </c>
      <c r="AM19">
        <v>307538</v>
      </c>
      <c r="AN19">
        <v>1372424</v>
      </c>
      <c r="AO19">
        <v>1634330</v>
      </c>
      <c r="AP19">
        <v>2087221</v>
      </c>
      <c r="AW19">
        <v>763449</v>
      </c>
      <c r="AX19">
        <v>2064243</v>
      </c>
      <c r="AY19">
        <v>2737139</v>
      </c>
      <c r="AZ19">
        <v>3647603</v>
      </c>
      <c r="BA19">
        <v>3737101</v>
      </c>
      <c r="BB19">
        <v>4093669</v>
      </c>
    </row>
    <row r="20" spans="2:54">
      <c r="B20" t="s">
        <v>140</v>
      </c>
    </row>
    <row r="21" spans="2:54">
      <c r="B21" t="s">
        <v>192</v>
      </c>
      <c r="AZ21">
        <v>1090</v>
      </c>
    </row>
    <row r="22" spans="2:54">
      <c r="B22" t="s">
        <v>117</v>
      </c>
      <c r="AL22">
        <v>104</v>
      </c>
    </row>
    <row r="23" spans="2:54">
      <c r="B23" t="s">
        <v>214</v>
      </c>
      <c r="BB23">
        <v>22</v>
      </c>
    </row>
    <row r="24" spans="2:54">
      <c r="B24" t="s">
        <v>119</v>
      </c>
      <c r="BA24">
        <v>834</v>
      </c>
      <c r="BB24">
        <v>510</v>
      </c>
    </row>
    <row r="25" spans="2:54">
      <c r="B25" t="s">
        <v>191</v>
      </c>
      <c r="AZ25">
        <v>35813</v>
      </c>
      <c r="BA25">
        <v>17587</v>
      </c>
    </row>
    <row r="26" spans="2:54">
      <c r="B26" t="s">
        <v>120</v>
      </c>
      <c r="AX26">
        <v>815</v>
      </c>
      <c r="AY26">
        <v>399</v>
      </c>
      <c r="AZ26">
        <v>538</v>
      </c>
      <c r="BA26">
        <v>348</v>
      </c>
      <c r="BB26">
        <v>1089</v>
      </c>
    </row>
    <row r="27" spans="2:54">
      <c r="B27" t="s">
        <v>201</v>
      </c>
      <c r="AX27">
        <v>2071</v>
      </c>
      <c r="AY27">
        <v>977</v>
      </c>
      <c r="BA27">
        <v>173720</v>
      </c>
      <c r="BB27">
        <v>38801</v>
      </c>
    </row>
    <row r="28" spans="2:54">
      <c r="B28" t="s">
        <v>224</v>
      </c>
      <c r="AY28">
        <v>2072</v>
      </c>
    </row>
    <row r="29" spans="2:54">
      <c r="B29" t="s">
        <v>190</v>
      </c>
      <c r="AX29">
        <v>238</v>
      </c>
      <c r="AY29">
        <v>117</v>
      </c>
      <c r="AZ29">
        <v>774</v>
      </c>
      <c r="BA29">
        <v>120</v>
      </c>
      <c r="BB29">
        <v>778</v>
      </c>
    </row>
    <row r="30" spans="2:54">
      <c r="B30" t="s">
        <v>96</v>
      </c>
      <c r="AM30">
        <v>23813</v>
      </c>
      <c r="AN30">
        <v>196141</v>
      </c>
      <c r="AO30">
        <v>364627</v>
      </c>
      <c r="AP30">
        <v>58024</v>
      </c>
      <c r="AX30">
        <v>458511</v>
      </c>
      <c r="AY30">
        <v>773315</v>
      </c>
      <c r="AZ30">
        <v>475467</v>
      </c>
      <c r="BA30">
        <v>786344</v>
      </c>
      <c r="BB30">
        <v>307446</v>
      </c>
    </row>
    <row r="31" spans="2:54">
      <c r="B31" t="s">
        <v>200</v>
      </c>
      <c r="AZ31">
        <v>94</v>
      </c>
    </row>
    <row r="32" spans="2:54">
      <c r="B32" t="s">
        <v>134</v>
      </c>
      <c r="AO32">
        <v>49089</v>
      </c>
      <c r="AP32">
        <v>78341</v>
      </c>
      <c r="AW32">
        <v>1035</v>
      </c>
      <c r="AX32">
        <v>13004</v>
      </c>
      <c r="AY32">
        <v>15803</v>
      </c>
      <c r="AZ32">
        <v>1692744</v>
      </c>
      <c r="BA32">
        <v>789110</v>
      </c>
      <c r="BB32">
        <v>713088</v>
      </c>
    </row>
    <row r="33" spans="2:54">
      <c r="B33" t="s">
        <v>12</v>
      </c>
      <c r="AY33">
        <v>17929</v>
      </c>
      <c r="AZ33">
        <v>1765</v>
      </c>
      <c r="BA33">
        <v>41760</v>
      </c>
      <c r="BB33">
        <v>163775</v>
      </c>
    </row>
    <row r="34" spans="2:54">
      <c r="B34" t="s">
        <v>141</v>
      </c>
      <c r="C34" t="s">
        <v>142</v>
      </c>
      <c r="AP34">
        <v>3243</v>
      </c>
      <c r="AW34">
        <v>7920</v>
      </c>
      <c r="AX34">
        <v>44609</v>
      </c>
      <c r="AY34">
        <v>10844</v>
      </c>
      <c r="AZ34">
        <v>2789</v>
      </c>
      <c r="BB34">
        <v>375</v>
      </c>
    </row>
    <row r="35" spans="2:54">
      <c r="B35" t="s">
        <v>13</v>
      </c>
      <c r="AY35">
        <v>13403</v>
      </c>
      <c r="AZ35">
        <v>122131</v>
      </c>
      <c r="BA35">
        <v>39010</v>
      </c>
      <c r="BB35">
        <v>500</v>
      </c>
    </row>
    <row r="36" spans="2:54">
      <c r="B36" t="s">
        <v>176</v>
      </c>
      <c r="AE36">
        <v>630</v>
      </c>
      <c r="AX36">
        <v>4543</v>
      </c>
      <c r="AY36">
        <v>4184</v>
      </c>
      <c r="AZ36">
        <v>1914</v>
      </c>
      <c r="BA36">
        <v>9893</v>
      </c>
      <c r="BB36">
        <v>7794</v>
      </c>
    </row>
    <row r="37" spans="2:54">
      <c r="B37" t="s">
        <v>14</v>
      </c>
      <c r="AW37">
        <v>3256</v>
      </c>
      <c r="AX37">
        <v>40110</v>
      </c>
      <c r="AY37">
        <v>10214</v>
      </c>
      <c r="AZ37">
        <v>6217</v>
      </c>
      <c r="BA37">
        <v>2181</v>
      </c>
      <c r="BB37">
        <v>2136</v>
      </c>
    </row>
    <row r="38" spans="2:54">
      <c r="B38" t="s">
        <v>205</v>
      </c>
      <c r="BA38">
        <v>245</v>
      </c>
    </row>
    <row r="39" spans="2:54">
      <c r="B39" t="s">
        <v>188</v>
      </c>
      <c r="AZ39">
        <v>47</v>
      </c>
    </row>
    <row r="40" spans="2:54">
      <c r="B40" t="s">
        <v>189</v>
      </c>
      <c r="AZ40">
        <v>1821</v>
      </c>
      <c r="BB40">
        <v>2192</v>
      </c>
    </row>
    <row r="41" spans="2:54">
      <c r="B41" t="s">
        <v>61</v>
      </c>
      <c r="AC41">
        <v>1802</v>
      </c>
      <c r="AD41">
        <v>1581</v>
      </c>
      <c r="AE41">
        <v>3772</v>
      </c>
      <c r="AF41">
        <v>3427</v>
      </c>
      <c r="AL41">
        <v>5584</v>
      </c>
      <c r="AM41">
        <v>3343</v>
      </c>
      <c r="AN41">
        <v>27721</v>
      </c>
      <c r="AO41">
        <v>27947</v>
      </c>
      <c r="AP41">
        <v>39750</v>
      </c>
      <c r="AW41">
        <v>50631</v>
      </c>
      <c r="AX41">
        <v>32446</v>
      </c>
      <c r="AY41">
        <v>112988</v>
      </c>
      <c r="AZ41">
        <v>64316</v>
      </c>
      <c r="BA41">
        <v>651050</v>
      </c>
      <c r="BB41">
        <v>521177</v>
      </c>
    </row>
    <row r="42" spans="2:54">
      <c r="B42" t="s">
        <v>121</v>
      </c>
      <c r="AO42">
        <v>34006</v>
      </c>
      <c r="AP42">
        <v>24606</v>
      </c>
      <c r="AW42">
        <v>429</v>
      </c>
      <c r="AX42">
        <v>7714</v>
      </c>
      <c r="AY42">
        <v>7467</v>
      </c>
      <c r="AZ42">
        <v>12825</v>
      </c>
      <c r="BA42">
        <v>1569</v>
      </c>
      <c r="BB42">
        <v>1471549</v>
      </c>
    </row>
    <row r="43" spans="2:54">
      <c r="B43" t="s">
        <v>193</v>
      </c>
      <c r="AZ43">
        <v>559</v>
      </c>
    </row>
    <row r="44" spans="2:54">
      <c r="B44" t="s">
        <v>206</v>
      </c>
      <c r="AY44">
        <v>350</v>
      </c>
      <c r="BA44">
        <v>19388</v>
      </c>
      <c r="BB44">
        <v>30605</v>
      </c>
    </row>
    <row r="45" spans="2:54">
      <c r="B45" t="s">
        <v>194</v>
      </c>
      <c r="AX45">
        <v>447</v>
      </c>
      <c r="AY45">
        <v>1366</v>
      </c>
      <c r="AZ45">
        <v>288</v>
      </c>
    </row>
    <row r="46" spans="2:54">
      <c r="B46" t="s">
        <v>86</v>
      </c>
      <c r="AL46">
        <v>422</v>
      </c>
      <c r="AM46">
        <v>563</v>
      </c>
      <c r="AN46">
        <v>3804</v>
      </c>
      <c r="AO46">
        <v>2225</v>
      </c>
      <c r="AP46">
        <v>750</v>
      </c>
      <c r="AX46">
        <v>1197</v>
      </c>
      <c r="AY46">
        <v>1646</v>
      </c>
      <c r="AZ46">
        <v>1142</v>
      </c>
      <c r="BA46">
        <v>142178</v>
      </c>
      <c r="BB46">
        <v>81598</v>
      </c>
    </row>
    <row r="47" spans="2:54">
      <c r="B47" t="s">
        <v>195</v>
      </c>
      <c r="AZ47">
        <v>258</v>
      </c>
      <c r="BA47">
        <v>86</v>
      </c>
      <c r="BB47">
        <v>86</v>
      </c>
    </row>
    <row r="48" spans="2:54">
      <c r="B48" t="s">
        <v>111</v>
      </c>
    </row>
    <row r="49" spans="2:54">
      <c r="B49" t="s">
        <v>173</v>
      </c>
      <c r="AW49">
        <v>155</v>
      </c>
    </row>
    <row r="50" spans="2:54">
      <c r="B50" t="s">
        <v>225</v>
      </c>
      <c r="AY50">
        <v>115</v>
      </c>
    </row>
    <row r="51" spans="2:54">
      <c r="B51" t="s">
        <v>112</v>
      </c>
      <c r="AF51">
        <v>70378</v>
      </c>
      <c r="AO51">
        <v>7</v>
      </c>
      <c r="AP51">
        <v>22759</v>
      </c>
      <c r="AX51">
        <v>165368</v>
      </c>
      <c r="AY51">
        <v>298342</v>
      </c>
      <c r="AZ51">
        <v>44338</v>
      </c>
      <c r="BA51">
        <v>527133</v>
      </c>
      <c r="BB51">
        <v>242252</v>
      </c>
    </row>
    <row r="52" spans="2:54">
      <c r="B52" t="s">
        <v>196</v>
      </c>
      <c r="AY52">
        <v>7873</v>
      </c>
      <c r="AZ52">
        <v>1643</v>
      </c>
      <c r="BA52">
        <v>116</v>
      </c>
      <c r="BB52">
        <v>946</v>
      </c>
    </row>
    <row r="53" spans="2:54">
      <c r="B53" t="s">
        <v>197</v>
      </c>
      <c r="AY53">
        <v>348</v>
      </c>
      <c r="AZ53">
        <v>2126</v>
      </c>
      <c r="BA53">
        <v>1468</v>
      </c>
      <c r="BB53">
        <v>110058</v>
      </c>
    </row>
    <row r="54" spans="2:54">
      <c r="B54" t="s">
        <v>62</v>
      </c>
      <c r="AL54">
        <v>1450</v>
      </c>
      <c r="AO54">
        <v>292</v>
      </c>
    </row>
    <row r="55" spans="2:54">
      <c r="B55" t="s">
        <v>198</v>
      </c>
      <c r="AY55">
        <v>521</v>
      </c>
      <c r="AZ55">
        <v>430</v>
      </c>
      <c r="BA55">
        <v>2096</v>
      </c>
      <c r="BB55">
        <v>1794</v>
      </c>
    </row>
    <row r="56" spans="2:54">
      <c r="B56" t="s">
        <v>116</v>
      </c>
      <c r="AL56">
        <v>149</v>
      </c>
      <c r="AM56">
        <v>400</v>
      </c>
      <c r="AN56">
        <v>2815</v>
      </c>
    </row>
    <row r="57" spans="2:54">
      <c r="B57" t="s">
        <v>199</v>
      </c>
      <c r="AZ57">
        <v>206</v>
      </c>
    </row>
    <row r="58" spans="2:54">
      <c r="B58" t="s">
        <v>177</v>
      </c>
      <c r="AY58">
        <v>520</v>
      </c>
      <c r="BA58">
        <v>743</v>
      </c>
    </row>
    <row r="59" spans="2:54">
      <c r="B59" t="s">
        <v>63</v>
      </c>
      <c r="AC59">
        <v>1028</v>
      </c>
      <c r="AD59">
        <v>820</v>
      </c>
      <c r="AE59">
        <v>3181</v>
      </c>
      <c r="AF59">
        <v>10794</v>
      </c>
      <c r="AL59">
        <v>8517</v>
      </c>
      <c r="AM59">
        <v>5066</v>
      </c>
      <c r="AN59">
        <v>28096</v>
      </c>
      <c r="AO59">
        <v>26885</v>
      </c>
      <c r="AP59">
        <v>38914</v>
      </c>
      <c r="AW59">
        <v>1952</v>
      </c>
      <c r="AX59">
        <v>49351</v>
      </c>
      <c r="AY59">
        <v>160338</v>
      </c>
      <c r="AZ59">
        <v>511925</v>
      </c>
      <c r="BA59">
        <v>420156</v>
      </c>
      <c r="BB59">
        <v>338381</v>
      </c>
    </row>
    <row r="60" spans="2:54">
      <c r="B60" t="s">
        <v>15</v>
      </c>
    </row>
    <row r="61" spans="2:54">
      <c r="B61" t="s">
        <v>122</v>
      </c>
      <c r="BA61">
        <v>165</v>
      </c>
      <c r="BB61">
        <v>235</v>
      </c>
    </row>
    <row r="62" spans="2:54">
      <c r="B62" t="s">
        <v>151</v>
      </c>
      <c r="Y62">
        <v>38239</v>
      </c>
      <c r="Z62">
        <v>8455</v>
      </c>
      <c r="AA62">
        <v>29815</v>
      </c>
      <c r="AB62">
        <v>66007</v>
      </c>
      <c r="AC62">
        <v>47065</v>
      </c>
      <c r="AE62">
        <v>77619</v>
      </c>
      <c r="AF62">
        <v>3461</v>
      </c>
    </row>
    <row r="63" spans="2:54">
      <c r="B63" t="s">
        <v>162</v>
      </c>
      <c r="AF63">
        <v>106938</v>
      </c>
    </row>
    <row r="64" spans="2:54">
      <c r="B64" t="s">
        <v>138</v>
      </c>
    </row>
    <row r="65" spans="2:54">
      <c r="B65" t="s">
        <v>90</v>
      </c>
      <c r="AN65">
        <v>40010</v>
      </c>
      <c r="BA65">
        <v>524307</v>
      </c>
    </row>
    <row r="66" spans="2:54">
      <c r="B66" t="s">
        <v>16</v>
      </c>
      <c r="AD66">
        <v>29</v>
      </c>
      <c r="AE66">
        <v>184</v>
      </c>
      <c r="AF66">
        <v>37894</v>
      </c>
      <c r="AL66">
        <v>48</v>
      </c>
      <c r="AM66">
        <v>100</v>
      </c>
      <c r="AN66">
        <v>310</v>
      </c>
      <c r="AO66">
        <v>1035</v>
      </c>
      <c r="AP66">
        <v>191</v>
      </c>
    </row>
    <row r="67" spans="2:54">
      <c r="B67" t="s">
        <v>91</v>
      </c>
      <c r="AZ67">
        <v>23</v>
      </c>
      <c r="BA67">
        <v>1112</v>
      </c>
      <c r="BB67">
        <v>430</v>
      </c>
    </row>
    <row r="68" spans="2:54">
      <c r="B68" t="s">
        <v>17</v>
      </c>
      <c r="AD68">
        <v>15956</v>
      </c>
      <c r="AE68">
        <v>18518</v>
      </c>
      <c r="AF68">
        <v>23989</v>
      </c>
      <c r="AL68">
        <v>4806</v>
      </c>
      <c r="AM68">
        <v>35544</v>
      </c>
      <c r="AN68">
        <v>21001</v>
      </c>
      <c r="AO68">
        <v>20550</v>
      </c>
      <c r="AP68">
        <v>39868</v>
      </c>
      <c r="AW68">
        <v>19396</v>
      </c>
      <c r="AX68">
        <v>10057</v>
      </c>
      <c r="AY68">
        <v>1150</v>
      </c>
      <c r="AZ68">
        <v>515025</v>
      </c>
      <c r="BA68">
        <v>2188039</v>
      </c>
      <c r="BB68">
        <v>2374638</v>
      </c>
    </row>
    <row r="69" spans="2:54">
      <c r="B69" t="s">
        <v>18</v>
      </c>
      <c r="AC69">
        <v>2314</v>
      </c>
      <c r="AD69">
        <v>4016</v>
      </c>
      <c r="AL69">
        <v>10</v>
      </c>
      <c r="AN69">
        <v>308</v>
      </c>
      <c r="AO69">
        <v>92</v>
      </c>
      <c r="AP69">
        <v>103</v>
      </c>
    </row>
    <row r="70" spans="2:54">
      <c r="B70" t="s">
        <v>185</v>
      </c>
      <c r="AZ70">
        <v>344545</v>
      </c>
    </row>
    <row r="71" spans="2:54">
      <c r="B71" t="s">
        <v>133</v>
      </c>
      <c r="AN71">
        <v>97</v>
      </c>
    </row>
    <row r="72" spans="2:54">
      <c r="B72" t="s">
        <v>137</v>
      </c>
    </row>
    <row r="73" spans="2:54">
      <c r="B73" t="s">
        <v>19</v>
      </c>
      <c r="Z73">
        <v>15599</v>
      </c>
      <c r="AA73">
        <v>20370</v>
      </c>
      <c r="AB73">
        <v>15268</v>
      </c>
      <c r="AC73">
        <v>10789</v>
      </c>
      <c r="AD73">
        <v>15166</v>
      </c>
      <c r="AE73">
        <v>13081</v>
      </c>
      <c r="AF73">
        <v>19720</v>
      </c>
      <c r="AL73">
        <v>26145</v>
      </c>
      <c r="AM73">
        <v>11090</v>
      </c>
      <c r="AN73">
        <v>124759</v>
      </c>
      <c r="AO73">
        <v>68681</v>
      </c>
      <c r="AP73">
        <v>229897</v>
      </c>
      <c r="AY73">
        <v>60706</v>
      </c>
      <c r="AZ73">
        <v>147594</v>
      </c>
      <c r="BA73">
        <v>326124</v>
      </c>
      <c r="BB73">
        <v>1610386</v>
      </c>
    </row>
    <row r="74" spans="2:54">
      <c r="B74" t="s">
        <v>160</v>
      </c>
      <c r="AF74">
        <v>58049</v>
      </c>
      <c r="AY74">
        <v>5596</v>
      </c>
      <c r="AZ74">
        <v>347</v>
      </c>
      <c r="BA74">
        <v>494506</v>
      </c>
      <c r="BB74">
        <v>25440</v>
      </c>
    </row>
    <row r="75" spans="2:54">
      <c r="B75" t="s">
        <v>76</v>
      </c>
      <c r="AE75">
        <v>198</v>
      </c>
      <c r="AF75">
        <v>213</v>
      </c>
      <c r="AL75">
        <v>44</v>
      </c>
      <c r="AM75">
        <v>122</v>
      </c>
      <c r="AN75">
        <v>210</v>
      </c>
      <c r="AP75">
        <v>178</v>
      </c>
      <c r="AX75">
        <v>230</v>
      </c>
      <c r="AZ75">
        <v>686</v>
      </c>
      <c r="BA75">
        <v>1172</v>
      </c>
    </row>
    <row r="76" spans="2:54">
      <c r="B76" t="s">
        <v>20</v>
      </c>
      <c r="AD76">
        <v>3605</v>
      </c>
      <c r="AE76">
        <v>11556</v>
      </c>
      <c r="AF76">
        <v>7587</v>
      </c>
      <c r="AL76">
        <v>1641</v>
      </c>
      <c r="AM76">
        <v>1452</v>
      </c>
      <c r="AN76">
        <v>9110</v>
      </c>
      <c r="AO76">
        <v>8850</v>
      </c>
      <c r="AP76">
        <v>10345</v>
      </c>
      <c r="AW76">
        <v>83742</v>
      </c>
      <c r="AX76">
        <v>2852105</v>
      </c>
      <c r="AY76">
        <v>2110617</v>
      </c>
      <c r="AZ76">
        <v>6779612</v>
      </c>
      <c r="BA76">
        <v>12956141</v>
      </c>
      <c r="BB76">
        <v>12360587</v>
      </c>
    </row>
    <row r="77" spans="2:54">
      <c r="B77" t="s">
        <v>64</v>
      </c>
    </row>
    <row r="78" spans="2:54">
      <c r="B78" t="s">
        <v>59</v>
      </c>
      <c r="AM78">
        <v>176</v>
      </c>
      <c r="AN78">
        <v>312</v>
      </c>
      <c r="AO78">
        <v>870</v>
      </c>
      <c r="AP78">
        <v>640</v>
      </c>
      <c r="AY78">
        <v>200</v>
      </c>
      <c r="AZ78">
        <v>294554</v>
      </c>
      <c r="BA78">
        <v>488313</v>
      </c>
      <c r="BB78">
        <v>240</v>
      </c>
    </row>
    <row r="79" spans="2:54">
      <c r="B79" t="s">
        <v>88</v>
      </c>
      <c r="AE79">
        <v>88541</v>
      </c>
      <c r="AL79">
        <v>137331</v>
      </c>
      <c r="AM79">
        <v>274660</v>
      </c>
      <c r="AN79">
        <v>1547196</v>
      </c>
      <c r="AO79">
        <v>1225543</v>
      </c>
      <c r="AP79">
        <v>1911328</v>
      </c>
      <c r="AY79">
        <v>558799</v>
      </c>
      <c r="AZ79">
        <v>1816834</v>
      </c>
      <c r="BA79">
        <v>5063823</v>
      </c>
      <c r="BB79">
        <v>2948399</v>
      </c>
    </row>
    <row r="80" spans="2:54">
      <c r="B80" t="s">
        <v>207</v>
      </c>
      <c r="AO80">
        <v>101801</v>
      </c>
      <c r="AP80">
        <v>271819</v>
      </c>
      <c r="AX80">
        <v>234347</v>
      </c>
      <c r="AY80">
        <v>277168</v>
      </c>
      <c r="BA80">
        <v>2325143</v>
      </c>
      <c r="BB80">
        <v>1218861</v>
      </c>
    </row>
    <row r="81" spans="2:54">
      <c r="B81" t="s">
        <v>21</v>
      </c>
      <c r="AD81">
        <v>7961</v>
      </c>
      <c r="AE81">
        <v>668</v>
      </c>
      <c r="AF81">
        <v>4241</v>
      </c>
      <c r="AL81">
        <v>403</v>
      </c>
      <c r="AM81">
        <v>340</v>
      </c>
      <c r="AN81">
        <v>2255</v>
      </c>
      <c r="AO81">
        <v>9698</v>
      </c>
      <c r="AP81">
        <v>2884</v>
      </c>
      <c r="AW81">
        <v>343</v>
      </c>
      <c r="AX81">
        <v>9415</v>
      </c>
      <c r="AY81">
        <v>14447</v>
      </c>
      <c r="AZ81">
        <v>20432</v>
      </c>
      <c r="BA81">
        <v>847774</v>
      </c>
      <c r="BB81">
        <v>46046</v>
      </c>
    </row>
    <row r="82" spans="2:54">
      <c r="B82" t="s">
        <v>22</v>
      </c>
      <c r="AE82">
        <v>474</v>
      </c>
      <c r="AY82">
        <v>235</v>
      </c>
      <c r="BA82">
        <v>79488</v>
      </c>
      <c r="BB82">
        <v>408871</v>
      </c>
    </row>
    <row r="83" spans="2:54">
      <c r="B83" t="s">
        <v>23</v>
      </c>
      <c r="AE83">
        <v>370</v>
      </c>
      <c r="AF83">
        <v>3800</v>
      </c>
      <c r="AL83">
        <v>26436</v>
      </c>
      <c r="AM83">
        <v>35480</v>
      </c>
      <c r="AN83">
        <v>136219</v>
      </c>
      <c r="AO83">
        <v>233317</v>
      </c>
      <c r="AP83">
        <v>354883</v>
      </c>
      <c r="AW83">
        <v>679</v>
      </c>
      <c r="AX83">
        <v>598</v>
      </c>
      <c r="AY83">
        <v>628</v>
      </c>
      <c r="AZ83">
        <v>3761</v>
      </c>
      <c r="BA83">
        <v>316151</v>
      </c>
    </row>
    <row r="84" spans="2:54">
      <c r="B84" t="s">
        <v>87</v>
      </c>
      <c r="AW84">
        <v>211</v>
      </c>
      <c r="AX84">
        <v>196</v>
      </c>
    </row>
    <row r="85" spans="2:54">
      <c r="B85" t="s">
        <v>77</v>
      </c>
      <c r="AE85">
        <v>14</v>
      </c>
      <c r="AF85">
        <v>29</v>
      </c>
      <c r="AL85">
        <v>409</v>
      </c>
      <c r="AM85">
        <v>9</v>
      </c>
      <c r="AP85">
        <v>42</v>
      </c>
      <c r="AW85">
        <v>138</v>
      </c>
      <c r="BA85">
        <v>269672</v>
      </c>
      <c r="BB85">
        <v>100</v>
      </c>
    </row>
    <row r="86" spans="2:54">
      <c r="B86" t="s">
        <v>24</v>
      </c>
      <c r="AD86">
        <v>3428</v>
      </c>
      <c r="AF86">
        <v>208</v>
      </c>
      <c r="AL86">
        <v>10</v>
      </c>
      <c r="AP86">
        <v>1957</v>
      </c>
      <c r="AW86">
        <v>907</v>
      </c>
      <c r="AX86">
        <v>5845</v>
      </c>
      <c r="AY86">
        <v>713</v>
      </c>
      <c r="AZ86">
        <v>272526</v>
      </c>
      <c r="BA86">
        <v>888943</v>
      </c>
      <c r="BB86">
        <v>1346984</v>
      </c>
    </row>
    <row r="87" spans="2:54">
      <c r="B87" t="s">
        <v>25</v>
      </c>
      <c r="AM87">
        <v>43</v>
      </c>
      <c r="AO87">
        <v>156</v>
      </c>
      <c r="AP87">
        <v>255</v>
      </c>
    </row>
    <row r="88" spans="2:54">
      <c r="B88" t="s">
        <v>143</v>
      </c>
      <c r="AP88">
        <v>9515</v>
      </c>
    </row>
    <row r="89" spans="2:54">
      <c r="B89" t="s">
        <v>26</v>
      </c>
      <c r="Y89">
        <v>8400</v>
      </c>
      <c r="AA89">
        <v>725</v>
      </c>
      <c r="AB89">
        <v>3411</v>
      </c>
      <c r="AC89">
        <v>4442</v>
      </c>
      <c r="AD89">
        <v>6657</v>
      </c>
      <c r="AE89">
        <v>10536</v>
      </c>
      <c r="AF89">
        <v>6093</v>
      </c>
      <c r="AL89">
        <v>1951</v>
      </c>
      <c r="AM89">
        <v>6288</v>
      </c>
      <c r="AN89">
        <v>12454</v>
      </c>
      <c r="AO89">
        <v>7464</v>
      </c>
      <c r="AP89">
        <v>4896</v>
      </c>
      <c r="AY89">
        <v>149997</v>
      </c>
      <c r="AZ89">
        <v>40170</v>
      </c>
      <c r="BA89">
        <v>386516</v>
      </c>
      <c r="BB89">
        <v>202419</v>
      </c>
    </row>
    <row r="90" spans="2:54">
      <c r="B90" t="s">
        <v>27</v>
      </c>
      <c r="AD90">
        <v>5281</v>
      </c>
      <c r="AE90">
        <v>11326</v>
      </c>
      <c r="AF90">
        <v>7292</v>
      </c>
      <c r="AL90">
        <v>11008</v>
      </c>
      <c r="AM90">
        <v>14102</v>
      </c>
      <c r="AN90">
        <v>67429</v>
      </c>
      <c r="AO90">
        <v>56216</v>
      </c>
      <c r="AP90">
        <v>78611</v>
      </c>
      <c r="AW90">
        <v>411803</v>
      </c>
      <c r="AX90">
        <v>218516</v>
      </c>
      <c r="AY90">
        <v>337977</v>
      </c>
      <c r="AZ90">
        <v>341756</v>
      </c>
      <c r="BA90">
        <v>680186</v>
      </c>
      <c r="BB90">
        <v>745606</v>
      </c>
    </row>
    <row r="91" spans="2:54">
      <c r="B91" t="s">
        <v>28</v>
      </c>
      <c r="AF91">
        <v>567</v>
      </c>
      <c r="AN91">
        <v>254</v>
      </c>
      <c r="AO91">
        <v>577</v>
      </c>
      <c r="AP91">
        <v>105</v>
      </c>
      <c r="BA91">
        <v>202564</v>
      </c>
    </row>
    <row r="92" spans="2:54">
      <c r="B92" t="s">
        <v>29</v>
      </c>
      <c r="AD92">
        <v>270</v>
      </c>
      <c r="AE92">
        <v>642</v>
      </c>
      <c r="AF92">
        <v>544</v>
      </c>
      <c r="AL92">
        <v>114071</v>
      </c>
      <c r="AM92">
        <v>151566</v>
      </c>
      <c r="AN92">
        <v>645876</v>
      </c>
      <c r="AO92">
        <v>1011702</v>
      </c>
      <c r="AP92">
        <v>1609442</v>
      </c>
      <c r="AW92">
        <v>39585</v>
      </c>
      <c r="AX92">
        <v>196230</v>
      </c>
      <c r="AY92">
        <v>78396</v>
      </c>
      <c r="AZ92">
        <v>56126</v>
      </c>
      <c r="BA92">
        <v>103291</v>
      </c>
      <c r="BB92">
        <v>5827961</v>
      </c>
    </row>
    <row r="93" spans="2:54">
      <c r="B93" t="s">
        <v>30</v>
      </c>
      <c r="AE93">
        <v>26</v>
      </c>
      <c r="AF93">
        <v>74</v>
      </c>
      <c r="AM93">
        <v>67</v>
      </c>
      <c r="AN93">
        <v>41876</v>
      </c>
      <c r="AO93">
        <v>29452</v>
      </c>
      <c r="AX93">
        <v>517</v>
      </c>
      <c r="AY93">
        <v>183</v>
      </c>
      <c r="AZ93">
        <v>10498</v>
      </c>
      <c r="BA93">
        <v>12810</v>
      </c>
      <c r="BB93">
        <v>26400</v>
      </c>
    </row>
    <row r="94" spans="2:54">
      <c r="B94" t="s">
        <v>31</v>
      </c>
      <c r="AD94">
        <v>13223</v>
      </c>
      <c r="AE94">
        <v>16077</v>
      </c>
      <c r="AF94">
        <v>20784</v>
      </c>
      <c r="AL94">
        <v>6024</v>
      </c>
      <c r="AM94">
        <v>7890</v>
      </c>
      <c r="AN94">
        <v>54360</v>
      </c>
      <c r="AO94">
        <v>102447</v>
      </c>
      <c r="AP94">
        <v>69890</v>
      </c>
      <c r="AX94">
        <v>22166</v>
      </c>
      <c r="AY94">
        <v>1250</v>
      </c>
      <c r="AZ94">
        <v>10799</v>
      </c>
      <c r="BA94">
        <v>6058</v>
      </c>
      <c r="BB94">
        <v>34192</v>
      </c>
    </row>
    <row r="95" spans="2:54">
      <c r="B95" t="s">
        <v>123</v>
      </c>
    </row>
    <row r="96" spans="2:54">
      <c r="B96" t="s">
        <v>184</v>
      </c>
      <c r="AZ96">
        <v>217</v>
      </c>
      <c r="BA96">
        <v>229</v>
      </c>
      <c r="BB96">
        <v>254</v>
      </c>
    </row>
    <row r="97" spans="2:54">
      <c r="B97" t="s">
        <v>183</v>
      </c>
      <c r="AZ97">
        <v>235</v>
      </c>
      <c r="BA97">
        <v>86</v>
      </c>
      <c r="BB97">
        <v>410</v>
      </c>
    </row>
    <row r="98" spans="2:54">
      <c r="B98" t="s">
        <v>32</v>
      </c>
      <c r="Y98">
        <v>885338</v>
      </c>
      <c r="Z98">
        <v>119768</v>
      </c>
      <c r="AA98">
        <v>242785</v>
      </c>
      <c r="AB98">
        <v>311880</v>
      </c>
      <c r="AC98">
        <v>184854</v>
      </c>
      <c r="AD98">
        <v>260413</v>
      </c>
      <c r="AE98">
        <v>199971</v>
      </c>
      <c r="AF98">
        <v>429239</v>
      </c>
      <c r="AL98">
        <v>60601</v>
      </c>
      <c r="AM98">
        <v>36012</v>
      </c>
      <c r="AN98">
        <v>202312</v>
      </c>
      <c r="AO98">
        <v>216412</v>
      </c>
      <c r="AP98">
        <v>244676</v>
      </c>
      <c r="AX98">
        <v>317051</v>
      </c>
      <c r="AY98">
        <v>1606606</v>
      </c>
      <c r="AZ98">
        <v>28629</v>
      </c>
      <c r="BA98">
        <v>356</v>
      </c>
      <c r="BB98">
        <v>254966</v>
      </c>
    </row>
    <row r="99" spans="2:54">
      <c r="B99" t="s">
        <v>33</v>
      </c>
      <c r="AE99">
        <v>93</v>
      </c>
      <c r="AF99">
        <v>183</v>
      </c>
      <c r="AL99">
        <v>2373</v>
      </c>
      <c r="AM99">
        <v>2727</v>
      </c>
      <c r="AN99">
        <v>24204</v>
      </c>
      <c r="AO99">
        <v>12827</v>
      </c>
      <c r="AP99">
        <v>16911</v>
      </c>
      <c r="AW99">
        <v>30054</v>
      </c>
      <c r="AX99">
        <v>16764</v>
      </c>
      <c r="AY99">
        <v>28347</v>
      </c>
      <c r="AZ99">
        <v>35070</v>
      </c>
      <c r="BA99">
        <v>52479</v>
      </c>
      <c r="BB99">
        <v>133227</v>
      </c>
    </row>
    <row r="100" spans="2:54">
      <c r="B100" t="s">
        <v>226</v>
      </c>
      <c r="AY100">
        <v>46</v>
      </c>
    </row>
    <row r="101" spans="2:54">
      <c r="B101" t="s">
        <v>34</v>
      </c>
      <c r="AD101">
        <v>8994</v>
      </c>
      <c r="AE101">
        <v>21811</v>
      </c>
      <c r="AF101">
        <v>22729</v>
      </c>
      <c r="AL101">
        <v>66290</v>
      </c>
      <c r="AM101">
        <v>67891</v>
      </c>
      <c r="AN101">
        <v>301750</v>
      </c>
      <c r="AO101">
        <v>387642</v>
      </c>
      <c r="AP101">
        <v>351241</v>
      </c>
      <c r="AW101">
        <v>24842</v>
      </c>
      <c r="AX101">
        <v>150995</v>
      </c>
      <c r="AY101">
        <v>326747</v>
      </c>
      <c r="AZ101">
        <v>578247</v>
      </c>
      <c r="BA101">
        <v>783344</v>
      </c>
      <c r="BB101">
        <v>1098113</v>
      </c>
    </row>
    <row r="102" spans="2:54">
      <c r="B102" t="s">
        <v>208</v>
      </c>
      <c r="BA102">
        <v>155527</v>
      </c>
    </row>
    <row r="103" spans="2:54">
      <c r="B103" t="s">
        <v>209</v>
      </c>
      <c r="BA103">
        <v>987973</v>
      </c>
      <c r="BB103">
        <v>2403812</v>
      </c>
    </row>
    <row r="104" spans="2:54">
      <c r="B104" t="s">
        <v>182</v>
      </c>
      <c r="AZ104">
        <v>496968</v>
      </c>
      <c r="BB104">
        <v>400996</v>
      </c>
    </row>
    <row r="105" spans="2:54">
      <c r="B105" t="s">
        <v>35</v>
      </c>
      <c r="AL105">
        <v>21</v>
      </c>
      <c r="AM105">
        <v>105</v>
      </c>
      <c r="AN105">
        <v>758</v>
      </c>
      <c r="AO105">
        <v>1180</v>
      </c>
      <c r="AP105">
        <v>971</v>
      </c>
      <c r="AZ105">
        <v>36000</v>
      </c>
      <c r="BB105">
        <v>202225</v>
      </c>
    </row>
    <row r="106" spans="2:54">
      <c r="B106" t="s">
        <v>36</v>
      </c>
      <c r="Y106">
        <v>6659</v>
      </c>
      <c r="Z106">
        <v>128296</v>
      </c>
      <c r="AA106">
        <v>63024</v>
      </c>
      <c r="AB106">
        <v>89836</v>
      </c>
      <c r="AC106">
        <v>110367</v>
      </c>
      <c r="AD106">
        <v>107481</v>
      </c>
      <c r="AE106">
        <v>66184</v>
      </c>
      <c r="AF106">
        <v>180045</v>
      </c>
      <c r="AL106">
        <v>54209</v>
      </c>
      <c r="AM106">
        <v>31491</v>
      </c>
      <c r="AN106">
        <v>222087</v>
      </c>
      <c r="AO106">
        <v>319953</v>
      </c>
      <c r="AP106">
        <v>490716</v>
      </c>
      <c r="AY106">
        <v>17433</v>
      </c>
      <c r="AZ106">
        <v>503650</v>
      </c>
      <c r="BA106">
        <v>62772</v>
      </c>
      <c r="BB106">
        <v>55700</v>
      </c>
    </row>
    <row r="107" spans="2:54">
      <c r="B107" t="s">
        <v>37</v>
      </c>
      <c r="AD107">
        <v>39</v>
      </c>
      <c r="AZ107">
        <v>127</v>
      </c>
      <c r="BA107">
        <v>260574</v>
      </c>
      <c r="BB107">
        <v>650406</v>
      </c>
    </row>
    <row r="108" spans="2:54">
      <c r="B108" t="s">
        <v>78</v>
      </c>
      <c r="AE108">
        <v>21</v>
      </c>
      <c r="AF108">
        <v>120</v>
      </c>
      <c r="AP108">
        <v>84</v>
      </c>
      <c r="BA108">
        <v>15</v>
      </c>
    </row>
    <row r="109" spans="2:54">
      <c r="B109" t="s">
        <v>65</v>
      </c>
      <c r="AE109">
        <v>360</v>
      </c>
      <c r="AF109">
        <v>144</v>
      </c>
      <c r="AL109">
        <v>99</v>
      </c>
      <c r="AM109">
        <v>1587</v>
      </c>
      <c r="AN109">
        <v>264</v>
      </c>
      <c r="AO109">
        <v>157</v>
      </c>
      <c r="AP109">
        <v>682</v>
      </c>
      <c r="AW109">
        <v>288</v>
      </c>
      <c r="AX109">
        <v>287</v>
      </c>
      <c r="AY109">
        <v>6080</v>
      </c>
      <c r="AZ109">
        <v>29404</v>
      </c>
      <c r="BA109">
        <v>93743</v>
      </c>
      <c r="BB109">
        <v>270</v>
      </c>
    </row>
    <row r="110" spans="2:54">
      <c r="B110" t="s">
        <v>179</v>
      </c>
      <c r="AX110">
        <v>113606</v>
      </c>
      <c r="AZ110">
        <v>250</v>
      </c>
      <c r="BA110">
        <v>175</v>
      </c>
    </row>
    <row r="111" spans="2:54">
      <c r="B111" t="s">
        <v>38</v>
      </c>
      <c r="Y111">
        <v>121081</v>
      </c>
      <c r="Z111">
        <v>171153</v>
      </c>
      <c r="AA111">
        <v>130470</v>
      </c>
      <c r="AB111">
        <v>90107</v>
      </c>
      <c r="AC111">
        <v>116091</v>
      </c>
      <c r="AD111">
        <v>83162</v>
      </c>
      <c r="AE111">
        <v>154351</v>
      </c>
      <c r="AF111">
        <v>302437</v>
      </c>
      <c r="AL111">
        <v>56349</v>
      </c>
      <c r="AM111">
        <v>131498</v>
      </c>
      <c r="AN111">
        <v>227074</v>
      </c>
      <c r="AO111">
        <v>222383</v>
      </c>
      <c r="AP111">
        <v>285375</v>
      </c>
      <c r="AY111">
        <v>115064</v>
      </c>
      <c r="AZ111">
        <v>285435</v>
      </c>
      <c r="BA111">
        <v>533450</v>
      </c>
      <c r="BB111">
        <v>1633156</v>
      </c>
    </row>
    <row r="112" spans="2:54">
      <c r="B112" t="s">
        <v>115</v>
      </c>
      <c r="BB112">
        <v>99908</v>
      </c>
    </row>
    <row r="113" spans="2:54">
      <c r="B113" t="s">
        <v>68</v>
      </c>
      <c r="AO113">
        <v>20</v>
      </c>
    </row>
    <row r="114" spans="2:54">
      <c r="B114" t="s">
        <v>222</v>
      </c>
      <c r="AX114">
        <v>862</v>
      </c>
    </row>
    <row r="115" spans="2:54">
      <c r="B115" t="s">
        <v>110</v>
      </c>
      <c r="AL115">
        <v>44</v>
      </c>
      <c r="AM115">
        <v>22</v>
      </c>
      <c r="AN115">
        <v>105</v>
      </c>
      <c r="AP115">
        <v>105</v>
      </c>
      <c r="AY115">
        <v>2071</v>
      </c>
      <c r="AZ115">
        <v>401</v>
      </c>
      <c r="BA115">
        <v>218</v>
      </c>
      <c r="BB115">
        <v>412</v>
      </c>
    </row>
    <row r="116" spans="2:54">
      <c r="B116" t="s">
        <v>39</v>
      </c>
      <c r="Y116">
        <v>87956</v>
      </c>
      <c r="Z116">
        <v>6482</v>
      </c>
      <c r="AA116">
        <v>4662</v>
      </c>
      <c r="AB116">
        <v>38910</v>
      </c>
      <c r="AC116">
        <v>6294</v>
      </c>
      <c r="AD116">
        <v>16651</v>
      </c>
      <c r="AE116">
        <v>22750</v>
      </c>
      <c r="AF116">
        <v>34766</v>
      </c>
      <c r="AL116">
        <v>11810</v>
      </c>
      <c r="AM116">
        <v>22150</v>
      </c>
      <c r="AN116">
        <v>126658</v>
      </c>
      <c r="AP116">
        <v>13218</v>
      </c>
      <c r="AZ116">
        <v>314942</v>
      </c>
      <c r="BA116">
        <v>60511</v>
      </c>
      <c r="BB116">
        <v>248462</v>
      </c>
    </row>
    <row r="117" spans="2:54">
      <c r="B117" t="s">
        <v>40</v>
      </c>
      <c r="AE117">
        <v>6291</v>
      </c>
      <c r="AN117">
        <v>17435</v>
      </c>
      <c r="AO117">
        <v>630</v>
      </c>
      <c r="AP117">
        <v>3995</v>
      </c>
      <c r="BA117">
        <v>246240</v>
      </c>
    </row>
    <row r="118" spans="2:54">
      <c r="B118" t="s">
        <v>124</v>
      </c>
    </row>
    <row r="119" spans="2:54">
      <c r="B119" t="s">
        <v>223</v>
      </c>
      <c r="AX119">
        <v>115</v>
      </c>
      <c r="AY119">
        <v>742</v>
      </c>
    </row>
    <row r="120" spans="2:54">
      <c r="B120" t="s">
        <v>125</v>
      </c>
      <c r="AO120">
        <v>53</v>
      </c>
      <c r="AP120">
        <v>105</v>
      </c>
    </row>
    <row r="121" spans="2:54">
      <c r="B121" t="s">
        <v>69</v>
      </c>
      <c r="AL121">
        <v>100</v>
      </c>
      <c r="AO121">
        <v>3659</v>
      </c>
      <c r="AP121">
        <v>1047</v>
      </c>
    </row>
    <row r="122" spans="2:54">
      <c r="B122" t="s">
        <v>215</v>
      </c>
      <c r="BB122">
        <v>249</v>
      </c>
    </row>
    <row r="123" spans="2:54">
      <c r="B123" t="s">
        <v>178</v>
      </c>
      <c r="AX123">
        <v>23</v>
      </c>
      <c r="BB123">
        <v>48</v>
      </c>
    </row>
    <row r="124" spans="2:54">
      <c r="B124" t="s">
        <v>132</v>
      </c>
      <c r="AZ124">
        <v>593</v>
      </c>
      <c r="BA124">
        <v>634</v>
      </c>
      <c r="BB124">
        <v>219</v>
      </c>
    </row>
    <row r="125" spans="2:54">
      <c r="B125" t="s">
        <v>126</v>
      </c>
    </row>
    <row r="126" spans="2:54">
      <c r="B126" t="s">
        <v>41</v>
      </c>
    </row>
    <row r="127" spans="2:54">
      <c r="B127" t="s">
        <v>114</v>
      </c>
      <c r="AL127">
        <v>13</v>
      </c>
    </row>
    <row r="128" spans="2:54">
      <c r="B128" t="s">
        <v>161</v>
      </c>
      <c r="AF128">
        <v>17974</v>
      </c>
    </row>
    <row r="129" spans="2:54">
      <c r="B129" t="s">
        <v>66</v>
      </c>
      <c r="AL129">
        <v>714</v>
      </c>
      <c r="AM129">
        <v>816</v>
      </c>
      <c r="AO129">
        <v>900</v>
      </c>
      <c r="AP129">
        <v>14363</v>
      </c>
      <c r="AW129">
        <v>846</v>
      </c>
      <c r="AX129">
        <v>976</v>
      </c>
      <c r="AY129">
        <v>827</v>
      </c>
      <c r="AZ129">
        <v>1076</v>
      </c>
    </row>
    <row r="130" spans="2:54">
      <c r="B130" t="s">
        <v>42</v>
      </c>
      <c r="AM130">
        <v>10398</v>
      </c>
      <c r="AN130">
        <v>283241</v>
      </c>
      <c r="AO130">
        <v>152676</v>
      </c>
      <c r="AY130">
        <v>108</v>
      </c>
      <c r="BA130">
        <v>204</v>
      </c>
    </row>
    <row r="131" spans="2:54">
      <c r="B131" t="s">
        <v>186</v>
      </c>
      <c r="AZ131">
        <v>162</v>
      </c>
      <c r="BB131">
        <v>720</v>
      </c>
    </row>
    <row r="132" spans="2:54">
      <c r="B132" t="s">
        <v>60</v>
      </c>
      <c r="AF132">
        <v>39</v>
      </c>
      <c r="AZ132">
        <v>256</v>
      </c>
    </row>
    <row r="133" spans="2:54">
      <c r="B133" t="s">
        <v>43</v>
      </c>
      <c r="AC133">
        <v>542</v>
      </c>
      <c r="AD133">
        <v>940</v>
      </c>
      <c r="AE133">
        <v>1894</v>
      </c>
      <c r="AF133">
        <v>2950</v>
      </c>
      <c r="AL133">
        <v>600</v>
      </c>
      <c r="AM133">
        <v>1173</v>
      </c>
      <c r="AN133">
        <v>146084</v>
      </c>
      <c r="AO133">
        <v>111726</v>
      </c>
      <c r="AP133">
        <v>13015</v>
      </c>
      <c r="AY133">
        <v>258162</v>
      </c>
      <c r="AZ133">
        <v>812</v>
      </c>
      <c r="BA133">
        <v>473560</v>
      </c>
      <c r="BB133">
        <v>142255</v>
      </c>
    </row>
    <row r="134" spans="2:54">
      <c r="B134" t="s">
        <v>44</v>
      </c>
      <c r="AE134">
        <v>269</v>
      </c>
      <c r="AF134">
        <v>242</v>
      </c>
      <c r="AL134">
        <v>160</v>
      </c>
      <c r="AM134">
        <v>166</v>
      </c>
      <c r="AN134">
        <v>1502</v>
      </c>
      <c r="AP134">
        <v>93608</v>
      </c>
      <c r="AW134">
        <v>1395</v>
      </c>
      <c r="AX134">
        <v>460</v>
      </c>
      <c r="AY134">
        <v>144485</v>
      </c>
      <c r="AZ134">
        <v>1460</v>
      </c>
      <c r="BA134">
        <v>240</v>
      </c>
      <c r="BB134">
        <v>480</v>
      </c>
    </row>
    <row r="135" spans="2:54">
      <c r="B135" t="s">
        <v>79</v>
      </c>
      <c r="AZ135">
        <v>173</v>
      </c>
    </row>
    <row r="136" spans="2:54">
      <c r="B136" t="s">
        <v>104</v>
      </c>
      <c r="AY136">
        <v>73</v>
      </c>
      <c r="AZ136">
        <v>399</v>
      </c>
      <c r="BA136">
        <v>2454</v>
      </c>
      <c r="BB136">
        <v>1650</v>
      </c>
    </row>
    <row r="137" spans="2:54">
      <c r="B137" t="s">
        <v>80</v>
      </c>
      <c r="AE137">
        <v>346</v>
      </c>
      <c r="AF137">
        <v>734</v>
      </c>
      <c r="AL137">
        <v>281</v>
      </c>
      <c r="AM137">
        <v>360</v>
      </c>
      <c r="AN137">
        <v>3091</v>
      </c>
      <c r="AO137">
        <v>1235</v>
      </c>
      <c r="AP137">
        <v>2333</v>
      </c>
      <c r="AW137">
        <v>3533</v>
      </c>
      <c r="AX137">
        <v>2179</v>
      </c>
      <c r="AY137">
        <v>1157</v>
      </c>
      <c r="AZ137">
        <v>352</v>
      </c>
      <c r="BA137">
        <v>120</v>
      </c>
      <c r="BB137">
        <v>1760</v>
      </c>
    </row>
    <row r="138" spans="2:54">
      <c r="B138" t="s">
        <v>136</v>
      </c>
      <c r="AX138">
        <v>230</v>
      </c>
      <c r="AY138">
        <v>2577</v>
      </c>
      <c r="AZ138">
        <v>1171</v>
      </c>
      <c r="BA138">
        <v>918</v>
      </c>
      <c r="BB138">
        <v>1809</v>
      </c>
    </row>
    <row r="139" spans="2:54">
      <c r="B139" t="s">
        <v>45</v>
      </c>
      <c r="AL139">
        <v>100</v>
      </c>
      <c r="AM139">
        <v>200</v>
      </c>
      <c r="AN139">
        <v>1484</v>
      </c>
      <c r="AO139">
        <v>52</v>
      </c>
      <c r="AP139">
        <v>8903</v>
      </c>
    </row>
    <row r="140" spans="2:54">
      <c r="B140" t="s">
        <v>67</v>
      </c>
      <c r="AD140">
        <v>21839</v>
      </c>
      <c r="AE140">
        <v>34818</v>
      </c>
      <c r="AL140">
        <v>5433</v>
      </c>
      <c r="AM140">
        <v>41</v>
      </c>
      <c r="AP140">
        <v>225</v>
      </c>
      <c r="AW140">
        <v>185567</v>
      </c>
      <c r="AX140">
        <v>133605</v>
      </c>
      <c r="AY140">
        <v>5455</v>
      </c>
      <c r="AZ140">
        <v>41436</v>
      </c>
      <c r="BA140">
        <v>31420</v>
      </c>
      <c r="BB140">
        <v>80850</v>
      </c>
    </row>
    <row r="141" spans="2:54">
      <c r="B141" t="s">
        <v>46</v>
      </c>
      <c r="AD141">
        <v>12876</v>
      </c>
      <c r="AF141">
        <v>7490</v>
      </c>
      <c r="AL141">
        <v>10107</v>
      </c>
      <c r="AM141">
        <v>22905</v>
      </c>
      <c r="AN141">
        <v>71135</v>
      </c>
      <c r="AO141">
        <v>107847</v>
      </c>
      <c r="AP141">
        <v>176042</v>
      </c>
      <c r="AW141">
        <v>1060</v>
      </c>
      <c r="AX141">
        <v>1686</v>
      </c>
      <c r="BA141">
        <v>258</v>
      </c>
      <c r="BB141">
        <v>67132</v>
      </c>
    </row>
    <row r="142" spans="2:54">
      <c r="B142" t="s">
        <v>98</v>
      </c>
      <c r="AM142">
        <v>44</v>
      </c>
      <c r="AO142">
        <v>3080</v>
      </c>
      <c r="AP142">
        <v>20224</v>
      </c>
      <c r="AX142">
        <v>11677</v>
      </c>
      <c r="AY142">
        <v>1884</v>
      </c>
      <c r="AZ142">
        <v>37274</v>
      </c>
      <c r="BA142">
        <v>36178</v>
      </c>
      <c r="BB142">
        <v>32691</v>
      </c>
    </row>
    <row r="143" spans="2:54">
      <c r="B143" t="s">
        <v>210</v>
      </c>
      <c r="AY143">
        <v>233</v>
      </c>
      <c r="BA143">
        <v>252</v>
      </c>
    </row>
    <row r="144" spans="2:54">
      <c r="B144" t="s">
        <v>211</v>
      </c>
      <c r="BA144">
        <v>195</v>
      </c>
    </row>
    <row r="145" spans="2:54">
      <c r="B145" t="s">
        <v>81</v>
      </c>
    </row>
    <row r="146" spans="2:54">
      <c r="B146" t="s">
        <v>47</v>
      </c>
    </row>
    <row r="147" spans="2:54">
      <c r="B147" t="s">
        <v>48</v>
      </c>
      <c r="AE147">
        <v>11390</v>
      </c>
      <c r="AF147">
        <v>1050</v>
      </c>
      <c r="AM147">
        <v>77</v>
      </c>
      <c r="AN147">
        <v>2923</v>
      </c>
      <c r="AO147">
        <v>481</v>
      </c>
      <c r="AW147">
        <v>26406</v>
      </c>
      <c r="AZ147">
        <v>239</v>
      </c>
      <c r="BA147">
        <v>123</v>
      </c>
      <c r="BB147">
        <v>3200</v>
      </c>
    </row>
    <row r="148" spans="2:54">
      <c r="B148" t="s">
        <v>85</v>
      </c>
      <c r="AL148">
        <v>53</v>
      </c>
      <c r="AM148">
        <v>22</v>
      </c>
      <c r="AN148">
        <v>15</v>
      </c>
      <c r="AO148">
        <v>63</v>
      </c>
      <c r="AP148">
        <v>231</v>
      </c>
      <c r="AW148">
        <v>172</v>
      </c>
      <c r="AZ148">
        <v>35628</v>
      </c>
      <c r="BA148">
        <v>79078</v>
      </c>
      <c r="BB148">
        <v>100528</v>
      </c>
    </row>
    <row r="149" spans="2:54">
      <c r="B149" t="s">
        <v>105</v>
      </c>
      <c r="AL149">
        <v>82719</v>
      </c>
      <c r="AM149">
        <v>127168</v>
      </c>
      <c r="AN149">
        <v>387889</v>
      </c>
      <c r="AO149">
        <v>494613</v>
      </c>
      <c r="AP149">
        <v>646452</v>
      </c>
    </row>
    <row r="150" spans="2:54">
      <c r="B150" t="s">
        <v>49</v>
      </c>
      <c r="AM150">
        <v>48</v>
      </c>
      <c r="AN150">
        <v>210</v>
      </c>
      <c r="AO150">
        <v>420</v>
      </c>
      <c r="AP150">
        <v>210</v>
      </c>
      <c r="BA150">
        <v>610</v>
      </c>
      <c r="BB150">
        <v>199</v>
      </c>
    </row>
    <row r="151" spans="2:54">
      <c r="B151" t="s">
        <v>127</v>
      </c>
    </row>
    <row r="152" spans="2:54">
      <c r="B152" t="s">
        <v>212</v>
      </c>
      <c r="BA152">
        <v>24</v>
      </c>
    </row>
    <row r="153" spans="2:54">
      <c r="B153" t="s">
        <v>50</v>
      </c>
      <c r="AB153">
        <v>38578</v>
      </c>
      <c r="AC153">
        <v>3700</v>
      </c>
      <c r="AD153">
        <v>10246</v>
      </c>
      <c r="AE153">
        <v>9292</v>
      </c>
      <c r="AF153">
        <v>22579</v>
      </c>
      <c r="AL153">
        <v>2875</v>
      </c>
      <c r="AM153">
        <v>3434</v>
      </c>
      <c r="AN153">
        <v>18729</v>
      </c>
      <c r="AO153">
        <v>14262</v>
      </c>
      <c r="AW153">
        <v>211775</v>
      </c>
      <c r="AX153">
        <v>97141</v>
      </c>
      <c r="AY153">
        <v>569941</v>
      </c>
      <c r="AZ153">
        <v>41807</v>
      </c>
    </row>
    <row r="154" spans="2:54">
      <c r="B154" t="s">
        <v>99</v>
      </c>
      <c r="AX154">
        <v>730</v>
      </c>
      <c r="AZ154">
        <v>233900</v>
      </c>
    </row>
    <row r="155" spans="2:54">
      <c r="B155" t="s">
        <v>128</v>
      </c>
    </row>
    <row r="156" spans="2:54">
      <c r="B156" t="s">
        <v>129</v>
      </c>
    </row>
    <row r="157" spans="2:54">
      <c r="B157" t="s">
        <v>51</v>
      </c>
      <c r="AD157">
        <v>2280</v>
      </c>
      <c r="AE157">
        <v>245</v>
      </c>
      <c r="AF157">
        <v>800</v>
      </c>
      <c r="AL157">
        <v>3000</v>
      </c>
      <c r="AM157">
        <v>2993</v>
      </c>
      <c r="AN157">
        <v>32558</v>
      </c>
      <c r="AO157">
        <v>20486</v>
      </c>
      <c r="AP157">
        <v>37967</v>
      </c>
      <c r="AW157">
        <v>12358</v>
      </c>
      <c r="AX157">
        <v>49384</v>
      </c>
      <c r="AY157">
        <v>397555</v>
      </c>
      <c r="AZ157">
        <v>709244</v>
      </c>
      <c r="BA157">
        <v>3586116</v>
      </c>
      <c r="BB157">
        <v>1651679</v>
      </c>
    </row>
    <row r="158" spans="2:54">
      <c r="B158" t="s">
        <v>52</v>
      </c>
      <c r="AM158">
        <v>88</v>
      </c>
      <c r="AN158">
        <v>463</v>
      </c>
      <c r="AO158">
        <v>13989</v>
      </c>
      <c r="AW158">
        <v>73631</v>
      </c>
      <c r="AX158">
        <v>11775</v>
      </c>
      <c r="AY158">
        <v>69095</v>
      </c>
      <c r="AZ158">
        <v>203449</v>
      </c>
      <c r="BA158">
        <v>245405</v>
      </c>
      <c r="BB158">
        <v>106424</v>
      </c>
    </row>
    <row r="159" spans="2:54">
      <c r="B159" t="s">
        <v>109</v>
      </c>
      <c r="AY159">
        <v>1127</v>
      </c>
      <c r="BA159">
        <v>280</v>
      </c>
      <c r="BB159">
        <v>581</v>
      </c>
    </row>
    <row r="160" spans="2:54">
      <c r="B160" t="s">
        <v>216</v>
      </c>
      <c r="BB160">
        <v>490</v>
      </c>
    </row>
    <row r="161" spans="2:54">
      <c r="B161" t="s">
        <v>53</v>
      </c>
      <c r="BB161">
        <v>31838</v>
      </c>
    </row>
    <row r="162" spans="2:54">
      <c r="B162" t="s">
        <v>54</v>
      </c>
      <c r="AD162">
        <v>1141</v>
      </c>
      <c r="AE162">
        <v>921</v>
      </c>
      <c r="AF162">
        <v>1915</v>
      </c>
      <c r="AL162">
        <v>842</v>
      </c>
      <c r="AM162">
        <v>741</v>
      </c>
      <c r="AN162">
        <v>2995</v>
      </c>
      <c r="AO162">
        <v>2103</v>
      </c>
      <c r="AP162">
        <v>1447</v>
      </c>
      <c r="AW162">
        <v>9780</v>
      </c>
      <c r="AX162">
        <v>17444</v>
      </c>
      <c r="AZ162">
        <v>14984</v>
      </c>
      <c r="BA162">
        <v>12436</v>
      </c>
      <c r="BB162">
        <v>154089</v>
      </c>
    </row>
    <row r="163" spans="2:54">
      <c r="B163" t="s">
        <v>55</v>
      </c>
      <c r="Y163">
        <v>1930566</v>
      </c>
      <c r="Z163">
        <v>1080042</v>
      </c>
      <c r="AA163">
        <v>936522</v>
      </c>
      <c r="AB163">
        <v>890213</v>
      </c>
      <c r="AC163">
        <v>926423</v>
      </c>
      <c r="AD163">
        <v>946647</v>
      </c>
      <c r="AE163">
        <v>1500497</v>
      </c>
      <c r="AF163">
        <v>1580094</v>
      </c>
      <c r="AL163">
        <v>285344</v>
      </c>
      <c r="AM163">
        <v>255532</v>
      </c>
      <c r="AN163">
        <v>1689053</v>
      </c>
      <c r="AO163">
        <v>1932058</v>
      </c>
      <c r="AP163">
        <v>2201589</v>
      </c>
      <c r="AW163">
        <v>1868817</v>
      </c>
      <c r="AX163">
        <v>1774199</v>
      </c>
      <c r="AY163">
        <v>1815533</v>
      </c>
      <c r="AZ163">
        <v>2908162</v>
      </c>
      <c r="BA163">
        <v>4617805</v>
      </c>
      <c r="BB163">
        <v>5945153</v>
      </c>
    </row>
    <row r="164" spans="2:54">
      <c r="B164" t="s">
        <v>56</v>
      </c>
      <c r="Y164">
        <v>4189</v>
      </c>
      <c r="Z164">
        <v>5871</v>
      </c>
      <c r="AA164">
        <v>3927</v>
      </c>
      <c r="AB164">
        <v>2307</v>
      </c>
      <c r="AC164">
        <v>2234</v>
      </c>
      <c r="AD164">
        <v>5635</v>
      </c>
      <c r="AE164">
        <v>8342</v>
      </c>
      <c r="AF164">
        <v>19166</v>
      </c>
      <c r="AL164">
        <v>5922</v>
      </c>
      <c r="AM164">
        <v>12246</v>
      </c>
      <c r="AN164">
        <v>32414</v>
      </c>
      <c r="AO164">
        <v>28205</v>
      </c>
      <c r="AP164">
        <v>88218</v>
      </c>
      <c r="AW164">
        <v>452545</v>
      </c>
      <c r="AX164">
        <v>48579</v>
      </c>
      <c r="AY164">
        <v>103680</v>
      </c>
      <c r="AZ164">
        <v>42886</v>
      </c>
      <c r="BA164">
        <v>134453</v>
      </c>
      <c r="BB164">
        <v>421808</v>
      </c>
    </row>
    <row r="165" spans="2:54">
      <c r="B165" t="s">
        <v>181</v>
      </c>
      <c r="AY165">
        <v>10</v>
      </c>
      <c r="AZ165">
        <v>100</v>
      </c>
      <c r="BA165">
        <v>150</v>
      </c>
      <c r="BB165">
        <v>2</v>
      </c>
    </row>
    <row r="166" spans="2:54">
      <c r="B166" t="s">
        <v>153</v>
      </c>
      <c r="Y166">
        <v>198638</v>
      </c>
      <c r="Z166">
        <v>118518</v>
      </c>
      <c r="AA166">
        <v>64388</v>
      </c>
      <c r="AB166">
        <v>71509</v>
      </c>
      <c r="AC166">
        <v>90466</v>
      </c>
      <c r="AD166">
        <v>9872</v>
      </c>
      <c r="AE166">
        <v>974</v>
      </c>
    </row>
    <row r="167" spans="2:54">
      <c r="B167" t="s">
        <v>156</v>
      </c>
      <c r="Y167">
        <v>3663</v>
      </c>
      <c r="Z167">
        <v>1332</v>
      </c>
      <c r="AA167">
        <v>210</v>
      </c>
      <c r="AB167">
        <v>352</v>
      </c>
      <c r="AC167">
        <v>401</v>
      </c>
      <c r="AD167">
        <v>168</v>
      </c>
      <c r="AE167">
        <v>209</v>
      </c>
      <c r="AF167">
        <v>930</v>
      </c>
    </row>
    <row r="168" spans="2:54">
      <c r="B168" t="s">
        <v>157</v>
      </c>
      <c r="Y168">
        <v>236850</v>
      </c>
      <c r="Z168">
        <v>106594</v>
      </c>
      <c r="AA168">
        <v>83533</v>
      </c>
      <c r="AB168">
        <v>83650</v>
      </c>
      <c r="AC168">
        <v>121047</v>
      </c>
      <c r="AD168">
        <v>161483</v>
      </c>
      <c r="AE168">
        <v>149348</v>
      </c>
      <c r="AF168">
        <v>236721</v>
      </c>
    </row>
    <row r="169" spans="2:54">
      <c r="B169" t="s">
        <v>172</v>
      </c>
      <c r="AL169">
        <v>762188</v>
      </c>
      <c r="AM169">
        <v>861369</v>
      </c>
      <c r="AN169">
        <v>3029217</v>
      </c>
      <c r="AO169">
        <v>2713015</v>
      </c>
      <c r="AP169">
        <v>3690140</v>
      </c>
      <c r="AW169">
        <v>38687229</v>
      </c>
      <c r="AX169">
        <v>36084631</v>
      </c>
      <c r="AY169">
        <v>11255716</v>
      </c>
      <c r="AZ169">
        <v>17156377</v>
      </c>
      <c r="BA169">
        <v>21119443</v>
      </c>
      <c r="BB169">
        <v>19417863</v>
      </c>
    </row>
    <row r="170" spans="2:54">
      <c r="B170" t="s">
        <v>154</v>
      </c>
    </row>
    <row r="172" spans="2:54">
      <c r="X172">
        <f t="shared" ref="X172:AB172" si="0">SUM(X3:X171)</f>
        <v>0</v>
      </c>
      <c r="Y172">
        <f t="shared" si="0"/>
        <v>7435361</v>
      </c>
      <c r="Z172">
        <f t="shared" si="0"/>
        <v>4093395</v>
      </c>
      <c r="AA172">
        <f t="shared" si="0"/>
        <v>3706618</v>
      </c>
      <c r="AB172">
        <f t="shared" si="0"/>
        <v>4298378</v>
      </c>
      <c r="AC172">
        <f t="shared" ref="AC172:BB172" si="1">SUM(AC3:AC171)</f>
        <v>4521225</v>
      </c>
      <c r="AD172">
        <f t="shared" si="1"/>
        <v>4677148</v>
      </c>
      <c r="AE172">
        <f t="shared" si="1"/>
        <v>5006955</v>
      </c>
      <c r="AF172">
        <f t="shared" si="1"/>
        <v>5588091</v>
      </c>
      <c r="AG172">
        <f t="shared" si="1"/>
        <v>0</v>
      </c>
      <c r="AH172">
        <f t="shared" si="1"/>
        <v>0</v>
      </c>
      <c r="AI172">
        <f t="shared" si="1"/>
        <v>0</v>
      </c>
      <c r="AJ172">
        <f t="shared" si="1"/>
        <v>0</v>
      </c>
      <c r="AK172">
        <f t="shared" si="1"/>
        <v>0</v>
      </c>
      <c r="AL172">
        <f t="shared" si="1"/>
        <v>4324114</v>
      </c>
      <c r="AM172">
        <f t="shared" si="1"/>
        <v>4632873</v>
      </c>
      <c r="AN172">
        <f t="shared" si="1"/>
        <v>22774699</v>
      </c>
      <c r="AO172">
        <f t="shared" si="1"/>
        <v>26935076</v>
      </c>
      <c r="AP172">
        <f t="shared" si="1"/>
        <v>31530673</v>
      </c>
      <c r="AQ172">
        <f t="shared" si="1"/>
        <v>0</v>
      </c>
      <c r="AR172">
        <f t="shared" si="1"/>
        <v>0</v>
      </c>
      <c r="AS172">
        <f t="shared" si="1"/>
        <v>0</v>
      </c>
      <c r="AT172">
        <f t="shared" si="1"/>
        <v>0</v>
      </c>
      <c r="AU172">
        <f t="shared" si="1"/>
        <v>0</v>
      </c>
      <c r="AV172">
        <f t="shared" si="1"/>
        <v>0</v>
      </c>
      <c r="AW172">
        <f t="shared" si="1"/>
        <v>49272688</v>
      </c>
      <c r="AX172">
        <f t="shared" si="1"/>
        <v>54815107</v>
      </c>
      <c r="AY172">
        <f t="shared" si="1"/>
        <v>57572075</v>
      </c>
      <c r="AZ172">
        <f t="shared" si="1"/>
        <v>82262232</v>
      </c>
      <c r="BA172">
        <f t="shared" si="1"/>
        <v>127105384</v>
      </c>
      <c r="BB172">
        <f t="shared" si="1"/>
        <v>131789585</v>
      </c>
    </row>
    <row r="174" spans="2:54">
      <c r="Y174">
        <f>7435361-Y172</f>
        <v>0</v>
      </c>
      <c r="Z174">
        <f>4093395-Z172</f>
        <v>0</v>
      </c>
      <c r="AA174">
        <f>3706618-AA172</f>
        <v>0</v>
      </c>
      <c r="AB174">
        <f>4298378-AB172</f>
        <v>0</v>
      </c>
      <c r="AC174">
        <f>4521225-AC172</f>
        <v>0</v>
      </c>
      <c r="AD174">
        <f>4677148-AD172</f>
        <v>0</v>
      </c>
      <c r="AE174">
        <f>5006955-AE172</f>
        <v>0</v>
      </c>
      <c r="AF174">
        <f>5588091-AF172</f>
        <v>0</v>
      </c>
      <c r="AL174">
        <f>4324114-AL172</f>
        <v>0</v>
      </c>
      <c r="AM174">
        <f>4632873-AM172</f>
        <v>0</v>
      </c>
      <c r="AN174">
        <f>22774699-AN172</f>
        <v>0</v>
      </c>
      <c r="AO174">
        <f>26935076-AO172</f>
        <v>0</v>
      </c>
      <c r="AP174">
        <f>31530673-AP172</f>
        <v>0</v>
      </c>
      <c r="AW174">
        <f>49272688-AW172</f>
        <v>0</v>
      </c>
      <c r="AX174">
        <f>54815107-AX172</f>
        <v>0</v>
      </c>
      <c r="AY174">
        <f>57572075-AY172</f>
        <v>0</v>
      </c>
      <c r="AZ174">
        <f>82262232-AZ172</f>
        <v>0</v>
      </c>
      <c r="BA174">
        <f>127105384-BA172</f>
        <v>0</v>
      </c>
      <c r="BB174">
        <f>131789585-BB172</f>
        <v>0</v>
      </c>
    </row>
    <row r="176" spans="2:54">
      <c r="Y176" t="s">
        <v>158</v>
      </c>
      <c r="Z176" t="s">
        <v>158</v>
      </c>
      <c r="AA176" t="s">
        <v>158</v>
      </c>
      <c r="AB176" t="s">
        <v>167</v>
      </c>
      <c r="AC176" t="s">
        <v>158</v>
      </c>
      <c r="AD176" t="s">
        <v>158</v>
      </c>
      <c r="AE176" t="s">
        <v>158</v>
      </c>
      <c r="AF176" t="s">
        <v>158</v>
      </c>
      <c r="AL176" t="s">
        <v>174</v>
      </c>
      <c r="AM176" t="s">
        <v>174</v>
      </c>
      <c r="AO176" t="s">
        <v>174</v>
      </c>
      <c r="AP176" t="s">
        <v>174</v>
      </c>
      <c r="AW176" t="s">
        <v>174</v>
      </c>
      <c r="BA176" t="s">
        <v>174</v>
      </c>
    </row>
    <row r="178" spans="24:40">
      <c r="X178" t="s">
        <v>93</v>
      </c>
      <c r="Y178" t="s">
        <v>93</v>
      </c>
      <c r="Z178" t="s">
        <v>93</v>
      </c>
      <c r="AA178" t="s">
        <v>93</v>
      </c>
      <c r="AB178" t="s">
        <v>93</v>
      </c>
      <c r="AC178" t="s">
        <v>93</v>
      </c>
      <c r="AD178" t="s">
        <v>93</v>
      </c>
      <c r="AE178" t="s">
        <v>93</v>
      </c>
      <c r="AF178" t="s">
        <v>93</v>
      </c>
      <c r="AL178" t="s">
        <v>93</v>
      </c>
      <c r="AM178" t="s">
        <v>93</v>
      </c>
      <c r="AN178" t="s">
        <v>93</v>
      </c>
    </row>
    <row r="180" spans="24:40">
      <c r="X180" t="s">
        <v>149</v>
      </c>
      <c r="Y180" t="s">
        <v>149</v>
      </c>
      <c r="Z180" t="s">
        <v>149</v>
      </c>
      <c r="AA180" t="s">
        <v>149</v>
      </c>
      <c r="AB180" t="s">
        <v>149</v>
      </c>
      <c r="AC180" t="s">
        <v>149</v>
      </c>
      <c r="AD180" t="s">
        <v>149</v>
      </c>
      <c r="AE180" t="s">
        <v>149</v>
      </c>
      <c r="AF180" t="s">
        <v>149</v>
      </c>
      <c r="AL180" t="s">
        <v>101</v>
      </c>
      <c r="AM180" t="s">
        <v>101</v>
      </c>
      <c r="AN180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127"/>
  <sheetViews>
    <sheetView workbookViewId="0">
      <pane xSplit="3" ySplit="2" topLeftCell="W99" activePane="bottomRight" state="frozen"/>
      <selection activeCell="B108" sqref="B108"/>
      <selection pane="topRight" activeCell="B108" sqref="B108"/>
      <selection pane="bottomLeft" activeCell="B108" sqref="B108"/>
      <selection pane="bottomRight" activeCell="B119" sqref="B119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Y2" t="s">
        <v>71</v>
      </c>
      <c r="Z2" t="s">
        <v>71</v>
      </c>
      <c r="AA2" t="s">
        <v>71</v>
      </c>
      <c r="AB2" t="s">
        <v>71</v>
      </c>
      <c r="AC2" t="s">
        <v>71</v>
      </c>
      <c r="AD2" t="s">
        <v>71</v>
      </c>
      <c r="AE2" s="1"/>
      <c r="AG2" t="s">
        <v>71</v>
      </c>
      <c r="AH2" t="s">
        <v>71</v>
      </c>
      <c r="AI2" t="s">
        <v>71</v>
      </c>
      <c r="AJ2" t="s">
        <v>71</v>
      </c>
      <c r="AK2" t="s">
        <v>71</v>
      </c>
      <c r="AL2" t="s">
        <v>71</v>
      </c>
      <c r="AM2" t="s">
        <v>71</v>
      </c>
      <c r="AN2" t="s">
        <v>130</v>
      </c>
      <c r="AO2" t="s">
        <v>130</v>
      </c>
      <c r="AP2" t="s">
        <v>130</v>
      </c>
      <c r="AW2" t="s">
        <v>130</v>
      </c>
      <c r="AX2" t="s">
        <v>130</v>
      </c>
      <c r="AY2" t="s">
        <v>130</v>
      </c>
      <c r="AZ2" t="s">
        <v>130</v>
      </c>
      <c r="BA2" t="s">
        <v>130</v>
      </c>
      <c r="BB2" t="s">
        <v>130</v>
      </c>
    </row>
    <row r="3" spans="1:54">
      <c r="A3" t="s">
        <v>2</v>
      </c>
      <c r="B3" t="s">
        <v>3</v>
      </c>
      <c r="Y3">
        <v>97059</v>
      </c>
      <c r="Z3">
        <v>33792</v>
      </c>
      <c r="AA3">
        <v>100486</v>
      </c>
      <c r="AB3">
        <v>56884</v>
      </c>
      <c r="AC3">
        <v>26918</v>
      </c>
      <c r="AD3">
        <v>62585</v>
      </c>
      <c r="AF3">
        <v>31818</v>
      </c>
      <c r="AL3">
        <v>30005</v>
      </c>
      <c r="AM3">
        <v>20451</v>
      </c>
      <c r="AN3">
        <v>108267</v>
      </c>
      <c r="AO3">
        <v>180399</v>
      </c>
      <c r="AP3">
        <v>175125</v>
      </c>
      <c r="AW3">
        <v>30402</v>
      </c>
      <c r="AX3">
        <v>86618</v>
      </c>
      <c r="AY3">
        <v>48379</v>
      </c>
      <c r="AZ3">
        <v>129360</v>
      </c>
      <c r="BA3">
        <v>107114</v>
      </c>
      <c r="BB3">
        <v>1362433</v>
      </c>
    </row>
    <row r="4" spans="1:54">
      <c r="B4" t="s">
        <v>152</v>
      </c>
      <c r="Y4">
        <v>48557</v>
      </c>
      <c r="Z4">
        <v>24149</v>
      </c>
      <c r="AA4">
        <v>12729</v>
      </c>
      <c r="AB4">
        <v>22118</v>
      </c>
      <c r="AC4">
        <v>9794</v>
      </c>
      <c r="AD4">
        <v>10061</v>
      </c>
    </row>
    <row r="5" spans="1:54">
      <c r="B5" t="s">
        <v>4</v>
      </c>
      <c r="AF5">
        <v>14139</v>
      </c>
      <c r="AL5">
        <v>3550</v>
      </c>
      <c r="AM5">
        <v>3435</v>
      </c>
      <c r="AN5">
        <v>24027</v>
      </c>
      <c r="AO5">
        <v>49076</v>
      </c>
      <c r="AP5">
        <v>20664</v>
      </c>
      <c r="AW5">
        <v>44986</v>
      </c>
      <c r="AX5">
        <v>34127</v>
      </c>
      <c r="AY5">
        <v>35841</v>
      </c>
      <c r="AZ5">
        <v>108233</v>
      </c>
      <c r="BA5">
        <v>49381</v>
      </c>
      <c r="BB5">
        <v>51426</v>
      </c>
    </row>
    <row r="6" spans="1:54">
      <c r="B6" t="s">
        <v>139</v>
      </c>
    </row>
    <row r="7" spans="1:54">
      <c r="B7" t="s">
        <v>175</v>
      </c>
    </row>
    <row r="8" spans="1:54">
      <c r="B8" t="s">
        <v>58</v>
      </c>
      <c r="AC8">
        <v>886</v>
      </c>
      <c r="AD8">
        <v>630</v>
      </c>
      <c r="AF8">
        <v>1493</v>
      </c>
      <c r="AL8">
        <v>1877</v>
      </c>
      <c r="AM8">
        <v>3852</v>
      </c>
      <c r="AN8">
        <v>3892</v>
      </c>
      <c r="AO8">
        <v>580</v>
      </c>
      <c r="AP8">
        <v>7001</v>
      </c>
      <c r="BB8">
        <v>20</v>
      </c>
    </row>
    <row r="9" spans="1:54">
      <c r="B9" t="s">
        <v>5</v>
      </c>
    </row>
    <row r="10" spans="1:54">
      <c r="B10" t="s">
        <v>92</v>
      </c>
      <c r="AL10">
        <v>300</v>
      </c>
      <c r="AY10">
        <v>70</v>
      </c>
      <c r="AZ10">
        <v>11220</v>
      </c>
      <c r="BB10">
        <v>1678</v>
      </c>
    </row>
    <row r="11" spans="1:54">
      <c r="B11" t="s">
        <v>6</v>
      </c>
      <c r="AL11">
        <v>182</v>
      </c>
      <c r="AM11">
        <v>90</v>
      </c>
      <c r="AO11">
        <v>163</v>
      </c>
      <c r="AP11">
        <v>171</v>
      </c>
      <c r="AW11">
        <v>20676</v>
      </c>
      <c r="AY11">
        <v>24</v>
      </c>
      <c r="BA11">
        <v>6480</v>
      </c>
      <c r="BB11">
        <v>5254</v>
      </c>
    </row>
    <row r="12" spans="1:54">
      <c r="B12" t="s">
        <v>145</v>
      </c>
    </row>
    <row r="13" spans="1:54">
      <c r="B13" t="s">
        <v>7</v>
      </c>
      <c r="Z13">
        <v>125</v>
      </c>
      <c r="AF13">
        <v>135</v>
      </c>
      <c r="AN13">
        <v>10</v>
      </c>
    </row>
    <row r="14" spans="1:54">
      <c r="B14" t="s">
        <v>8</v>
      </c>
      <c r="Y14">
        <v>39676</v>
      </c>
      <c r="Z14">
        <v>31089</v>
      </c>
      <c r="AA14">
        <v>18149</v>
      </c>
      <c r="AB14">
        <v>13365</v>
      </c>
      <c r="AC14">
        <v>11852</v>
      </c>
      <c r="AD14">
        <v>16017</v>
      </c>
      <c r="AF14">
        <v>4393</v>
      </c>
      <c r="AL14">
        <v>6404</v>
      </c>
      <c r="AM14">
        <v>4793</v>
      </c>
      <c r="AN14">
        <v>18438</v>
      </c>
      <c r="AO14">
        <v>20253</v>
      </c>
      <c r="AP14">
        <v>22682</v>
      </c>
      <c r="AW14">
        <v>175767</v>
      </c>
      <c r="AX14">
        <v>302286</v>
      </c>
      <c r="AY14">
        <v>255889</v>
      </c>
      <c r="AZ14">
        <v>165550</v>
      </c>
      <c r="BA14">
        <v>211840</v>
      </c>
      <c r="BB14">
        <v>137912</v>
      </c>
    </row>
    <row r="15" spans="1:54">
      <c r="B15" t="s">
        <v>9</v>
      </c>
      <c r="AW15">
        <v>12</v>
      </c>
      <c r="AX15">
        <v>473</v>
      </c>
      <c r="AY15">
        <v>55</v>
      </c>
      <c r="AZ15">
        <v>65</v>
      </c>
      <c r="BA15">
        <v>38</v>
      </c>
      <c r="BB15">
        <v>370</v>
      </c>
    </row>
    <row r="16" spans="1:54">
      <c r="B16" t="s">
        <v>10</v>
      </c>
    </row>
    <row r="17" spans="2:54">
      <c r="B17" t="s">
        <v>113</v>
      </c>
      <c r="BB17">
        <v>3840</v>
      </c>
    </row>
    <row r="18" spans="2:54">
      <c r="B18" t="s">
        <v>11</v>
      </c>
      <c r="Y18">
        <v>143464</v>
      </c>
      <c r="Z18">
        <v>77801</v>
      </c>
      <c r="AA18">
        <v>69592</v>
      </c>
      <c r="AB18">
        <v>58404</v>
      </c>
      <c r="AC18">
        <v>55930</v>
      </c>
      <c r="AD18">
        <v>67215</v>
      </c>
      <c r="AF18">
        <v>58976</v>
      </c>
      <c r="AL18">
        <v>24305</v>
      </c>
      <c r="AM18">
        <v>29513</v>
      </c>
      <c r="AN18">
        <v>149156</v>
      </c>
      <c r="AO18">
        <v>125015</v>
      </c>
      <c r="AP18">
        <v>168503</v>
      </c>
      <c r="AW18">
        <v>544633</v>
      </c>
      <c r="AX18">
        <v>400020</v>
      </c>
      <c r="AY18">
        <v>320996</v>
      </c>
      <c r="AZ18">
        <v>547729</v>
      </c>
      <c r="BA18">
        <v>653718</v>
      </c>
      <c r="BB18">
        <v>928940</v>
      </c>
    </row>
    <row r="19" spans="2:54">
      <c r="B19" t="s">
        <v>140</v>
      </c>
    </row>
    <row r="20" spans="2:54">
      <c r="B20" t="s">
        <v>117</v>
      </c>
      <c r="AZ20">
        <v>353</v>
      </c>
    </row>
    <row r="21" spans="2:54">
      <c r="B21" t="s">
        <v>119</v>
      </c>
    </row>
    <row r="22" spans="2:54">
      <c r="B22" t="s">
        <v>120</v>
      </c>
    </row>
    <row r="23" spans="2:54">
      <c r="B23" t="s">
        <v>201</v>
      </c>
    </row>
    <row r="24" spans="2:54">
      <c r="B24" t="s">
        <v>12</v>
      </c>
      <c r="AN24">
        <v>240</v>
      </c>
      <c r="AP24">
        <v>369</v>
      </c>
      <c r="AZ24">
        <v>5</v>
      </c>
    </row>
    <row r="25" spans="2:54">
      <c r="B25" t="s">
        <v>141</v>
      </c>
      <c r="C25" t="s">
        <v>142</v>
      </c>
      <c r="AP25">
        <v>144</v>
      </c>
      <c r="AZ25">
        <v>1500</v>
      </c>
    </row>
    <row r="26" spans="2:54">
      <c r="B26" t="s">
        <v>13</v>
      </c>
      <c r="BA26">
        <v>1400</v>
      </c>
      <c r="BB26">
        <v>105</v>
      </c>
    </row>
    <row r="27" spans="2:54">
      <c r="B27" t="s">
        <v>14</v>
      </c>
      <c r="AO27">
        <v>963</v>
      </c>
    </row>
    <row r="28" spans="2:54">
      <c r="B28" t="s">
        <v>61</v>
      </c>
      <c r="AC28">
        <v>296</v>
      </c>
      <c r="AD28">
        <v>712</v>
      </c>
      <c r="AF28">
        <v>296</v>
      </c>
      <c r="AL28">
        <v>88</v>
      </c>
      <c r="AM28">
        <v>320</v>
      </c>
      <c r="AO28">
        <v>1617</v>
      </c>
      <c r="BA28">
        <v>1200</v>
      </c>
    </row>
    <row r="29" spans="2:54">
      <c r="B29" t="s">
        <v>121</v>
      </c>
    </row>
    <row r="30" spans="2:54">
      <c r="B30" t="s">
        <v>86</v>
      </c>
      <c r="AL30">
        <v>371</v>
      </c>
      <c r="AM30">
        <v>624</v>
      </c>
      <c r="AN30">
        <v>3581</v>
      </c>
      <c r="AO30">
        <v>765</v>
      </c>
      <c r="AP30">
        <v>220</v>
      </c>
    </row>
    <row r="31" spans="2:54">
      <c r="B31" t="s">
        <v>111</v>
      </c>
    </row>
    <row r="32" spans="2:54">
      <c r="B32" t="s">
        <v>112</v>
      </c>
    </row>
    <row r="33" spans="2:54">
      <c r="B33" t="s">
        <v>62</v>
      </c>
    </row>
    <row r="34" spans="2:54">
      <c r="B34" t="s">
        <v>63</v>
      </c>
      <c r="AL34">
        <v>66</v>
      </c>
      <c r="AM34">
        <v>70</v>
      </c>
      <c r="AN34">
        <v>1427</v>
      </c>
      <c r="AO34">
        <v>2159</v>
      </c>
      <c r="AP34">
        <v>100</v>
      </c>
      <c r="AW34">
        <v>1054</v>
      </c>
      <c r="AY34">
        <v>235</v>
      </c>
      <c r="AZ34">
        <v>5545</v>
      </c>
      <c r="BA34">
        <v>32770</v>
      </c>
      <c r="BB34">
        <v>23413</v>
      </c>
    </row>
    <row r="35" spans="2:54">
      <c r="B35" t="s">
        <v>15</v>
      </c>
    </row>
    <row r="36" spans="2:54">
      <c r="B36" t="s">
        <v>122</v>
      </c>
    </row>
    <row r="37" spans="2:54">
      <c r="B37" t="s">
        <v>151</v>
      </c>
      <c r="Y37">
        <v>116</v>
      </c>
      <c r="Z37">
        <v>1034</v>
      </c>
      <c r="AA37">
        <v>296</v>
      </c>
      <c r="AB37">
        <v>764</v>
      </c>
      <c r="AF37">
        <v>78</v>
      </c>
    </row>
    <row r="38" spans="2:54">
      <c r="B38" t="s">
        <v>138</v>
      </c>
    </row>
    <row r="39" spans="2:54">
      <c r="B39" t="s">
        <v>16</v>
      </c>
      <c r="AD39">
        <v>17</v>
      </c>
      <c r="AL39">
        <v>6</v>
      </c>
      <c r="AM39">
        <v>10</v>
      </c>
      <c r="AN39">
        <v>79</v>
      </c>
      <c r="AO39">
        <v>24</v>
      </c>
      <c r="AP39">
        <v>1258</v>
      </c>
    </row>
    <row r="40" spans="2:54">
      <c r="B40" t="s">
        <v>91</v>
      </c>
    </row>
    <row r="41" spans="2:54">
      <c r="B41" t="s">
        <v>17</v>
      </c>
      <c r="AD41">
        <v>13820</v>
      </c>
      <c r="AF41">
        <v>7558</v>
      </c>
      <c r="AL41">
        <v>2696</v>
      </c>
      <c r="AM41">
        <v>4092</v>
      </c>
      <c r="AN41">
        <v>9165</v>
      </c>
      <c r="AO41">
        <v>7041</v>
      </c>
      <c r="AP41">
        <v>11859</v>
      </c>
      <c r="AW41">
        <v>27040</v>
      </c>
      <c r="AX41">
        <v>4687</v>
      </c>
      <c r="AY41">
        <v>34139</v>
      </c>
      <c r="AZ41">
        <v>19111</v>
      </c>
      <c r="BA41">
        <v>7</v>
      </c>
    </row>
    <row r="42" spans="2:54">
      <c r="B42" t="s">
        <v>18</v>
      </c>
      <c r="AC42">
        <v>700</v>
      </c>
    </row>
    <row r="43" spans="2:54">
      <c r="B43" t="s">
        <v>137</v>
      </c>
    </row>
    <row r="44" spans="2:54">
      <c r="B44" t="s">
        <v>19</v>
      </c>
      <c r="AA44">
        <v>1500</v>
      </c>
      <c r="AB44">
        <v>2063</v>
      </c>
      <c r="AD44">
        <v>6161</v>
      </c>
      <c r="AF44">
        <v>449</v>
      </c>
      <c r="AL44">
        <v>265</v>
      </c>
      <c r="AM44">
        <v>1892</v>
      </c>
      <c r="AN44">
        <v>13960</v>
      </c>
      <c r="AO44">
        <v>16624</v>
      </c>
      <c r="AP44">
        <v>6805</v>
      </c>
      <c r="AY44">
        <v>49745</v>
      </c>
      <c r="AZ44">
        <v>47681</v>
      </c>
      <c r="BA44">
        <v>18608</v>
      </c>
      <c r="BB44">
        <v>20232</v>
      </c>
    </row>
    <row r="45" spans="2:54">
      <c r="B45" t="s">
        <v>76</v>
      </c>
      <c r="AY45">
        <v>4596</v>
      </c>
    </row>
    <row r="46" spans="2:54">
      <c r="B46" t="s">
        <v>20</v>
      </c>
      <c r="AL46">
        <v>54</v>
      </c>
      <c r="AM46">
        <v>416</v>
      </c>
      <c r="AN46">
        <v>1982</v>
      </c>
      <c r="AO46">
        <v>530</v>
      </c>
      <c r="AP46">
        <v>3054</v>
      </c>
      <c r="AW46">
        <v>2115</v>
      </c>
      <c r="AX46">
        <v>168857</v>
      </c>
      <c r="AY46">
        <v>54917</v>
      </c>
      <c r="AZ46">
        <v>203850</v>
      </c>
      <c r="BA46">
        <v>12672</v>
      </c>
      <c r="BB46">
        <v>7565</v>
      </c>
    </row>
    <row r="47" spans="2:54">
      <c r="B47" t="s">
        <v>64</v>
      </c>
    </row>
    <row r="48" spans="2:54">
      <c r="B48" t="s">
        <v>59</v>
      </c>
      <c r="AL48">
        <v>19</v>
      </c>
      <c r="AM48">
        <v>149</v>
      </c>
      <c r="AN48">
        <v>2218</v>
      </c>
      <c r="AO48">
        <v>1178</v>
      </c>
      <c r="AP48">
        <v>3893</v>
      </c>
      <c r="AX48">
        <v>1826</v>
      </c>
      <c r="AY48">
        <v>3251</v>
      </c>
      <c r="AZ48">
        <v>748</v>
      </c>
      <c r="BA48">
        <v>49</v>
      </c>
    </row>
    <row r="49" spans="2:54">
      <c r="B49" t="s">
        <v>89</v>
      </c>
      <c r="AO49">
        <v>56</v>
      </c>
    </row>
    <row r="50" spans="2:54">
      <c r="B50" t="s">
        <v>21</v>
      </c>
      <c r="AZ50">
        <v>3528</v>
      </c>
    </row>
    <row r="51" spans="2:54">
      <c r="B51" t="s">
        <v>22</v>
      </c>
      <c r="AN51">
        <v>1104</v>
      </c>
      <c r="AO51">
        <v>210</v>
      </c>
      <c r="AP51">
        <v>192</v>
      </c>
    </row>
    <row r="52" spans="2:54">
      <c r="B52" t="s">
        <v>23</v>
      </c>
      <c r="AF52">
        <v>958</v>
      </c>
      <c r="AL52">
        <v>9</v>
      </c>
      <c r="AM52">
        <v>1397</v>
      </c>
      <c r="AN52">
        <v>1571</v>
      </c>
      <c r="AO52">
        <v>80</v>
      </c>
      <c r="AP52">
        <v>242</v>
      </c>
      <c r="AW52">
        <v>55438</v>
      </c>
      <c r="AX52">
        <v>2000</v>
      </c>
      <c r="AY52">
        <v>37390</v>
      </c>
      <c r="AZ52">
        <v>14037</v>
      </c>
      <c r="BA52">
        <v>17739</v>
      </c>
      <c r="BB52">
        <v>18287</v>
      </c>
    </row>
    <row r="53" spans="2:54">
      <c r="B53" t="s">
        <v>77</v>
      </c>
      <c r="AL53">
        <v>30</v>
      </c>
      <c r="AM53">
        <v>8</v>
      </c>
      <c r="AN53">
        <v>64</v>
      </c>
      <c r="AP53">
        <v>30</v>
      </c>
      <c r="AY53">
        <v>8500</v>
      </c>
      <c r="AZ53">
        <v>20</v>
      </c>
      <c r="BA53">
        <v>120</v>
      </c>
    </row>
    <row r="54" spans="2:54">
      <c r="B54" t="s">
        <v>24</v>
      </c>
      <c r="AF54">
        <v>159</v>
      </c>
      <c r="AL54">
        <v>50</v>
      </c>
      <c r="AW54">
        <v>5</v>
      </c>
      <c r="AY54">
        <v>500</v>
      </c>
      <c r="AZ54">
        <v>5555</v>
      </c>
      <c r="BA54">
        <v>699</v>
      </c>
      <c r="BB54">
        <v>65</v>
      </c>
    </row>
    <row r="55" spans="2:54">
      <c r="B55" t="s">
        <v>25</v>
      </c>
    </row>
    <row r="56" spans="2:54">
      <c r="B56" t="s">
        <v>26</v>
      </c>
      <c r="AB56">
        <v>700</v>
      </c>
      <c r="AL56">
        <v>2172</v>
      </c>
      <c r="AM56">
        <v>583</v>
      </c>
      <c r="AN56">
        <v>13120</v>
      </c>
      <c r="AO56">
        <v>985</v>
      </c>
      <c r="AP56">
        <v>3173</v>
      </c>
      <c r="AY56">
        <v>61200</v>
      </c>
      <c r="BA56">
        <v>40278</v>
      </c>
    </row>
    <row r="57" spans="2:54">
      <c r="B57" t="s">
        <v>27</v>
      </c>
      <c r="AD57">
        <v>1735</v>
      </c>
      <c r="AF57">
        <v>1734</v>
      </c>
      <c r="AL57">
        <v>409</v>
      </c>
      <c r="AM57">
        <v>546</v>
      </c>
      <c r="AN57">
        <v>5144</v>
      </c>
      <c r="AO57">
        <v>9752</v>
      </c>
      <c r="AP57">
        <v>7210</v>
      </c>
      <c r="AW57">
        <v>29626</v>
      </c>
      <c r="AX57">
        <v>55425</v>
      </c>
      <c r="AY57">
        <v>19915</v>
      </c>
      <c r="AZ57">
        <v>28183</v>
      </c>
      <c r="BA57">
        <v>6352</v>
      </c>
      <c r="BB57">
        <v>26199</v>
      </c>
    </row>
    <row r="58" spans="2:54">
      <c r="B58" t="s">
        <v>28</v>
      </c>
      <c r="AO58">
        <v>3</v>
      </c>
      <c r="BB58">
        <v>5137</v>
      </c>
    </row>
    <row r="59" spans="2:54">
      <c r="B59" t="s">
        <v>29</v>
      </c>
      <c r="AD59">
        <v>1100</v>
      </c>
      <c r="AF59">
        <v>882</v>
      </c>
      <c r="AL59">
        <v>1655</v>
      </c>
      <c r="AM59">
        <v>1360</v>
      </c>
      <c r="AN59">
        <v>7506</v>
      </c>
      <c r="AO59">
        <v>3532</v>
      </c>
      <c r="AP59">
        <v>2525</v>
      </c>
      <c r="AW59">
        <v>17646</v>
      </c>
      <c r="AX59">
        <v>22785</v>
      </c>
      <c r="AY59">
        <v>174051</v>
      </c>
      <c r="AZ59">
        <v>31191</v>
      </c>
      <c r="BA59">
        <v>18479</v>
      </c>
      <c r="BB59">
        <v>40440</v>
      </c>
    </row>
    <row r="60" spans="2:54">
      <c r="B60" t="s">
        <v>30</v>
      </c>
      <c r="AN60">
        <v>27</v>
      </c>
      <c r="AW60">
        <v>2548</v>
      </c>
      <c r="AX60">
        <v>4490</v>
      </c>
      <c r="AY60">
        <v>500</v>
      </c>
      <c r="AZ60">
        <v>362</v>
      </c>
      <c r="BA60">
        <v>70</v>
      </c>
      <c r="BB60">
        <v>2772</v>
      </c>
    </row>
    <row r="61" spans="2:54">
      <c r="B61" t="s">
        <v>31</v>
      </c>
      <c r="AY61">
        <v>250</v>
      </c>
      <c r="AZ61">
        <v>9590</v>
      </c>
    </row>
    <row r="62" spans="2:54">
      <c r="B62" t="s">
        <v>123</v>
      </c>
    </row>
    <row r="63" spans="2:54">
      <c r="B63" t="s">
        <v>32</v>
      </c>
      <c r="Y63">
        <v>87075</v>
      </c>
      <c r="Z63">
        <v>21129</v>
      </c>
      <c r="AA63">
        <v>29934</v>
      </c>
      <c r="AB63">
        <v>12487</v>
      </c>
      <c r="AC63">
        <v>10514</v>
      </c>
      <c r="AD63">
        <v>9538</v>
      </c>
      <c r="AF63">
        <v>9632</v>
      </c>
      <c r="AL63">
        <v>8383</v>
      </c>
      <c r="AM63">
        <v>12341</v>
      </c>
      <c r="AN63">
        <v>9025</v>
      </c>
      <c r="AO63">
        <v>40134</v>
      </c>
      <c r="AP63">
        <v>51333</v>
      </c>
      <c r="AY63">
        <v>321</v>
      </c>
      <c r="AZ63">
        <v>1000</v>
      </c>
      <c r="BA63">
        <v>10430</v>
      </c>
    </row>
    <row r="64" spans="2:54">
      <c r="B64" t="s">
        <v>33</v>
      </c>
      <c r="AD64">
        <v>6</v>
      </c>
      <c r="AF64">
        <v>31</v>
      </c>
      <c r="AL64">
        <v>8</v>
      </c>
      <c r="AM64">
        <v>34</v>
      </c>
      <c r="AN64">
        <v>222</v>
      </c>
      <c r="AO64">
        <v>1510</v>
      </c>
      <c r="AP64">
        <v>160</v>
      </c>
      <c r="AW64">
        <v>2639</v>
      </c>
      <c r="AX64">
        <v>2869</v>
      </c>
      <c r="AY64">
        <v>4372</v>
      </c>
      <c r="AZ64">
        <v>1387</v>
      </c>
      <c r="BA64">
        <v>3119</v>
      </c>
      <c r="BB64">
        <v>868</v>
      </c>
    </row>
    <row r="65" spans="2:54">
      <c r="B65" t="s">
        <v>34</v>
      </c>
      <c r="AC65">
        <v>119</v>
      </c>
      <c r="AD65">
        <v>956</v>
      </c>
      <c r="AF65">
        <v>1611</v>
      </c>
      <c r="AL65">
        <v>1548</v>
      </c>
      <c r="AM65">
        <v>678</v>
      </c>
      <c r="AN65">
        <v>1983</v>
      </c>
      <c r="AO65">
        <v>1428</v>
      </c>
      <c r="AP65">
        <v>2037</v>
      </c>
      <c r="AW65">
        <v>40037</v>
      </c>
      <c r="AX65">
        <v>42224</v>
      </c>
      <c r="AY65">
        <v>62323</v>
      </c>
      <c r="AZ65">
        <v>62658</v>
      </c>
      <c r="BA65">
        <v>48433</v>
      </c>
      <c r="BB65">
        <v>156846</v>
      </c>
    </row>
    <row r="66" spans="2:54">
      <c r="B66" t="s">
        <v>35</v>
      </c>
    </row>
    <row r="67" spans="2:54">
      <c r="B67" t="s">
        <v>36</v>
      </c>
      <c r="Z67">
        <v>5341</v>
      </c>
      <c r="AA67">
        <v>9613</v>
      </c>
      <c r="AB67">
        <v>1282</v>
      </c>
      <c r="AC67">
        <v>555</v>
      </c>
      <c r="AD67">
        <v>2511</v>
      </c>
      <c r="AF67">
        <v>9311</v>
      </c>
      <c r="AL67">
        <v>2306</v>
      </c>
      <c r="AM67">
        <v>11685</v>
      </c>
      <c r="AN67">
        <v>26145</v>
      </c>
      <c r="AO67">
        <v>32546</v>
      </c>
      <c r="AP67">
        <v>11147</v>
      </c>
    </row>
    <row r="68" spans="2:54">
      <c r="B68" t="s">
        <v>37</v>
      </c>
    </row>
    <row r="69" spans="2:54">
      <c r="B69" t="s">
        <v>78</v>
      </c>
      <c r="AM69">
        <v>3</v>
      </c>
      <c r="AO69">
        <v>80</v>
      </c>
      <c r="AP69">
        <v>72</v>
      </c>
      <c r="AY69">
        <v>1033</v>
      </c>
      <c r="BA69">
        <v>975</v>
      </c>
      <c r="BB69">
        <v>480</v>
      </c>
    </row>
    <row r="70" spans="2:54">
      <c r="B70" t="s">
        <v>65</v>
      </c>
      <c r="AF70">
        <v>44</v>
      </c>
      <c r="AL70">
        <v>3</v>
      </c>
      <c r="AP70">
        <v>350</v>
      </c>
      <c r="AX70">
        <v>38</v>
      </c>
      <c r="AY70">
        <v>789</v>
      </c>
      <c r="AZ70">
        <v>893</v>
      </c>
    </row>
    <row r="71" spans="2:54">
      <c r="B71" t="s">
        <v>38</v>
      </c>
      <c r="Y71">
        <v>436</v>
      </c>
      <c r="Z71">
        <v>10812</v>
      </c>
      <c r="AA71">
        <v>753</v>
      </c>
      <c r="AB71">
        <v>2215</v>
      </c>
      <c r="AC71">
        <v>4185</v>
      </c>
      <c r="AD71">
        <v>6738</v>
      </c>
      <c r="AF71">
        <v>4548</v>
      </c>
      <c r="AL71">
        <v>7648</v>
      </c>
      <c r="AM71">
        <v>2209</v>
      </c>
      <c r="AN71">
        <v>30554</v>
      </c>
      <c r="AO71">
        <v>66661</v>
      </c>
      <c r="AP71">
        <v>115424</v>
      </c>
      <c r="AY71">
        <v>38459</v>
      </c>
      <c r="AZ71">
        <v>35605</v>
      </c>
      <c r="BA71">
        <v>236347</v>
      </c>
      <c r="BB71">
        <v>21653</v>
      </c>
    </row>
    <row r="72" spans="2:54">
      <c r="B72" t="s">
        <v>115</v>
      </c>
      <c r="AL72">
        <v>58</v>
      </c>
      <c r="AY72">
        <v>325</v>
      </c>
    </row>
    <row r="73" spans="2:54">
      <c r="B73" t="s">
        <v>68</v>
      </c>
    </row>
    <row r="74" spans="2:54">
      <c r="B74" t="s">
        <v>110</v>
      </c>
    </row>
    <row r="75" spans="2:54">
      <c r="B75" t="s">
        <v>39</v>
      </c>
      <c r="Y75">
        <v>18613</v>
      </c>
      <c r="Z75">
        <v>1520</v>
      </c>
      <c r="AA75">
        <v>1708</v>
      </c>
      <c r="AB75">
        <v>2359</v>
      </c>
      <c r="AC75">
        <v>735</v>
      </c>
      <c r="AD75">
        <v>1386</v>
      </c>
      <c r="AF75">
        <v>1675</v>
      </c>
      <c r="AL75">
        <v>2784</v>
      </c>
      <c r="AM75">
        <v>1503</v>
      </c>
      <c r="AN75">
        <v>2728</v>
      </c>
      <c r="AP75">
        <v>10591</v>
      </c>
    </row>
    <row r="76" spans="2:54">
      <c r="B76" t="s">
        <v>40</v>
      </c>
      <c r="AL76">
        <v>186</v>
      </c>
      <c r="AM76">
        <v>4792</v>
      </c>
      <c r="AN76">
        <v>4440</v>
      </c>
      <c r="AO76">
        <v>248</v>
      </c>
      <c r="AP76">
        <v>810</v>
      </c>
    </row>
    <row r="77" spans="2:54">
      <c r="B77" t="s">
        <v>124</v>
      </c>
    </row>
    <row r="78" spans="2:54">
      <c r="B78" t="s">
        <v>125</v>
      </c>
      <c r="BB78">
        <v>25</v>
      </c>
    </row>
    <row r="79" spans="2:54">
      <c r="B79" t="s">
        <v>69</v>
      </c>
    </row>
    <row r="80" spans="2:54">
      <c r="B80" t="s">
        <v>132</v>
      </c>
    </row>
    <row r="81" spans="2:54">
      <c r="B81" t="s">
        <v>126</v>
      </c>
    </row>
    <row r="82" spans="2:54">
      <c r="B82" t="s">
        <v>41</v>
      </c>
    </row>
    <row r="83" spans="2:54">
      <c r="B83" t="s">
        <v>66</v>
      </c>
      <c r="AL83">
        <v>188</v>
      </c>
      <c r="AY83">
        <v>560</v>
      </c>
      <c r="AZ83">
        <v>210</v>
      </c>
    </row>
    <row r="84" spans="2:54">
      <c r="B84" t="s">
        <v>42</v>
      </c>
    </row>
    <row r="85" spans="2:54">
      <c r="B85" t="s">
        <v>60</v>
      </c>
      <c r="AL85">
        <v>75</v>
      </c>
    </row>
    <row r="86" spans="2:54">
      <c r="B86" t="s">
        <v>43</v>
      </c>
      <c r="AP86">
        <v>10</v>
      </c>
    </row>
    <row r="87" spans="2:54">
      <c r="B87" t="s">
        <v>44</v>
      </c>
      <c r="AF87">
        <v>265</v>
      </c>
      <c r="AL87">
        <v>83</v>
      </c>
      <c r="AN87">
        <v>556</v>
      </c>
      <c r="AO87">
        <v>372</v>
      </c>
      <c r="AX87">
        <v>190</v>
      </c>
      <c r="BB87">
        <v>364</v>
      </c>
    </row>
    <row r="88" spans="2:54">
      <c r="B88" t="s">
        <v>79</v>
      </c>
    </row>
    <row r="89" spans="2:54">
      <c r="B89" t="s">
        <v>104</v>
      </c>
    </row>
    <row r="90" spans="2:54">
      <c r="B90" t="s">
        <v>80</v>
      </c>
      <c r="AM90">
        <v>447</v>
      </c>
      <c r="AY90">
        <v>1036</v>
      </c>
      <c r="AZ90">
        <v>1200</v>
      </c>
      <c r="BA90">
        <v>1008</v>
      </c>
    </row>
    <row r="91" spans="2:54">
      <c r="B91" t="s">
        <v>136</v>
      </c>
    </row>
    <row r="92" spans="2:54">
      <c r="B92" t="s">
        <v>45</v>
      </c>
      <c r="AP92">
        <v>5120</v>
      </c>
    </row>
    <row r="93" spans="2:54">
      <c r="B93" t="s">
        <v>67</v>
      </c>
      <c r="AD93">
        <v>32</v>
      </c>
      <c r="AF93">
        <v>10</v>
      </c>
      <c r="AM93">
        <v>43</v>
      </c>
      <c r="AO93">
        <v>171</v>
      </c>
      <c r="AP93">
        <v>842</v>
      </c>
      <c r="AW93">
        <v>722</v>
      </c>
      <c r="AX93">
        <v>1430</v>
      </c>
      <c r="AY93">
        <v>602</v>
      </c>
      <c r="AZ93">
        <v>2692</v>
      </c>
      <c r="BA93">
        <v>8494</v>
      </c>
      <c r="BB93">
        <v>2175</v>
      </c>
    </row>
    <row r="94" spans="2:54">
      <c r="B94" t="s">
        <v>46</v>
      </c>
    </row>
    <row r="95" spans="2:54">
      <c r="B95" t="s">
        <v>81</v>
      </c>
    </row>
    <row r="96" spans="2:54">
      <c r="B96" t="s">
        <v>47</v>
      </c>
    </row>
    <row r="97" spans="2:54">
      <c r="B97" t="s">
        <v>48</v>
      </c>
      <c r="AZ97">
        <v>600</v>
      </c>
      <c r="BA97">
        <v>79215</v>
      </c>
    </row>
    <row r="98" spans="2:54">
      <c r="B98" t="s">
        <v>85</v>
      </c>
      <c r="AL98">
        <v>124</v>
      </c>
    </row>
    <row r="99" spans="2:54">
      <c r="B99" t="s">
        <v>105</v>
      </c>
    </row>
    <row r="100" spans="2:54">
      <c r="B100" t="s">
        <v>49</v>
      </c>
    </row>
    <row r="101" spans="2:54">
      <c r="B101" t="s">
        <v>127</v>
      </c>
    </row>
    <row r="102" spans="2:54">
      <c r="B102" t="s">
        <v>50</v>
      </c>
      <c r="AB102">
        <v>1080</v>
      </c>
      <c r="AD102">
        <v>510</v>
      </c>
      <c r="AF102">
        <v>5648</v>
      </c>
      <c r="AL102">
        <v>2889</v>
      </c>
      <c r="AM102">
        <v>2159</v>
      </c>
      <c r="AN102">
        <v>4461</v>
      </c>
      <c r="AO102">
        <v>608</v>
      </c>
      <c r="AX102">
        <v>3500</v>
      </c>
      <c r="AY102">
        <v>10825</v>
      </c>
    </row>
    <row r="103" spans="2:54">
      <c r="B103" t="s">
        <v>128</v>
      </c>
    </row>
    <row r="104" spans="2:54">
      <c r="B104" t="s">
        <v>129</v>
      </c>
    </row>
    <row r="105" spans="2:54">
      <c r="B105" t="s">
        <v>51</v>
      </c>
      <c r="AP105">
        <v>2230</v>
      </c>
    </row>
    <row r="106" spans="2:54">
      <c r="B106" t="s">
        <v>52</v>
      </c>
      <c r="AN106">
        <v>14</v>
      </c>
      <c r="AO106">
        <v>7</v>
      </c>
      <c r="AW106">
        <v>48167</v>
      </c>
      <c r="AX106">
        <v>78343</v>
      </c>
      <c r="AY106">
        <v>157040</v>
      </c>
      <c r="AZ106">
        <v>61</v>
      </c>
      <c r="BA106">
        <v>153624</v>
      </c>
      <c r="BB106">
        <v>205047</v>
      </c>
    </row>
    <row r="107" spans="2:54">
      <c r="B107" t="s">
        <v>109</v>
      </c>
    </row>
    <row r="108" spans="2:54">
      <c r="B108" t="s">
        <v>53</v>
      </c>
      <c r="AZ108">
        <v>24781</v>
      </c>
    </row>
    <row r="109" spans="2:54">
      <c r="B109" t="s">
        <v>54</v>
      </c>
      <c r="AD109">
        <v>807</v>
      </c>
      <c r="AF109">
        <v>884</v>
      </c>
      <c r="AL109">
        <v>490</v>
      </c>
      <c r="AM109">
        <v>300</v>
      </c>
      <c r="AO109">
        <v>2400</v>
      </c>
      <c r="AP109">
        <v>1840</v>
      </c>
      <c r="AY109">
        <v>2340</v>
      </c>
      <c r="AZ109">
        <v>10667</v>
      </c>
      <c r="BA109">
        <v>186</v>
      </c>
    </row>
    <row r="110" spans="2:54">
      <c r="B110" t="s">
        <v>55</v>
      </c>
      <c r="Y110">
        <v>218004</v>
      </c>
      <c r="Z110">
        <v>256102</v>
      </c>
      <c r="AA110">
        <v>122196</v>
      </c>
      <c r="AB110">
        <v>195821</v>
      </c>
      <c r="AC110">
        <v>150768</v>
      </c>
      <c r="AD110">
        <v>182823</v>
      </c>
      <c r="AF110">
        <v>149504</v>
      </c>
      <c r="AL110">
        <v>84752</v>
      </c>
      <c r="AM110">
        <v>440782</v>
      </c>
      <c r="AN110">
        <v>522563</v>
      </c>
      <c r="AO110">
        <v>1977501</v>
      </c>
      <c r="AP110">
        <v>855916</v>
      </c>
      <c r="AW110">
        <v>830477</v>
      </c>
      <c r="AX110">
        <v>931522</v>
      </c>
      <c r="AY110">
        <v>902358</v>
      </c>
      <c r="AZ110">
        <v>916504</v>
      </c>
      <c r="BA110">
        <v>1283425</v>
      </c>
      <c r="BB110">
        <v>1455443</v>
      </c>
    </row>
    <row r="111" spans="2:54">
      <c r="B111" t="s">
        <v>56</v>
      </c>
      <c r="Y111">
        <v>82414</v>
      </c>
      <c r="Z111">
        <v>52523</v>
      </c>
      <c r="AA111">
        <v>67439</v>
      </c>
      <c r="AB111">
        <v>42972</v>
      </c>
      <c r="AC111">
        <v>32578</v>
      </c>
      <c r="AD111">
        <v>48289</v>
      </c>
      <c r="AF111">
        <v>39541</v>
      </c>
      <c r="AL111">
        <v>28830</v>
      </c>
      <c r="AM111">
        <v>26971</v>
      </c>
      <c r="AN111">
        <v>95713</v>
      </c>
      <c r="AO111">
        <v>148091</v>
      </c>
      <c r="AP111">
        <v>310316</v>
      </c>
      <c r="AW111">
        <v>88868</v>
      </c>
      <c r="AX111">
        <v>244714</v>
      </c>
      <c r="AY111">
        <v>438823</v>
      </c>
      <c r="AZ111">
        <v>410977</v>
      </c>
      <c r="BA111">
        <v>647217</v>
      </c>
      <c r="BB111">
        <v>527700</v>
      </c>
    </row>
    <row r="112" spans="2:54">
      <c r="B112" t="s">
        <v>181</v>
      </c>
      <c r="AY112">
        <v>440</v>
      </c>
      <c r="AZ112">
        <v>3925</v>
      </c>
      <c r="BA112">
        <v>6545</v>
      </c>
      <c r="BB112">
        <v>40839</v>
      </c>
    </row>
    <row r="113" spans="2:54">
      <c r="B113" t="s">
        <v>153</v>
      </c>
      <c r="Y113">
        <v>114974</v>
      </c>
      <c r="Z113">
        <v>15428</v>
      </c>
      <c r="AA113">
        <v>24833</v>
      </c>
      <c r="AB113">
        <v>11420</v>
      </c>
      <c r="AC113">
        <v>12610</v>
      </c>
      <c r="AD113">
        <v>1451</v>
      </c>
    </row>
    <row r="114" spans="2:54">
      <c r="B114" t="s">
        <v>156</v>
      </c>
      <c r="Y114">
        <v>8017</v>
      </c>
      <c r="Z114">
        <v>4561</v>
      </c>
      <c r="AA114">
        <v>5271</v>
      </c>
      <c r="AB114">
        <v>2822</v>
      </c>
      <c r="AC114">
        <v>2841</v>
      </c>
      <c r="AD114">
        <v>2744</v>
      </c>
      <c r="AF114">
        <v>3028</v>
      </c>
      <c r="AL114">
        <v>59439</v>
      </c>
      <c r="AM114">
        <v>60694</v>
      </c>
      <c r="AN114">
        <v>265287</v>
      </c>
      <c r="AO114">
        <v>316696</v>
      </c>
      <c r="AP114">
        <v>368204</v>
      </c>
    </row>
    <row r="115" spans="2:54">
      <c r="B115" t="s">
        <v>157</v>
      </c>
      <c r="Y115">
        <v>114845</v>
      </c>
      <c r="Z115">
        <v>55187</v>
      </c>
      <c r="AA115">
        <v>58286</v>
      </c>
      <c r="AB115">
        <v>60460</v>
      </c>
      <c r="AC115">
        <v>51357</v>
      </c>
      <c r="AD115">
        <v>55363</v>
      </c>
      <c r="AF115">
        <v>81973</v>
      </c>
    </row>
    <row r="116" spans="2:54">
      <c r="B116" t="s">
        <v>172</v>
      </c>
      <c r="AW116">
        <v>2870782</v>
      </c>
      <c r="AX116">
        <v>2164050</v>
      </c>
      <c r="AY116">
        <v>1371782</v>
      </c>
      <c r="AZ116">
        <v>2046339</v>
      </c>
      <c r="BA116">
        <v>1863717</v>
      </c>
      <c r="BB116">
        <v>1559373</v>
      </c>
    </row>
    <row r="117" spans="2:54">
      <c r="B117" t="s">
        <v>154</v>
      </c>
    </row>
    <row r="119" spans="2:54">
      <c r="B119" t="s">
        <v>227</v>
      </c>
      <c r="X119">
        <f t="shared" ref="X119:AB119" si="0">SUM(X3:X118)</f>
        <v>0</v>
      </c>
      <c r="Y119">
        <f t="shared" si="0"/>
        <v>973250</v>
      </c>
      <c r="Z119">
        <f t="shared" si="0"/>
        <v>590593</v>
      </c>
      <c r="AA119">
        <f t="shared" si="0"/>
        <v>522785</v>
      </c>
      <c r="AB119">
        <f t="shared" si="0"/>
        <v>487216</v>
      </c>
      <c r="AC119">
        <f>SUM(AC3:AC118)</f>
        <v>372638</v>
      </c>
      <c r="AD119">
        <f t="shared" ref="AD119:BB119" si="1">SUM(AD3:AD118)</f>
        <v>493207</v>
      </c>
      <c r="AE119">
        <f t="shared" si="1"/>
        <v>0</v>
      </c>
      <c r="AF119">
        <f t="shared" si="1"/>
        <v>430773</v>
      </c>
      <c r="AG119">
        <f t="shared" si="1"/>
        <v>0</v>
      </c>
      <c r="AH119">
        <f t="shared" si="1"/>
        <v>0</v>
      </c>
      <c r="AI119">
        <f t="shared" si="1"/>
        <v>0</v>
      </c>
      <c r="AJ119">
        <f t="shared" si="1"/>
        <v>0</v>
      </c>
      <c r="AK119">
        <f t="shared" si="1"/>
        <v>0</v>
      </c>
      <c r="AL119">
        <f t="shared" si="1"/>
        <v>274307</v>
      </c>
      <c r="AM119">
        <f t="shared" si="1"/>
        <v>638242</v>
      </c>
      <c r="AN119">
        <f t="shared" si="1"/>
        <v>1328669</v>
      </c>
      <c r="AO119">
        <f t="shared" si="1"/>
        <v>3009458</v>
      </c>
      <c r="AP119">
        <f t="shared" si="1"/>
        <v>2171622</v>
      </c>
      <c r="AQ119">
        <f t="shared" si="1"/>
        <v>0</v>
      </c>
      <c r="AR119">
        <f t="shared" si="1"/>
        <v>0</v>
      </c>
      <c r="AS119">
        <f t="shared" si="1"/>
        <v>0</v>
      </c>
      <c r="AT119">
        <f t="shared" si="1"/>
        <v>0</v>
      </c>
      <c r="AU119">
        <f t="shared" si="1"/>
        <v>0</v>
      </c>
      <c r="AV119">
        <f t="shared" si="1"/>
        <v>0</v>
      </c>
      <c r="AW119">
        <f t="shared" si="1"/>
        <v>4833640</v>
      </c>
      <c r="AX119">
        <f t="shared" si="1"/>
        <v>4552474</v>
      </c>
      <c r="AY119">
        <f t="shared" si="1"/>
        <v>4103871</v>
      </c>
      <c r="AZ119">
        <f t="shared" si="1"/>
        <v>4852915</v>
      </c>
      <c r="BA119">
        <f t="shared" si="1"/>
        <v>5521749</v>
      </c>
      <c r="BB119">
        <f t="shared" si="1"/>
        <v>6606901</v>
      </c>
    </row>
    <row r="121" spans="2:54">
      <c r="Y121">
        <f>973250-Y119</f>
        <v>0</v>
      </c>
      <c r="Z121">
        <f>590593-Z119</f>
        <v>0</v>
      </c>
      <c r="AA121">
        <f>522785-AA119</f>
        <v>0</v>
      </c>
      <c r="AB121">
        <f>487216-AB119</f>
        <v>0</v>
      </c>
      <c r="AC121">
        <f>372638-AC119</f>
        <v>0</v>
      </c>
      <c r="AD121">
        <f>493207-AD119</f>
        <v>0</v>
      </c>
      <c r="AF121">
        <f>430773-AF119</f>
        <v>0</v>
      </c>
      <c r="AL121">
        <f>274307-AL119</f>
        <v>0</v>
      </c>
      <c r="AM121">
        <f>638242-AM119</f>
        <v>0</v>
      </c>
      <c r="AN121">
        <f>1328669-AN119</f>
        <v>0</v>
      </c>
      <c r="AO121">
        <f>3009458-AO119</f>
        <v>0</v>
      </c>
      <c r="AP121">
        <f>2171622-AP119</f>
        <v>0</v>
      </c>
      <c r="AW121">
        <f>4833640-AW119</f>
        <v>0</v>
      </c>
      <c r="AX121">
        <f>4552474-AX119</f>
        <v>0</v>
      </c>
      <c r="AY121">
        <f>4103871-AY119</f>
        <v>0</v>
      </c>
      <c r="AZ121">
        <f>4852915-AZ119</f>
        <v>0</v>
      </c>
      <c r="BA121">
        <f>5521749-BA119</f>
        <v>0</v>
      </c>
      <c r="BB121">
        <f>6606901-BB119</f>
        <v>0</v>
      </c>
    </row>
    <row r="123" spans="2:54">
      <c r="Y123" t="s">
        <v>218</v>
      </c>
      <c r="Z123" t="s">
        <v>219</v>
      </c>
      <c r="AA123" t="s">
        <v>171</v>
      </c>
      <c r="AB123" t="s">
        <v>166</v>
      </c>
      <c r="AC123" t="s">
        <v>155</v>
      </c>
      <c r="AD123" t="s">
        <v>165</v>
      </c>
      <c r="AF123" t="s">
        <v>163</v>
      </c>
      <c r="AL123" t="s">
        <v>174</v>
      </c>
      <c r="AM123" t="s">
        <v>174</v>
      </c>
      <c r="AO123" t="s">
        <v>174</v>
      </c>
      <c r="AW123" t="s">
        <v>174</v>
      </c>
      <c r="AX123" t="s">
        <v>174</v>
      </c>
      <c r="AY123" t="s">
        <v>174</v>
      </c>
      <c r="AZ123" t="s">
        <v>174</v>
      </c>
      <c r="BA123" t="s">
        <v>174</v>
      </c>
      <c r="BB123" t="s">
        <v>174</v>
      </c>
    </row>
    <row r="125" spans="2:54">
      <c r="X125" t="s">
        <v>93</v>
      </c>
      <c r="Y125" t="s">
        <v>93</v>
      </c>
      <c r="Z125" t="s">
        <v>93</v>
      </c>
      <c r="AA125" t="s">
        <v>93</v>
      </c>
      <c r="AB125" t="s">
        <v>93</v>
      </c>
      <c r="AC125" t="s">
        <v>93</v>
      </c>
      <c r="AD125" t="s">
        <v>93</v>
      </c>
      <c r="AF125" t="s">
        <v>93</v>
      </c>
      <c r="AL125" t="s">
        <v>93</v>
      </c>
      <c r="AM125" t="s">
        <v>93</v>
      </c>
      <c r="AN125" t="s">
        <v>93</v>
      </c>
    </row>
    <row r="127" spans="2:54">
      <c r="X127" t="s">
        <v>149</v>
      </c>
      <c r="Y127" t="s">
        <v>149</v>
      </c>
      <c r="Z127" t="s">
        <v>149</v>
      </c>
      <c r="AA127" t="s">
        <v>149</v>
      </c>
      <c r="AB127" t="s">
        <v>149</v>
      </c>
      <c r="AC127" t="s">
        <v>149</v>
      </c>
      <c r="AD127" t="s">
        <v>149</v>
      </c>
      <c r="AF127" t="s">
        <v>149</v>
      </c>
      <c r="AL127" t="s">
        <v>101</v>
      </c>
      <c r="AM127" t="s">
        <v>101</v>
      </c>
      <c r="AN127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imports</vt:lpstr>
      <vt:lpstr>exports</vt:lpstr>
      <vt:lpstr>domexp</vt:lpstr>
      <vt:lpstr>reexp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arpie71</dc:creator>
  <cp:lastModifiedBy>rhicks</cp:lastModifiedBy>
  <dcterms:created xsi:type="dcterms:W3CDTF">2009-02-16T11:18:02Z</dcterms:created>
  <dcterms:modified xsi:type="dcterms:W3CDTF">2011-10-03T15:03:42Z</dcterms:modified>
</cp:coreProperties>
</file>