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4895" windowHeight="660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S90" i="2"/>
  <c r="AT90"/>
  <c r="AU90"/>
  <c r="AV90"/>
  <c r="AW90"/>
  <c r="AX90"/>
  <c r="AY90"/>
  <c r="AY92" s="1"/>
  <c r="AZ90"/>
  <c r="AZ92" s="1"/>
  <c r="BA90"/>
  <c r="BA92" s="1"/>
  <c r="BB90"/>
  <c r="AR90"/>
  <c r="AR92" s="1"/>
  <c r="W90"/>
  <c r="W92" s="1"/>
  <c r="AK70" i="1" l="1"/>
  <c r="X90" i="2"/>
  <c r="X92" s="1"/>
  <c r="Y90"/>
  <c r="Y92" s="1"/>
  <c r="Z90"/>
  <c r="Z92" s="1"/>
  <c r="AA90"/>
  <c r="AA92" s="1"/>
  <c r="AB90"/>
  <c r="AB92" s="1"/>
  <c r="AC90"/>
  <c r="AC92" s="1"/>
  <c r="AD90"/>
  <c r="AD92" s="1"/>
  <c r="AE90"/>
  <c r="AE92" s="1"/>
  <c r="AF90"/>
  <c r="AF92" s="1"/>
  <c r="AG90"/>
  <c r="AG92" s="1"/>
  <c r="AM90"/>
  <c r="AM92" s="1"/>
  <c r="AN90"/>
  <c r="AN92" s="1"/>
  <c r="AO90"/>
  <c r="AO92" s="1"/>
  <c r="AP90"/>
  <c r="AP92" s="1"/>
  <c r="AQ90"/>
  <c r="AQ92" s="1"/>
  <c r="E109" i="1"/>
  <c r="F109"/>
  <c r="G109"/>
  <c r="H109"/>
  <c r="I109"/>
  <c r="J109"/>
  <c r="K109"/>
  <c r="L109"/>
  <c r="M109"/>
  <c r="N109"/>
  <c r="O109"/>
  <c r="P109"/>
  <c r="Q109"/>
  <c r="R109"/>
  <c r="R111" s="1"/>
  <c r="S109"/>
  <c r="S111" s="1"/>
  <c r="T109"/>
  <c r="T111" s="1"/>
  <c r="U109"/>
  <c r="U111" s="1"/>
  <c r="V109"/>
  <c r="V111" s="1"/>
  <c r="W109"/>
  <c r="W111" s="1"/>
  <c r="X109"/>
  <c r="X111" s="1"/>
  <c r="Y109"/>
  <c r="Y111" s="1"/>
  <c r="Z109"/>
  <c r="Z111" s="1"/>
  <c r="AA109"/>
  <c r="AA111" s="1"/>
  <c r="AB109"/>
  <c r="AB111" s="1"/>
  <c r="AC109"/>
  <c r="AC111" s="1"/>
  <c r="AD109"/>
  <c r="AD111" s="1"/>
  <c r="AE109"/>
  <c r="AE111" s="1"/>
  <c r="AF109"/>
  <c r="AF111" s="1"/>
  <c r="AG109"/>
  <c r="AG111" s="1"/>
  <c r="AH109"/>
  <c r="AH111" s="1"/>
  <c r="AJ90" i="2"/>
  <c r="AJ92" s="1"/>
  <c r="AK90"/>
  <c r="AK92" s="1"/>
  <c r="AL90"/>
  <c r="AL92" s="1"/>
  <c r="AK109" i="1"/>
  <c r="AK111" s="1"/>
  <c r="AL109"/>
  <c r="AL111" s="1"/>
  <c r="AM109"/>
  <c r="AM111" s="1"/>
  <c r="AN109"/>
  <c r="AN111" s="1"/>
  <c r="AO109"/>
  <c r="AO111" s="1"/>
  <c r="AP109"/>
  <c r="AP111" s="1"/>
  <c r="AQ109"/>
  <c r="AQ111" s="1"/>
  <c r="AR109"/>
  <c r="AR111" s="1"/>
  <c r="AS109"/>
  <c r="AS111" s="1"/>
  <c r="AT109"/>
  <c r="AU109"/>
  <c r="AV109"/>
  <c r="AW109"/>
  <c r="AX109"/>
  <c r="AY109"/>
  <c r="AZ109"/>
  <c r="AZ111" s="1"/>
  <c r="BA109"/>
  <c r="BA111" s="1"/>
  <c r="BB109"/>
  <c r="BB111" s="1"/>
  <c r="AJ109"/>
  <c r="AJ111"/>
  <c r="AI90" i="2"/>
  <c r="AI92" s="1"/>
  <c r="AH90"/>
  <c r="AH92"/>
  <c r="AI109" i="1"/>
  <c r="AI111" s="1"/>
</calcChain>
</file>

<file path=xl/sharedStrings.xml><?xml version="1.0" encoding="utf-8"?>
<sst xmlns="http://schemas.openxmlformats.org/spreadsheetml/2006/main" count="306" uniqueCount="127">
  <si>
    <t>Tunisia</t>
  </si>
  <si>
    <t>France</t>
  </si>
  <si>
    <t>Algerie</t>
  </si>
  <si>
    <t>Italie</t>
  </si>
  <si>
    <t>Angleterre</t>
  </si>
  <si>
    <t>Etats-Unis d'Amerique</t>
  </si>
  <si>
    <t>Belgique</t>
  </si>
  <si>
    <t>Tripoli</t>
  </si>
  <si>
    <t>Roumanie</t>
  </si>
  <si>
    <t>Hollande</t>
  </si>
  <si>
    <t>Chine</t>
  </si>
  <si>
    <t>Allemagne</t>
  </si>
  <si>
    <t>Malte</t>
  </si>
  <si>
    <t>Espagne</t>
  </si>
  <si>
    <t>Bresil</t>
  </si>
  <si>
    <t>Suede</t>
  </si>
  <si>
    <t>Perse</t>
  </si>
  <si>
    <t>Grece</t>
  </si>
  <si>
    <t>Yougo-Slavie</t>
  </si>
  <si>
    <t>Indies: Comptoirs Anglais</t>
  </si>
  <si>
    <t>Colonies francaises (autre que l'Algerie)</t>
  </si>
  <si>
    <t>Tcheco-Slovaquie</t>
  </si>
  <si>
    <t>Russie</t>
  </si>
  <si>
    <t>Egypte</t>
  </si>
  <si>
    <t>Suisse</t>
  </si>
  <si>
    <t>Portugal</t>
  </si>
  <si>
    <t>Turquie</t>
  </si>
  <si>
    <t>Autriche</t>
  </si>
  <si>
    <t>Mexique</t>
  </si>
  <si>
    <t>Syrie</t>
  </si>
  <si>
    <t>Pologne</t>
  </si>
  <si>
    <t>Canada</t>
  </si>
  <si>
    <t>Norvege</t>
  </si>
  <si>
    <t>Maroc</t>
  </si>
  <si>
    <t>Danemark</t>
  </si>
  <si>
    <t>Hongrie</t>
  </si>
  <si>
    <t>Paraguay</t>
  </si>
  <si>
    <t>Indes: Comptoirs Hollandais</t>
  </si>
  <si>
    <t>Uruguay</t>
  </si>
  <si>
    <t>Bulgarie</t>
  </si>
  <si>
    <t>Mesopotamie</t>
  </si>
  <si>
    <t>Japon</t>
  </si>
  <si>
    <t>Republique Argentine</t>
  </si>
  <si>
    <t>Finlande</t>
  </si>
  <si>
    <t>Zanzibar</t>
  </si>
  <si>
    <t>Provisions de bord</t>
  </si>
  <si>
    <t>Autres pays</t>
  </si>
  <si>
    <t>TOTAL</t>
  </si>
  <si>
    <t>mille francs</t>
  </si>
  <si>
    <t>Algeria's total has 2 digits reversed on p. 207--listed as 147711</t>
  </si>
  <si>
    <t>Irlande</t>
  </si>
  <si>
    <t>Saint-Domingue</t>
  </si>
  <si>
    <t>milliers de francs</t>
  </si>
  <si>
    <t>Tunisia - Annuaire statistique 1949</t>
  </si>
  <si>
    <t>U.E. Belgo-Luxembourgeoise</t>
  </si>
  <si>
    <t>Chypre, Gibraltar, Malte</t>
  </si>
  <si>
    <t>Autres Pays d'Europe</t>
  </si>
  <si>
    <t>Arabie Saodite</t>
  </si>
  <si>
    <t>Iles Bahrein</t>
  </si>
  <si>
    <t>Autres Pays d'Arabie</t>
  </si>
  <si>
    <t>Ceylan</t>
  </si>
  <si>
    <t>Liban</t>
  </si>
  <si>
    <t>Autres Territoires Britanniques d'Asie</t>
  </si>
  <si>
    <t>Pakistan</t>
  </si>
  <si>
    <t>Palestine</t>
  </si>
  <si>
    <t>Union Indienne</t>
  </si>
  <si>
    <t>Autres pays d'Asie</t>
  </si>
  <si>
    <t>Tanger</t>
  </si>
  <si>
    <t>Union, Sud-Africaine</t>
  </si>
  <si>
    <t>Autres Territoires Britanniques d'Afrique</t>
  </si>
  <si>
    <t>Territoires Portugais d'Afrique</t>
  </si>
  <si>
    <t>Anciens Territoires Italiens d'Afrique</t>
  </si>
  <si>
    <t>Chili</t>
  </si>
  <si>
    <t>Venezuela</t>
  </si>
  <si>
    <t>Colombie</t>
  </si>
  <si>
    <t>Haiti</t>
  </si>
  <si>
    <t>Honduras</t>
  </si>
  <si>
    <t>Uruguay, Salvador</t>
  </si>
  <si>
    <t>Territoires Neerlandais d'Amerique</t>
  </si>
  <si>
    <t>Territoires Britanniques d'Amerique</t>
  </si>
  <si>
    <t>Australie</t>
  </si>
  <si>
    <t>Nouvelle-Zelande</t>
  </si>
  <si>
    <t>A.E.F.</t>
  </si>
  <si>
    <t>A.O.F.</t>
  </si>
  <si>
    <t>Cameroun</t>
  </si>
  <si>
    <t>Autres Etablissements Francais d'Oceane</t>
  </si>
  <si>
    <t>Cotes Francaises des Somalies</t>
  </si>
  <si>
    <t>Indes Francaises</t>
  </si>
  <si>
    <t>Indochine Francaise</t>
  </si>
  <si>
    <t>Madagascar</t>
  </si>
  <si>
    <t>Martinique</t>
  </si>
  <si>
    <t>Reunion</t>
  </si>
  <si>
    <t>Nouvelle Caledonie</t>
  </si>
  <si>
    <t>Indes Anglaises</t>
  </si>
  <si>
    <t>Lettonie</t>
  </si>
  <si>
    <t>notes</t>
  </si>
  <si>
    <t>units</t>
  </si>
  <si>
    <t>francs</t>
  </si>
  <si>
    <t>Autriche-Hongrie</t>
  </si>
  <si>
    <t>Albanie</t>
  </si>
  <si>
    <t>Philippines</t>
  </si>
  <si>
    <t>Bassin de la Sarre</t>
  </si>
  <si>
    <t>Luxembourg</t>
  </si>
  <si>
    <t>Le Cap</t>
  </si>
  <si>
    <t>Cuba</t>
  </si>
  <si>
    <t>Smyrne</t>
  </si>
  <si>
    <t>Documents Statistiques sur Commerce (HF267.T7 A3)</t>
  </si>
  <si>
    <t>Colonies Anglaises</t>
  </si>
  <si>
    <t>Colonies Hollandaises</t>
  </si>
  <si>
    <t>Colonies anglaises</t>
  </si>
  <si>
    <t>Colonies holandaises</t>
  </si>
  <si>
    <t>Documents Statistiques sur Commerce (ILL)</t>
  </si>
  <si>
    <t>Dantzig</t>
  </si>
  <si>
    <t>Arabie</t>
  </si>
  <si>
    <t>Gibraltar</t>
  </si>
  <si>
    <t>Hindoustan</t>
  </si>
  <si>
    <t>Malasie britannique</t>
  </si>
  <si>
    <t>La Plata</t>
  </si>
  <si>
    <t>Salonique</t>
  </si>
  <si>
    <t>Fiume</t>
  </si>
  <si>
    <t>Raguse</t>
  </si>
  <si>
    <t>Arabie Seoudite</t>
  </si>
  <si>
    <t>Islande</t>
  </si>
  <si>
    <t>AEF</t>
  </si>
  <si>
    <t>AOF</t>
  </si>
  <si>
    <t>Cote Franciase des Somalies</t>
  </si>
  <si>
    <t>Nouvelle-Caledonie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</si>
</sst>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:D1"/>
    </sheetView>
  </sheetViews>
  <sheetFormatPr defaultRowHeight="15"/>
  <cols>
    <col min="18" max="18" width="10.85546875" bestFit="1" customWidth="1"/>
    <col min="19" max="22" width="10.28515625" bestFit="1" customWidth="1"/>
    <col min="23" max="23" width="11.85546875" customWidth="1"/>
    <col min="24" max="24" width="10.28515625" bestFit="1" customWidth="1"/>
    <col min="25" max="25" width="11.28515625" style="3" bestFit="1" customWidth="1"/>
    <col min="26" max="26" width="11.28515625" bestFit="1" customWidth="1"/>
    <col min="27" max="28" width="11.28515625" style="3" bestFit="1" customWidth="1"/>
    <col min="29" max="32" width="11.28515625" bestFit="1" customWidth="1"/>
    <col min="33" max="33" width="12.28515625" bestFit="1" customWidth="1"/>
    <col min="34" max="34" width="12.28515625" style="3" bestFit="1" customWidth="1"/>
    <col min="35" max="37" width="9.28515625" bestFit="1" customWidth="1"/>
    <col min="39" max="39" width="9.28515625" bestFit="1" customWidth="1"/>
    <col min="52" max="54" width="10.28515625" bestFit="1" customWidth="1"/>
  </cols>
  <sheetData>
    <row r="1" spans="1:55">
      <c r="C1" t="s">
        <v>95</v>
      </c>
      <c r="D1" t="s">
        <v>96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 s="3">
        <v>1920</v>
      </c>
      <c r="Z1">
        <v>1921</v>
      </c>
      <c r="AA1" s="3">
        <v>1922</v>
      </c>
      <c r="AB1" s="3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 s="3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s="3">
        <v>1</v>
      </c>
      <c r="Z2">
        <v>1</v>
      </c>
      <c r="AA2" s="3">
        <v>1</v>
      </c>
      <c r="AB2" s="3">
        <v>1</v>
      </c>
      <c r="AC2">
        <v>1</v>
      </c>
      <c r="AD2">
        <v>1</v>
      </c>
      <c r="AE2">
        <v>1</v>
      </c>
      <c r="AF2">
        <v>1</v>
      </c>
      <c r="AG2">
        <v>1000</v>
      </c>
      <c r="AH2" s="3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Z2">
        <v>1000</v>
      </c>
      <c r="BA2">
        <v>1000</v>
      </c>
      <c r="BB2">
        <v>1000</v>
      </c>
    </row>
    <row r="3" spans="1:55">
      <c r="C3">
        <v>1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Z3" t="s">
        <v>52</v>
      </c>
      <c r="BA3" t="s">
        <v>52</v>
      </c>
      <c r="BB3" t="s">
        <v>52</v>
      </c>
    </row>
    <row r="4" spans="1:55">
      <c r="A4" t="s">
        <v>0</v>
      </c>
      <c r="B4" t="s">
        <v>1</v>
      </c>
      <c r="R4" s="1">
        <v>76215271</v>
      </c>
      <c r="S4" s="1">
        <v>58709078</v>
      </c>
      <c r="T4" s="1">
        <v>47955126</v>
      </c>
      <c r="U4" s="1">
        <v>54837146</v>
      </c>
      <c r="V4" s="1">
        <v>54274971</v>
      </c>
      <c r="W4" s="1">
        <v>63958456</v>
      </c>
      <c r="X4" s="1">
        <v>92309745</v>
      </c>
      <c r="Y4" s="2">
        <v>296575259</v>
      </c>
      <c r="Z4" s="1">
        <v>367580359</v>
      </c>
      <c r="AA4" s="2">
        <v>412975529</v>
      </c>
      <c r="AB4" s="2">
        <v>517932096</v>
      </c>
      <c r="AC4" s="1">
        <v>602021286</v>
      </c>
      <c r="AD4" s="1">
        <v>692818659</v>
      </c>
      <c r="AE4" s="1">
        <v>867357369</v>
      </c>
      <c r="AF4" s="1">
        <v>995525304</v>
      </c>
      <c r="AG4" s="1">
        <v>1068363</v>
      </c>
      <c r="AH4" s="2">
        <v>1293305</v>
      </c>
      <c r="AI4" s="1">
        <v>1356502</v>
      </c>
      <c r="AJ4" s="1">
        <v>1136986</v>
      </c>
      <c r="AK4" s="1">
        <v>1188822</v>
      </c>
      <c r="AL4" s="1">
        <v>942693</v>
      </c>
      <c r="AM4" s="1">
        <v>823980</v>
      </c>
      <c r="AN4" s="1">
        <v>790589</v>
      </c>
      <c r="AO4" s="1">
        <v>631122</v>
      </c>
      <c r="AP4" s="1">
        <v>793398</v>
      </c>
      <c r="AQ4" s="1">
        <v>966553</v>
      </c>
      <c r="AR4" s="1">
        <v>974372</v>
      </c>
      <c r="AS4" s="1">
        <v>860200</v>
      </c>
      <c r="AT4" s="1"/>
      <c r="AU4" s="1"/>
      <c r="AV4" s="1"/>
      <c r="AW4" s="1"/>
      <c r="AX4" s="1"/>
      <c r="AY4" s="1"/>
      <c r="AZ4" s="1">
        <v>10783745</v>
      </c>
      <c r="BA4" s="1">
        <v>22931494</v>
      </c>
      <c r="BB4" s="1">
        <v>31799515</v>
      </c>
    </row>
    <row r="5" spans="1:55">
      <c r="B5" t="s">
        <v>2</v>
      </c>
      <c r="R5" s="1">
        <v>14069188</v>
      </c>
      <c r="S5" s="1">
        <v>18049457</v>
      </c>
      <c r="T5" s="1">
        <v>13676766</v>
      </c>
      <c r="U5" s="1">
        <v>11544713</v>
      </c>
      <c r="V5" s="1">
        <v>12240036</v>
      </c>
      <c r="W5" s="1">
        <v>11650684</v>
      </c>
      <c r="X5" s="1">
        <v>13441311</v>
      </c>
      <c r="Y5" s="2">
        <v>32171188</v>
      </c>
      <c r="Z5" s="1">
        <v>44399736</v>
      </c>
      <c r="AA5" s="2">
        <v>50318765</v>
      </c>
      <c r="AB5" s="2">
        <v>60544394</v>
      </c>
      <c r="AC5" s="1">
        <v>74347901</v>
      </c>
      <c r="AD5" s="1">
        <v>91043254</v>
      </c>
      <c r="AE5" s="1">
        <v>162239254</v>
      </c>
      <c r="AF5" s="1">
        <v>154248158</v>
      </c>
      <c r="AG5" s="1">
        <v>151577</v>
      </c>
      <c r="AH5" s="2">
        <v>151701</v>
      </c>
      <c r="AI5" s="1">
        <v>174711</v>
      </c>
      <c r="AJ5" s="1">
        <v>187638</v>
      </c>
      <c r="AK5" s="1">
        <v>124159</v>
      </c>
      <c r="AL5" s="1">
        <v>89794</v>
      </c>
      <c r="AM5" s="1">
        <v>108061</v>
      </c>
      <c r="AN5" s="1">
        <v>50213</v>
      </c>
      <c r="AO5" s="1">
        <v>80913</v>
      </c>
      <c r="AP5" s="1">
        <v>66286</v>
      </c>
      <c r="AQ5" s="1">
        <v>63707</v>
      </c>
      <c r="AR5" s="1">
        <v>73012</v>
      </c>
      <c r="AS5" s="1">
        <v>74952</v>
      </c>
      <c r="AT5" s="1"/>
      <c r="AU5" s="1"/>
      <c r="AV5" s="1"/>
      <c r="AW5" s="1"/>
      <c r="AX5" s="1"/>
      <c r="AY5" s="1"/>
      <c r="AZ5" s="1">
        <v>379459</v>
      </c>
      <c r="BA5" s="1">
        <v>1326676</v>
      </c>
      <c r="BB5" s="1">
        <v>1139523</v>
      </c>
    </row>
    <row r="6" spans="1:55">
      <c r="B6" t="s">
        <v>3</v>
      </c>
      <c r="R6" s="1">
        <v>9128702</v>
      </c>
      <c r="S6" s="1">
        <v>9487773</v>
      </c>
      <c r="T6" s="1">
        <v>13255907</v>
      </c>
      <c r="U6" s="1">
        <v>14135725</v>
      </c>
      <c r="V6" s="1">
        <v>12885664</v>
      </c>
      <c r="W6" s="1">
        <v>11831385</v>
      </c>
      <c r="X6" s="1">
        <v>20284432</v>
      </c>
      <c r="Y6" s="2">
        <v>52678696</v>
      </c>
      <c r="Z6" s="1">
        <v>43734117</v>
      </c>
      <c r="AA6" s="2">
        <v>73839249</v>
      </c>
      <c r="AB6" s="2">
        <v>48010577</v>
      </c>
      <c r="AC6" s="1">
        <v>53935676</v>
      </c>
      <c r="AD6" s="1">
        <v>72172547</v>
      </c>
      <c r="AE6" s="1">
        <v>76723425</v>
      </c>
      <c r="AF6" s="1">
        <v>101118767</v>
      </c>
      <c r="AG6" s="1">
        <v>91875</v>
      </c>
      <c r="AH6" s="2">
        <v>91831</v>
      </c>
      <c r="AI6" s="1">
        <v>94787</v>
      </c>
      <c r="AJ6" s="1">
        <v>85669</v>
      </c>
      <c r="AK6" s="1">
        <v>72065</v>
      </c>
      <c r="AL6" s="1">
        <v>62396</v>
      </c>
      <c r="AM6" s="1">
        <v>54638</v>
      </c>
      <c r="AN6" s="1">
        <v>76252</v>
      </c>
      <c r="AO6" s="1">
        <v>13610</v>
      </c>
      <c r="AP6" s="1">
        <v>40820</v>
      </c>
      <c r="AQ6" s="1">
        <v>28238</v>
      </c>
      <c r="AR6" s="1">
        <v>13118</v>
      </c>
      <c r="AS6" s="1">
        <v>11995</v>
      </c>
      <c r="AT6" s="1"/>
      <c r="AU6" s="1"/>
      <c r="AV6" s="1"/>
      <c r="AW6" s="1"/>
      <c r="AX6" s="1"/>
      <c r="AY6" s="1"/>
      <c r="AZ6" s="1">
        <v>50682</v>
      </c>
      <c r="BA6" s="1">
        <v>176255</v>
      </c>
      <c r="BB6" s="1">
        <v>374433</v>
      </c>
    </row>
    <row r="7" spans="1:55">
      <c r="B7" t="s">
        <v>4</v>
      </c>
      <c r="R7" s="1">
        <v>14398581</v>
      </c>
      <c r="S7" s="1">
        <v>10762001</v>
      </c>
      <c r="T7" s="1">
        <v>16244510</v>
      </c>
      <c r="U7" s="1">
        <v>29444560</v>
      </c>
      <c r="V7" s="1">
        <v>32756565</v>
      </c>
      <c r="W7" s="1">
        <v>60894286</v>
      </c>
      <c r="X7" s="1">
        <v>67106084</v>
      </c>
      <c r="Y7" s="2">
        <v>69225888</v>
      </c>
      <c r="Z7" s="1">
        <v>68536263</v>
      </c>
      <c r="AA7" s="2">
        <v>102772949</v>
      </c>
      <c r="AB7" s="2">
        <v>37672710</v>
      </c>
      <c r="AC7" s="1">
        <v>39344042</v>
      </c>
      <c r="AD7" s="1">
        <v>40366809</v>
      </c>
      <c r="AE7" s="1">
        <v>28193896</v>
      </c>
      <c r="AF7" s="1">
        <v>51224400</v>
      </c>
      <c r="AG7" s="1">
        <v>46459</v>
      </c>
      <c r="AH7" s="2">
        <v>59950</v>
      </c>
      <c r="AI7" s="1">
        <v>61325</v>
      </c>
      <c r="AJ7" s="1">
        <v>38883</v>
      </c>
      <c r="AK7" s="1">
        <v>34273</v>
      </c>
      <c r="AL7" s="1">
        <v>28986</v>
      </c>
      <c r="AM7" s="1">
        <v>26597</v>
      </c>
      <c r="AN7" s="1">
        <v>33556</v>
      </c>
      <c r="AO7" s="1">
        <v>28016</v>
      </c>
      <c r="AP7" s="1">
        <v>45586</v>
      </c>
      <c r="AQ7" s="1">
        <v>62902</v>
      </c>
      <c r="AR7" s="1">
        <v>52770</v>
      </c>
      <c r="AS7" s="1">
        <v>56835</v>
      </c>
      <c r="AT7" s="1"/>
      <c r="AU7" s="1"/>
      <c r="AV7" s="1"/>
      <c r="AW7" s="1"/>
      <c r="AX7" s="1"/>
      <c r="AY7" s="1"/>
      <c r="AZ7" s="1">
        <v>283945</v>
      </c>
      <c r="BA7" s="1">
        <v>529074</v>
      </c>
      <c r="BB7" s="1">
        <v>613775</v>
      </c>
    </row>
    <row r="8" spans="1:55">
      <c r="B8" t="s">
        <v>5</v>
      </c>
      <c r="R8" s="1">
        <v>7117039</v>
      </c>
      <c r="S8" s="1">
        <v>8927725</v>
      </c>
      <c r="T8" s="1">
        <v>3493214</v>
      </c>
      <c r="U8" s="1">
        <v>8168961</v>
      </c>
      <c r="V8" s="1">
        <v>7116434</v>
      </c>
      <c r="W8" s="1">
        <v>16104517</v>
      </c>
      <c r="X8" s="1">
        <v>21827494</v>
      </c>
      <c r="Y8" s="2">
        <v>86540984</v>
      </c>
      <c r="Z8" s="1">
        <v>84185877</v>
      </c>
      <c r="AA8" s="2">
        <v>62984227</v>
      </c>
      <c r="AB8" s="2">
        <v>32191189</v>
      </c>
      <c r="AC8" s="1">
        <v>34980127</v>
      </c>
      <c r="AD8" s="1">
        <v>36821474</v>
      </c>
      <c r="AE8" s="1">
        <v>51052461</v>
      </c>
      <c r="AF8" s="1">
        <v>81869367</v>
      </c>
      <c r="AG8" s="1">
        <v>65417</v>
      </c>
      <c r="AH8" s="2">
        <v>92997</v>
      </c>
      <c r="AI8" s="1">
        <v>88161</v>
      </c>
      <c r="AJ8" s="1">
        <v>59628</v>
      </c>
      <c r="AK8" s="1">
        <v>34915</v>
      </c>
      <c r="AL8" s="1">
        <v>16266</v>
      </c>
      <c r="AM8" s="1">
        <v>17135</v>
      </c>
      <c r="AN8" s="1">
        <v>50530</v>
      </c>
      <c r="AO8" s="1">
        <v>34077</v>
      </c>
      <c r="AP8" s="1">
        <v>53399</v>
      </c>
      <c r="AQ8" s="1">
        <v>55924</v>
      </c>
      <c r="AR8" s="1">
        <v>63360</v>
      </c>
      <c r="AS8" s="1">
        <v>56566</v>
      </c>
      <c r="AT8" s="1"/>
      <c r="AU8" s="1"/>
      <c r="AV8" s="1"/>
      <c r="AW8" s="1"/>
      <c r="AX8" s="1"/>
      <c r="AY8" s="1"/>
      <c r="AZ8" s="1">
        <v>3381172</v>
      </c>
      <c r="BA8" s="1">
        <v>4136748</v>
      </c>
      <c r="BB8" s="1">
        <v>2741654</v>
      </c>
    </row>
    <row r="9" spans="1:55">
      <c r="B9" t="s">
        <v>6</v>
      </c>
      <c r="R9" s="1">
        <v>2376387</v>
      </c>
      <c r="S9" s="1">
        <v>1423800</v>
      </c>
      <c r="T9" s="1">
        <v>30794</v>
      </c>
      <c r="U9" s="1">
        <v>7692</v>
      </c>
      <c r="V9" s="1"/>
      <c r="W9" s="1">
        <v>9870</v>
      </c>
      <c r="X9" s="1">
        <v>263361</v>
      </c>
      <c r="Y9" s="2">
        <v>10137472</v>
      </c>
      <c r="Z9" s="1">
        <v>16844018</v>
      </c>
      <c r="AA9" s="2">
        <v>23807559</v>
      </c>
      <c r="AB9" s="2">
        <v>23683189</v>
      </c>
      <c r="AC9" s="1">
        <v>19864903</v>
      </c>
      <c r="AD9" s="1">
        <v>26593514</v>
      </c>
      <c r="AE9" s="1">
        <v>26407376</v>
      </c>
      <c r="AF9" s="1">
        <v>37621705</v>
      </c>
      <c r="AG9" s="1">
        <v>28983</v>
      </c>
      <c r="AH9" s="2">
        <v>36051</v>
      </c>
      <c r="AI9" s="1">
        <v>45754</v>
      </c>
      <c r="AJ9" s="1">
        <v>28657</v>
      </c>
      <c r="AK9" s="1">
        <v>25983</v>
      </c>
      <c r="AL9" s="1">
        <v>23736</v>
      </c>
      <c r="AM9" s="1">
        <v>19068</v>
      </c>
      <c r="AN9" s="1">
        <v>19917</v>
      </c>
      <c r="AO9" s="1">
        <v>15903</v>
      </c>
      <c r="AP9" s="1">
        <v>17407</v>
      </c>
      <c r="AQ9" s="1">
        <v>16635</v>
      </c>
      <c r="AR9" s="1">
        <v>11953</v>
      </c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5">
      <c r="B10" t="s">
        <v>54</v>
      </c>
      <c r="R10" s="1"/>
      <c r="S10" s="1"/>
      <c r="T10" s="1"/>
      <c r="U10" s="1"/>
      <c r="V10" s="1"/>
      <c r="W10" s="1"/>
      <c r="X10" s="1"/>
      <c r="Y10" s="2"/>
      <c r="Z10" s="1"/>
      <c r="AA10" s="2"/>
      <c r="AB10" s="2"/>
      <c r="AC10" s="1"/>
      <c r="AD10" s="1"/>
      <c r="AE10" s="1"/>
      <c r="AF10" s="1"/>
      <c r="AG10" s="1"/>
      <c r="AH10" s="2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v>10528</v>
      </c>
      <c r="AT10" s="1"/>
      <c r="AU10" s="1"/>
      <c r="AV10" s="1"/>
      <c r="AW10" s="1"/>
      <c r="AX10" s="1"/>
      <c r="AY10" s="1"/>
      <c r="AZ10" s="1">
        <v>171906</v>
      </c>
      <c r="BA10" s="1">
        <v>298686</v>
      </c>
      <c r="BB10" s="1">
        <v>306796</v>
      </c>
    </row>
    <row r="11" spans="1:55">
      <c r="B11" t="s">
        <v>7</v>
      </c>
      <c r="R11" s="1">
        <v>554763</v>
      </c>
      <c r="S11" s="1">
        <v>1317705</v>
      </c>
      <c r="T11" s="1">
        <v>1060481</v>
      </c>
      <c r="U11" s="1">
        <v>592652</v>
      </c>
      <c r="V11" s="1">
        <v>446556</v>
      </c>
      <c r="W11" s="1">
        <v>945954</v>
      </c>
      <c r="X11" s="1">
        <v>2217845</v>
      </c>
      <c r="Y11" s="2">
        <v>10679552</v>
      </c>
      <c r="Z11" s="1">
        <v>12252421</v>
      </c>
      <c r="AA11" s="2">
        <v>10472755</v>
      </c>
      <c r="AB11" s="2">
        <v>4729740</v>
      </c>
      <c r="AC11" s="1">
        <v>5161389</v>
      </c>
      <c r="AD11" s="1">
        <v>6933419</v>
      </c>
      <c r="AE11" s="1">
        <v>5597040</v>
      </c>
      <c r="AF11" s="1">
        <v>8642769</v>
      </c>
      <c r="AG11" s="1">
        <v>15867</v>
      </c>
      <c r="AH11" s="2">
        <v>10915</v>
      </c>
      <c r="AI11" s="1">
        <v>11193</v>
      </c>
      <c r="AJ11" s="1">
        <v>8895</v>
      </c>
      <c r="AK11" s="1">
        <v>13181</v>
      </c>
      <c r="AL11" s="1">
        <v>4637</v>
      </c>
      <c r="AM11" s="1">
        <v>7694</v>
      </c>
      <c r="AN11" s="1">
        <v>8474</v>
      </c>
      <c r="AO11" s="1">
        <v>510</v>
      </c>
      <c r="AP11" s="1">
        <v>1735</v>
      </c>
      <c r="AQ11" s="1">
        <v>311</v>
      </c>
      <c r="AR11" s="1">
        <v>610</v>
      </c>
      <c r="AS11" s="1">
        <v>6112</v>
      </c>
      <c r="AT11" s="1"/>
      <c r="AU11" s="1"/>
      <c r="AV11" s="1"/>
      <c r="AW11" s="1"/>
      <c r="AX11" s="1"/>
      <c r="AY11" s="1"/>
      <c r="AZ11" s="1">
        <v>5855</v>
      </c>
      <c r="BA11" s="1">
        <v>73155</v>
      </c>
      <c r="BB11" s="1"/>
    </row>
    <row r="12" spans="1:55">
      <c r="B12" t="s">
        <v>8</v>
      </c>
      <c r="R12" s="1">
        <v>461692</v>
      </c>
      <c r="S12" s="1">
        <v>1552781</v>
      </c>
      <c r="T12" s="1">
        <v>26174</v>
      </c>
      <c r="U12" s="1">
        <v>36971</v>
      </c>
      <c r="V12" s="1">
        <v>13300</v>
      </c>
      <c r="W12" s="1"/>
      <c r="X12" s="1"/>
      <c r="Y12" s="2">
        <v>13841811</v>
      </c>
      <c r="Z12" s="1">
        <v>10457522</v>
      </c>
      <c r="AA12" s="2">
        <v>4620015</v>
      </c>
      <c r="AB12" s="2">
        <v>3070560</v>
      </c>
      <c r="AC12" s="1">
        <v>6004085</v>
      </c>
      <c r="AD12" s="1">
        <v>3510264</v>
      </c>
      <c r="AE12" s="1">
        <v>17567376</v>
      </c>
      <c r="AF12" s="1">
        <v>49910791</v>
      </c>
      <c r="AG12" s="1">
        <v>22639</v>
      </c>
      <c r="AH12" s="2">
        <v>20775</v>
      </c>
      <c r="AI12" s="1">
        <v>39663</v>
      </c>
      <c r="AJ12" s="1">
        <v>56603</v>
      </c>
      <c r="AK12" s="1">
        <v>53271</v>
      </c>
      <c r="AL12" s="1">
        <v>19693</v>
      </c>
      <c r="AM12" s="1">
        <v>27990</v>
      </c>
      <c r="AN12" s="1">
        <v>15206</v>
      </c>
      <c r="AO12" s="1">
        <v>48224</v>
      </c>
      <c r="AP12" s="1">
        <v>46208</v>
      </c>
      <c r="AQ12" s="1">
        <v>57440</v>
      </c>
      <c r="AR12" s="1">
        <v>68861</v>
      </c>
      <c r="AS12" s="1">
        <v>89476</v>
      </c>
      <c r="AT12" s="1"/>
      <c r="AU12" s="1"/>
      <c r="AV12" s="1"/>
      <c r="AW12" s="1"/>
      <c r="AX12" s="1"/>
      <c r="AY12" s="1"/>
      <c r="AZ12" s="1"/>
      <c r="BA12" s="1"/>
      <c r="BB12" s="1"/>
    </row>
    <row r="13" spans="1:55">
      <c r="B13" t="s">
        <v>9</v>
      </c>
      <c r="R13" s="1">
        <v>233049</v>
      </c>
      <c r="S13" s="1">
        <v>263262</v>
      </c>
      <c r="T13" s="1">
        <v>214852</v>
      </c>
      <c r="U13" s="1">
        <v>621643</v>
      </c>
      <c r="V13" s="1">
        <v>405483</v>
      </c>
      <c r="W13" s="1">
        <v>27241</v>
      </c>
      <c r="X13" s="1">
        <v>63694</v>
      </c>
      <c r="Y13" s="2">
        <v>1585622</v>
      </c>
      <c r="Z13" s="1">
        <v>2428628</v>
      </c>
      <c r="AA13" s="2">
        <v>3528630</v>
      </c>
      <c r="AB13" s="2">
        <v>2672674</v>
      </c>
      <c r="AC13" s="1">
        <v>2983171</v>
      </c>
      <c r="AD13" s="1">
        <v>4445369</v>
      </c>
      <c r="AE13" s="1">
        <v>6764304</v>
      </c>
      <c r="AF13" s="1">
        <v>15459148</v>
      </c>
      <c r="AG13" s="1">
        <v>9034</v>
      </c>
      <c r="AH13" s="2">
        <v>8843</v>
      </c>
      <c r="AI13" s="1">
        <v>5972</v>
      </c>
      <c r="AJ13" s="1">
        <v>9304</v>
      </c>
      <c r="AK13" s="1">
        <v>6984</v>
      </c>
      <c r="AL13" s="1">
        <v>9472</v>
      </c>
      <c r="AM13" s="1">
        <v>11791</v>
      </c>
      <c r="AN13" s="1">
        <v>16703</v>
      </c>
      <c r="AO13" s="1">
        <v>13757</v>
      </c>
      <c r="AP13" s="1">
        <v>22879</v>
      </c>
      <c r="AQ13" s="1">
        <v>20539</v>
      </c>
      <c r="AR13" s="1">
        <v>22800</v>
      </c>
      <c r="AS13" s="1">
        <v>9201</v>
      </c>
      <c r="AT13" s="1"/>
      <c r="AU13" s="1"/>
      <c r="AV13" s="1"/>
      <c r="AW13" s="1"/>
      <c r="AX13" s="1"/>
      <c r="AY13" s="1"/>
      <c r="AZ13" s="1">
        <v>96181</v>
      </c>
      <c r="BA13" s="1">
        <v>252814</v>
      </c>
      <c r="BB13" s="1">
        <v>289112</v>
      </c>
    </row>
    <row r="14" spans="1:55">
      <c r="B14" t="s">
        <v>10</v>
      </c>
      <c r="R14" s="1">
        <v>635423</v>
      </c>
      <c r="S14" s="1">
        <v>535265</v>
      </c>
      <c r="T14" s="1">
        <v>946539</v>
      </c>
      <c r="U14" s="1">
        <v>861322</v>
      </c>
      <c r="V14" s="1">
        <v>1523036</v>
      </c>
      <c r="W14" s="1">
        <v>11920257</v>
      </c>
      <c r="X14" s="1">
        <v>3860684</v>
      </c>
      <c r="Y14" s="2">
        <v>2044709</v>
      </c>
      <c r="Z14" s="1">
        <v>3661259</v>
      </c>
      <c r="AA14" s="2">
        <v>7904360</v>
      </c>
      <c r="AB14" s="2">
        <v>7717090</v>
      </c>
      <c r="AC14" s="1">
        <v>10481939</v>
      </c>
      <c r="AD14" s="1">
        <v>15552202</v>
      </c>
      <c r="AE14" s="1">
        <v>20234460</v>
      </c>
      <c r="AF14" s="1">
        <v>31115271</v>
      </c>
      <c r="AG14" s="1">
        <v>22941</v>
      </c>
      <c r="AH14" s="2">
        <v>30408</v>
      </c>
      <c r="AI14" s="1">
        <v>32668</v>
      </c>
      <c r="AJ14" s="1">
        <v>32541</v>
      </c>
      <c r="AK14" s="1">
        <v>19029</v>
      </c>
      <c r="AL14" s="1">
        <v>9488</v>
      </c>
      <c r="AM14" s="1">
        <v>7175</v>
      </c>
      <c r="AN14" s="1">
        <v>6255</v>
      </c>
      <c r="AO14" s="1">
        <v>6289</v>
      </c>
      <c r="AP14" s="1">
        <v>7673</v>
      </c>
      <c r="AQ14" s="1">
        <v>12070</v>
      </c>
      <c r="AR14" s="1">
        <v>13048</v>
      </c>
      <c r="AS14" s="1">
        <v>10754</v>
      </c>
      <c r="AT14" s="1"/>
      <c r="AU14" s="1"/>
      <c r="AV14" s="1"/>
      <c r="AW14" s="1"/>
      <c r="AX14" s="1"/>
      <c r="AY14" s="1"/>
      <c r="AZ14" s="1">
        <v>28658</v>
      </c>
      <c r="BA14" s="1">
        <v>26495</v>
      </c>
      <c r="BB14" s="1">
        <v>45032</v>
      </c>
    </row>
    <row r="15" spans="1:55">
      <c r="B15" t="s">
        <v>11</v>
      </c>
      <c r="R15" s="1">
        <v>3209146</v>
      </c>
      <c r="S15" s="1">
        <v>2058144</v>
      </c>
      <c r="T15" s="1">
        <v>84947</v>
      </c>
      <c r="U15" s="1"/>
      <c r="V15" s="1"/>
      <c r="W15" s="1"/>
      <c r="X15" s="1"/>
      <c r="Y15" s="2">
        <v>4160074</v>
      </c>
      <c r="Z15" s="1">
        <v>9643683</v>
      </c>
      <c r="AA15" s="2">
        <v>4201439</v>
      </c>
      <c r="AB15" s="2">
        <v>2313154</v>
      </c>
      <c r="AC15" s="1">
        <v>855371</v>
      </c>
      <c r="AD15" s="1">
        <v>1232284</v>
      </c>
      <c r="AE15" s="1">
        <v>6260274</v>
      </c>
      <c r="AF15" s="1">
        <v>15936617</v>
      </c>
      <c r="AG15" s="1">
        <v>22622</v>
      </c>
      <c r="AH15" s="2">
        <v>24465</v>
      </c>
      <c r="AI15" s="1">
        <v>25335</v>
      </c>
      <c r="AJ15" s="1">
        <v>27371</v>
      </c>
      <c r="AK15" s="1">
        <v>16693</v>
      </c>
      <c r="AL15" s="1">
        <v>12478</v>
      </c>
      <c r="AM15" s="1">
        <v>14394</v>
      </c>
      <c r="AN15" s="1">
        <v>17960</v>
      </c>
      <c r="AO15" s="1">
        <v>11607</v>
      </c>
      <c r="AP15" s="1">
        <v>21688</v>
      </c>
      <c r="AQ15" s="1">
        <v>20829</v>
      </c>
      <c r="AR15" s="1">
        <v>10823</v>
      </c>
      <c r="AS15" s="1">
        <v>1056</v>
      </c>
      <c r="AT15" s="1"/>
      <c r="AU15" s="1"/>
      <c r="AV15" s="1"/>
      <c r="AW15" s="1"/>
      <c r="AX15" s="1"/>
      <c r="AY15" s="1"/>
      <c r="AZ15" s="1">
        <v>75480</v>
      </c>
      <c r="BA15" s="1">
        <v>183259</v>
      </c>
      <c r="BB15" s="1">
        <v>256211</v>
      </c>
    </row>
    <row r="16" spans="1:55">
      <c r="B16" t="s">
        <v>12</v>
      </c>
      <c r="R16" s="1">
        <v>242727</v>
      </c>
      <c r="S16" s="1">
        <v>277657</v>
      </c>
      <c r="T16" s="1">
        <v>384037</v>
      </c>
      <c r="U16" s="1">
        <v>239746</v>
      </c>
      <c r="V16" s="1">
        <v>135051</v>
      </c>
      <c r="W16" s="1">
        <v>886193</v>
      </c>
      <c r="X16" s="1">
        <v>1553751</v>
      </c>
      <c r="Y16" s="2">
        <v>1574671</v>
      </c>
      <c r="Z16" s="1">
        <v>1445619</v>
      </c>
      <c r="AA16" s="2">
        <v>1454640</v>
      </c>
      <c r="AB16" s="2">
        <v>655048</v>
      </c>
      <c r="AC16" s="1">
        <v>1261902</v>
      </c>
      <c r="AD16" s="1">
        <v>933579</v>
      </c>
      <c r="AE16" s="1">
        <v>1598718</v>
      </c>
      <c r="AF16" s="1">
        <v>2758432</v>
      </c>
      <c r="AG16" s="1">
        <v>1585</v>
      </c>
      <c r="AH16" s="2">
        <v>5741</v>
      </c>
      <c r="AI16" s="1">
        <v>1693</v>
      </c>
      <c r="AJ16" s="1">
        <v>1968</v>
      </c>
      <c r="AK16" s="1">
        <v>1554</v>
      </c>
      <c r="AL16" s="1">
        <v>1129</v>
      </c>
      <c r="AM16" s="1">
        <v>1086</v>
      </c>
      <c r="AN16" s="1">
        <v>457</v>
      </c>
      <c r="AO16" s="1">
        <v>442</v>
      </c>
      <c r="AP16" s="1">
        <v>403</v>
      </c>
      <c r="AQ16" s="1">
        <v>422</v>
      </c>
      <c r="AR16" s="1">
        <v>569</v>
      </c>
      <c r="AS16" s="1">
        <v>283</v>
      </c>
      <c r="AT16" s="1"/>
      <c r="AU16" s="1"/>
      <c r="AV16" s="1"/>
      <c r="AW16" s="1"/>
      <c r="AX16" s="1"/>
      <c r="AY16" s="1"/>
      <c r="AZ16" s="1">
        <v>511</v>
      </c>
      <c r="BA16" s="1">
        <v>165</v>
      </c>
      <c r="BB16" s="1"/>
    </row>
    <row r="17" spans="2:54">
      <c r="B17" t="s">
        <v>13</v>
      </c>
      <c r="R17" s="1">
        <v>1052456</v>
      </c>
      <c r="S17" s="1">
        <v>969804</v>
      </c>
      <c r="T17" s="1">
        <v>1537339</v>
      </c>
      <c r="U17" s="1">
        <v>2186810</v>
      </c>
      <c r="V17" s="1">
        <v>1684008</v>
      </c>
      <c r="W17" s="1">
        <v>3862122</v>
      </c>
      <c r="X17" s="1">
        <v>7441955</v>
      </c>
      <c r="Y17" s="2">
        <v>5132815</v>
      </c>
      <c r="Z17" s="1">
        <v>3054886</v>
      </c>
      <c r="AA17" s="2">
        <v>5889749</v>
      </c>
      <c r="AB17" s="2">
        <v>3141689</v>
      </c>
      <c r="AC17" s="1">
        <v>2947811</v>
      </c>
      <c r="AD17" s="1">
        <v>3946125</v>
      </c>
      <c r="AE17" s="1">
        <v>3909708</v>
      </c>
      <c r="AF17" s="1">
        <v>7180330</v>
      </c>
      <c r="AG17" s="1">
        <v>7816</v>
      </c>
      <c r="AH17" s="2">
        <v>9472</v>
      </c>
      <c r="AI17" s="1">
        <v>16292</v>
      </c>
      <c r="AJ17" s="1">
        <v>18617</v>
      </c>
      <c r="AK17" s="1">
        <v>14275</v>
      </c>
      <c r="AL17" s="1">
        <v>11806</v>
      </c>
      <c r="AM17" s="1">
        <v>12863</v>
      </c>
      <c r="AN17" s="1">
        <v>13978</v>
      </c>
      <c r="AO17" s="1">
        <v>6057</v>
      </c>
      <c r="AP17" s="1">
        <v>3814</v>
      </c>
      <c r="AQ17" s="1">
        <v>1282</v>
      </c>
      <c r="AR17" s="1">
        <v>440</v>
      </c>
      <c r="AS17" s="1">
        <v>572</v>
      </c>
      <c r="AT17" s="1"/>
      <c r="AU17" s="1"/>
      <c r="AV17" s="1"/>
      <c r="AW17" s="1"/>
      <c r="AX17" s="1"/>
      <c r="AY17" s="1"/>
      <c r="AZ17" s="1"/>
      <c r="BA17" s="1">
        <v>300</v>
      </c>
      <c r="BB17" s="1">
        <v>26859</v>
      </c>
    </row>
    <row r="18" spans="2:54">
      <c r="B18" t="s">
        <v>98</v>
      </c>
      <c r="R18" s="1">
        <v>2542996</v>
      </c>
      <c r="S18" s="1">
        <v>1651209</v>
      </c>
      <c r="T18" s="1">
        <v>234144</v>
      </c>
      <c r="U18" s="1">
        <v>286548</v>
      </c>
      <c r="V18" s="1"/>
      <c r="W18" s="1"/>
      <c r="X18" s="1"/>
      <c r="Y18" s="2"/>
      <c r="Z18" s="1"/>
      <c r="AA18" s="2"/>
      <c r="AB18" s="2"/>
      <c r="AC18" s="1"/>
      <c r="AD18" s="1"/>
      <c r="AE18" s="1"/>
      <c r="AF18" s="1"/>
      <c r="AG18" s="1"/>
      <c r="AH18" s="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>
      <c r="B19" t="s">
        <v>14</v>
      </c>
      <c r="R19" s="1">
        <v>1557217</v>
      </c>
      <c r="S19" s="1">
        <v>1236074</v>
      </c>
      <c r="T19" s="1">
        <v>1315172</v>
      </c>
      <c r="U19" s="1">
        <v>1905872</v>
      </c>
      <c r="V19" s="1">
        <v>3194265</v>
      </c>
      <c r="W19" s="1">
        <v>4193350</v>
      </c>
      <c r="X19" s="1">
        <v>5881887</v>
      </c>
      <c r="Y19" s="2">
        <v>5296423</v>
      </c>
      <c r="Z19" s="1">
        <v>7281014</v>
      </c>
      <c r="AA19" s="2">
        <v>9335172</v>
      </c>
      <c r="AB19" s="2">
        <v>8412624</v>
      </c>
      <c r="AC19" s="1">
        <v>5071528</v>
      </c>
      <c r="AD19" s="1">
        <v>11372989</v>
      </c>
      <c r="AE19" s="1">
        <v>11425320</v>
      </c>
      <c r="AF19" s="1">
        <v>17429616</v>
      </c>
      <c r="AG19" s="1">
        <v>11839</v>
      </c>
      <c r="AH19" s="2">
        <v>13936</v>
      </c>
      <c r="AI19" s="1">
        <v>15101</v>
      </c>
      <c r="AJ19" s="1">
        <v>15356</v>
      </c>
      <c r="AK19" s="1">
        <v>8806</v>
      </c>
      <c r="AL19" s="1">
        <v>9342</v>
      </c>
      <c r="AM19" s="1">
        <v>6720</v>
      </c>
      <c r="AN19" s="1">
        <v>6351</v>
      </c>
      <c r="AO19" s="1">
        <v>5551</v>
      </c>
      <c r="AP19" s="1">
        <v>8456</v>
      </c>
      <c r="AQ19" s="1">
        <v>7857</v>
      </c>
      <c r="AR19" s="1">
        <v>8741</v>
      </c>
      <c r="AS19" s="1">
        <v>12825</v>
      </c>
      <c r="AT19" s="1"/>
      <c r="AU19" s="1"/>
      <c r="AV19" s="1"/>
      <c r="AW19" s="1"/>
      <c r="AX19" s="1"/>
      <c r="AY19" s="1"/>
      <c r="AZ19" s="1">
        <v>154949</v>
      </c>
      <c r="BA19" s="1">
        <v>210740</v>
      </c>
      <c r="BB19" s="1">
        <v>203997</v>
      </c>
    </row>
    <row r="20" spans="2:54">
      <c r="B20" t="s">
        <v>15</v>
      </c>
      <c r="R20" s="1">
        <v>1039162</v>
      </c>
      <c r="S20" s="1">
        <v>750134</v>
      </c>
      <c r="T20" s="1">
        <v>206435</v>
      </c>
      <c r="U20" s="1">
        <v>1601039</v>
      </c>
      <c r="V20" s="1">
        <v>453988</v>
      </c>
      <c r="W20" s="1">
        <v>585075</v>
      </c>
      <c r="X20" s="1">
        <v>3625171</v>
      </c>
      <c r="Y20" s="2">
        <v>5990315</v>
      </c>
      <c r="Z20" s="1">
        <v>1878150</v>
      </c>
      <c r="AA20" s="2">
        <v>5093407</v>
      </c>
      <c r="AB20" s="2">
        <v>4641919</v>
      </c>
      <c r="AC20" s="1">
        <v>4635863</v>
      </c>
      <c r="AD20" s="1">
        <v>4763989</v>
      </c>
      <c r="AE20" s="1">
        <v>7794696</v>
      </c>
      <c r="AF20" s="1">
        <v>8347790</v>
      </c>
      <c r="AG20" s="1">
        <v>7828</v>
      </c>
      <c r="AH20" s="2">
        <v>12653</v>
      </c>
      <c r="AI20" s="1">
        <v>12519</v>
      </c>
      <c r="AJ20" s="1">
        <v>10111</v>
      </c>
      <c r="AK20" s="1">
        <v>15118</v>
      </c>
      <c r="AL20" s="1">
        <v>6668</v>
      </c>
      <c r="AM20" s="1">
        <v>7922</v>
      </c>
      <c r="AN20" s="1">
        <v>5123</v>
      </c>
      <c r="AO20" s="1">
        <v>6037</v>
      </c>
      <c r="AP20" s="1">
        <v>10779</v>
      </c>
      <c r="AQ20" s="1">
        <v>8831</v>
      </c>
      <c r="AR20" s="1">
        <v>8038</v>
      </c>
      <c r="AS20" s="1">
        <v>6332</v>
      </c>
      <c r="AT20" s="1"/>
      <c r="AU20" s="1"/>
      <c r="AV20" s="1"/>
      <c r="AW20" s="1"/>
      <c r="AX20" s="1"/>
      <c r="AY20" s="1"/>
      <c r="AZ20" s="1">
        <v>52875</v>
      </c>
      <c r="BA20" s="1">
        <v>130245</v>
      </c>
      <c r="BB20" s="1">
        <v>168287</v>
      </c>
    </row>
    <row r="21" spans="2:54">
      <c r="B21" t="s">
        <v>16</v>
      </c>
      <c r="R21" s="1"/>
      <c r="S21" s="1"/>
      <c r="T21" s="1"/>
      <c r="U21" s="1"/>
      <c r="V21" s="1"/>
      <c r="W21" s="1"/>
      <c r="X21" s="1"/>
      <c r="Y21" s="2">
        <v>66026</v>
      </c>
      <c r="Z21" s="1">
        <v>86385</v>
      </c>
      <c r="AA21" s="2">
        <v>2336875</v>
      </c>
      <c r="AB21" s="2">
        <v>3659581</v>
      </c>
      <c r="AC21" s="1">
        <v>3355990</v>
      </c>
      <c r="AD21" s="1">
        <v>4800399</v>
      </c>
      <c r="AE21" s="1">
        <v>7254644</v>
      </c>
      <c r="AF21" s="1">
        <v>10578023</v>
      </c>
      <c r="AG21" s="1">
        <v>9957</v>
      </c>
      <c r="AH21" s="2">
        <v>13513</v>
      </c>
      <c r="AI21" s="1">
        <v>13029</v>
      </c>
      <c r="AJ21" s="1">
        <v>13168</v>
      </c>
      <c r="AK21" s="1">
        <v>15040</v>
      </c>
      <c r="AL21" s="1">
        <v>8349</v>
      </c>
      <c r="AM21" s="1">
        <v>4928</v>
      </c>
      <c r="AN21" s="1">
        <v>5849</v>
      </c>
      <c r="AO21" s="1">
        <v>10155</v>
      </c>
      <c r="AP21" s="1">
        <v>7439</v>
      </c>
      <c r="AQ21" s="1">
        <v>11023</v>
      </c>
      <c r="AR21" s="1">
        <v>5961</v>
      </c>
      <c r="AS21" s="1">
        <v>87</v>
      </c>
      <c r="AT21" s="1"/>
      <c r="AU21" s="1"/>
      <c r="AV21" s="1"/>
      <c r="AW21" s="1"/>
      <c r="AX21" s="1"/>
      <c r="AY21" s="1"/>
      <c r="AZ21" s="1"/>
      <c r="BA21" s="1">
        <v>304897</v>
      </c>
      <c r="BB21" s="1">
        <v>855099</v>
      </c>
    </row>
    <row r="22" spans="2:54">
      <c r="B22" t="s">
        <v>17</v>
      </c>
      <c r="R22" s="1">
        <v>504777</v>
      </c>
      <c r="S22" s="1">
        <v>296339</v>
      </c>
      <c r="T22" s="1">
        <v>588790</v>
      </c>
      <c r="U22" s="1">
        <v>216803</v>
      </c>
      <c r="V22" s="1">
        <v>6131</v>
      </c>
      <c r="W22" s="1">
        <v>2497208</v>
      </c>
      <c r="X22" s="1">
        <v>166102</v>
      </c>
      <c r="Y22" s="2">
        <v>507664</v>
      </c>
      <c r="Z22" s="1">
        <v>2145503</v>
      </c>
      <c r="AA22" s="2">
        <v>385701</v>
      </c>
      <c r="AB22" s="2">
        <v>544520</v>
      </c>
      <c r="AC22" s="1">
        <v>1366552</v>
      </c>
      <c r="AD22" s="1">
        <v>600930</v>
      </c>
      <c r="AE22" s="1">
        <v>246682</v>
      </c>
      <c r="AF22" s="1">
        <v>1431099</v>
      </c>
      <c r="AG22" s="1">
        <v>955</v>
      </c>
      <c r="AH22" s="2">
        <v>3672</v>
      </c>
      <c r="AI22" s="1">
        <v>7971</v>
      </c>
      <c r="AJ22" s="1">
        <v>19839</v>
      </c>
      <c r="AK22" s="1">
        <v>5129</v>
      </c>
      <c r="AL22" s="1">
        <v>19862</v>
      </c>
      <c r="AM22" s="1">
        <v>14775</v>
      </c>
      <c r="AN22" s="1">
        <v>13622</v>
      </c>
      <c r="AO22" s="1">
        <v>1290</v>
      </c>
      <c r="AP22" s="1">
        <v>831</v>
      </c>
      <c r="AQ22" s="1">
        <v>915</v>
      </c>
      <c r="AR22" s="1">
        <v>807</v>
      </c>
      <c r="AS22" s="1">
        <v>672</v>
      </c>
      <c r="AT22" s="1"/>
      <c r="AU22" s="1"/>
      <c r="AV22" s="1"/>
      <c r="AW22" s="1"/>
      <c r="AX22" s="1"/>
      <c r="AY22" s="1"/>
      <c r="AZ22" s="1"/>
      <c r="BA22" s="1">
        <v>280</v>
      </c>
      <c r="BB22" s="1">
        <v>91420</v>
      </c>
    </row>
    <row r="23" spans="2:54">
      <c r="B23" t="s">
        <v>18</v>
      </c>
      <c r="R23" s="1"/>
      <c r="S23" s="1"/>
      <c r="T23" s="1"/>
      <c r="U23" s="1"/>
      <c r="V23" s="1"/>
      <c r="W23" s="1"/>
      <c r="X23" s="1"/>
      <c r="Y23" s="2">
        <v>550855</v>
      </c>
      <c r="Z23" s="1">
        <v>59334</v>
      </c>
      <c r="AA23" s="2">
        <v>4457517</v>
      </c>
      <c r="AB23" s="2">
        <v>5726800</v>
      </c>
      <c r="AC23" s="1">
        <v>5763238</v>
      </c>
      <c r="AD23" s="1">
        <v>5988850</v>
      </c>
      <c r="AE23" s="1">
        <v>7568833</v>
      </c>
      <c r="AF23" s="1">
        <v>10796339</v>
      </c>
      <c r="AG23" s="1">
        <v>10827</v>
      </c>
      <c r="AH23" s="2">
        <v>13145</v>
      </c>
      <c r="AI23" s="1">
        <v>11313</v>
      </c>
      <c r="AJ23" s="1">
        <v>14962</v>
      </c>
      <c r="AK23" s="1">
        <v>11454</v>
      </c>
      <c r="AL23" s="1">
        <v>14683</v>
      </c>
      <c r="AM23" s="1">
        <v>6914</v>
      </c>
      <c r="AN23" s="1">
        <v>8275</v>
      </c>
      <c r="AO23" s="1">
        <v>7526</v>
      </c>
      <c r="AP23" s="1">
        <v>12001</v>
      </c>
      <c r="AQ23" s="1">
        <v>15192</v>
      </c>
      <c r="AR23" s="1">
        <v>36846</v>
      </c>
      <c r="AS23" s="1">
        <v>33557</v>
      </c>
      <c r="AT23" s="1"/>
      <c r="AU23" s="1"/>
      <c r="AV23" s="1"/>
      <c r="AW23" s="1"/>
      <c r="AX23" s="1"/>
      <c r="AY23" s="1"/>
      <c r="AZ23" s="1">
        <v>10220</v>
      </c>
      <c r="BA23" s="1">
        <v>25109</v>
      </c>
      <c r="BB23" s="1">
        <v>123275</v>
      </c>
    </row>
    <row r="24" spans="2:54">
      <c r="B24" t="s">
        <v>55</v>
      </c>
      <c r="R24" s="1"/>
      <c r="S24" s="1"/>
      <c r="T24" s="1"/>
      <c r="U24" s="1"/>
      <c r="V24" s="1"/>
      <c r="W24" s="1"/>
      <c r="X24" s="1"/>
      <c r="Y24" s="2"/>
      <c r="Z24" s="1"/>
      <c r="AA24" s="2"/>
      <c r="AB24" s="2"/>
      <c r="AC24" s="1"/>
      <c r="AD24" s="1"/>
      <c r="AE24" s="1"/>
      <c r="AF24" s="1"/>
      <c r="AG24" s="1"/>
      <c r="AH24" s="2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64</v>
      </c>
    </row>
    <row r="25" spans="2:54">
      <c r="B25" t="s">
        <v>56</v>
      </c>
      <c r="R25" s="1"/>
      <c r="S25" s="1"/>
      <c r="T25" s="1"/>
      <c r="U25" s="1"/>
      <c r="V25" s="1"/>
      <c r="W25" s="1"/>
      <c r="X25" s="1"/>
      <c r="Y25" s="2"/>
      <c r="Z25" s="1"/>
      <c r="AA25" s="2"/>
      <c r="AB25" s="2"/>
      <c r="AC25" s="1"/>
      <c r="AD25" s="1"/>
      <c r="AE25" s="1"/>
      <c r="AF25" s="1"/>
      <c r="AG25" s="1"/>
      <c r="AH25" s="2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v>1312</v>
      </c>
    </row>
    <row r="26" spans="2:54">
      <c r="B26" t="s">
        <v>19</v>
      </c>
      <c r="R26" s="1">
        <v>571825</v>
      </c>
      <c r="S26" s="1">
        <v>426018</v>
      </c>
      <c r="T26" s="1">
        <v>928364</v>
      </c>
      <c r="U26" s="1">
        <v>809572</v>
      </c>
      <c r="V26" s="1">
        <v>4013352</v>
      </c>
      <c r="W26" s="1">
        <v>2894349</v>
      </c>
      <c r="X26" s="1">
        <v>5838713</v>
      </c>
      <c r="Y26" s="2">
        <v>8707478</v>
      </c>
      <c r="Z26" s="1">
        <v>6887383</v>
      </c>
      <c r="AA26" s="2">
        <v>2732587</v>
      </c>
      <c r="AB26" s="2">
        <v>1828563</v>
      </c>
      <c r="AC26" s="1">
        <v>3829747</v>
      </c>
      <c r="AD26" s="1">
        <v>4785430</v>
      </c>
      <c r="AE26" s="1">
        <v>4949671</v>
      </c>
      <c r="AF26" s="1">
        <v>4419578</v>
      </c>
      <c r="AG26" s="1">
        <v>7756</v>
      </c>
      <c r="AH26" s="2">
        <v>5555</v>
      </c>
      <c r="AI26" s="1">
        <v>10911</v>
      </c>
      <c r="AJ26" s="1">
        <v>7073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>
      <c r="B27" t="s">
        <v>93</v>
      </c>
      <c r="R27" s="1"/>
      <c r="S27" s="1"/>
      <c r="T27" s="1"/>
      <c r="U27" s="1"/>
      <c r="V27" s="1"/>
      <c r="W27" s="1"/>
      <c r="X27" s="1"/>
      <c r="Y27" s="2"/>
      <c r="Z27" s="1"/>
      <c r="AA27" s="2"/>
      <c r="AB27" s="2"/>
      <c r="AC27" s="1"/>
      <c r="AD27" s="1"/>
      <c r="AE27" s="1"/>
      <c r="AF27" s="1"/>
      <c r="AG27" s="1"/>
      <c r="AH27" s="2"/>
      <c r="AI27" s="1"/>
      <c r="AJ27" s="1"/>
      <c r="AK27" s="1">
        <v>12294</v>
      </c>
      <c r="AL27" s="1">
        <v>8041</v>
      </c>
      <c r="AM27" s="1">
        <v>10025</v>
      </c>
      <c r="AN27" s="1">
        <v>11880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>
      <c r="B28" t="s">
        <v>115</v>
      </c>
      <c r="R28" s="1"/>
      <c r="S28" s="1"/>
      <c r="T28" s="1"/>
      <c r="U28" s="1"/>
      <c r="V28" s="1"/>
      <c r="W28" s="1"/>
      <c r="X28" s="1"/>
      <c r="Y28" s="2"/>
      <c r="Z28" s="1"/>
      <c r="AA28" s="2"/>
      <c r="AB28" s="2"/>
      <c r="AC28" s="1"/>
      <c r="AD28" s="1"/>
      <c r="AE28" s="1"/>
      <c r="AF28" s="1"/>
      <c r="AG28" s="1"/>
      <c r="AH28" s="2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>
        <v>233656</v>
      </c>
      <c r="BA28" s="1">
        <v>182721</v>
      </c>
      <c r="BB28" s="1"/>
    </row>
    <row r="29" spans="2:54">
      <c r="B29" t="s">
        <v>65</v>
      </c>
      <c r="R29" s="1"/>
      <c r="S29" s="1"/>
      <c r="T29" s="1"/>
      <c r="U29" s="1"/>
      <c r="V29" s="1"/>
      <c r="W29" s="1"/>
      <c r="X29" s="1"/>
      <c r="Y29" s="2"/>
      <c r="Z29" s="1"/>
      <c r="AA29" s="2"/>
      <c r="AB29" s="2"/>
      <c r="AC29" s="1"/>
      <c r="AD29" s="1"/>
      <c r="AE29" s="1"/>
      <c r="AF29" s="1"/>
      <c r="AG29" s="1"/>
      <c r="AH29" s="2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>
        <v>28554</v>
      </c>
    </row>
    <row r="30" spans="2:54">
      <c r="B30" t="s">
        <v>20</v>
      </c>
      <c r="R30" s="1">
        <v>226531</v>
      </c>
      <c r="S30" s="1"/>
      <c r="T30" s="1"/>
      <c r="U30" s="1"/>
      <c r="V30" s="1"/>
      <c r="W30" s="1"/>
      <c r="X30" s="1">
        <v>268078</v>
      </c>
      <c r="Y30" s="2">
        <v>912639</v>
      </c>
      <c r="Z30" s="1">
        <v>3038802</v>
      </c>
      <c r="AA30" s="2">
        <v>5320719</v>
      </c>
      <c r="AB30" s="2">
        <v>4529327</v>
      </c>
      <c r="AC30" s="1">
        <v>3243167</v>
      </c>
      <c r="AD30" s="1">
        <v>6241077</v>
      </c>
      <c r="AE30" s="1">
        <v>5831000</v>
      </c>
      <c r="AF30" s="1">
        <v>9178564</v>
      </c>
      <c r="AG30" s="1">
        <v>8778</v>
      </c>
      <c r="AH30" s="2">
        <v>8626</v>
      </c>
      <c r="AI30" s="1">
        <v>9621</v>
      </c>
      <c r="AJ30" s="1">
        <v>6695</v>
      </c>
      <c r="AK30" s="1">
        <v>3772</v>
      </c>
      <c r="AL30" s="1">
        <v>2020</v>
      </c>
      <c r="AM30" s="1">
        <v>1689</v>
      </c>
      <c r="AN30" s="1">
        <v>702</v>
      </c>
      <c r="AO30" s="1">
        <v>4306</v>
      </c>
      <c r="AP30" s="1">
        <v>28411</v>
      </c>
      <c r="AQ30" s="1">
        <v>45331</v>
      </c>
      <c r="AR30" s="1">
        <v>6740</v>
      </c>
      <c r="AS30" s="1">
        <v>511</v>
      </c>
      <c r="AT30" s="1"/>
      <c r="AU30" s="1"/>
      <c r="AV30" s="1"/>
      <c r="AW30" s="1"/>
      <c r="AX30" s="1"/>
      <c r="AY30" s="1"/>
      <c r="AZ30" s="1">
        <v>595502</v>
      </c>
      <c r="BA30" s="1">
        <v>776361</v>
      </c>
      <c r="BB30" s="1"/>
    </row>
    <row r="31" spans="2:54">
      <c r="B31" t="s">
        <v>107</v>
      </c>
      <c r="R31" s="1"/>
      <c r="S31" s="1"/>
      <c r="T31" s="1"/>
      <c r="U31" s="1"/>
      <c r="V31" s="1"/>
      <c r="W31" s="1"/>
      <c r="X31" s="1"/>
      <c r="Y31" s="2"/>
      <c r="Z31" s="1"/>
      <c r="AA31" s="2"/>
      <c r="AB31" s="2"/>
      <c r="AC31" s="1"/>
      <c r="AD31" s="1"/>
      <c r="AE31" s="1"/>
      <c r="AF31" s="1"/>
      <c r="AG31" s="1"/>
      <c r="AH31" s="2"/>
      <c r="AI31" s="1"/>
      <c r="AJ31" s="1"/>
      <c r="AK31" s="1"/>
      <c r="AL31" s="1">
        <v>338</v>
      </c>
      <c r="AM31" s="1"/>
      <c r="AN31" s="1"/>
      <c r="AO31" s="1">
        <v>13363</v>
      </c>
      <c r="AP31" s="1">
        <v>36392</v>
      </c>
      <c r="AQ31" s="1">
        <v>33439</v>
      </c>
      <c r="AR31" s="1">
        <v>31835</v>
      </c>
      <c r="AS31" s="1">
        <v>47440</v>
      </c>
      <c r="AT31" s="1"/>
      <c r="AU31" s="1"/>
      <c r="AV31" s="1"/>
      <c r="AW31" s="1"/>
      <c r="AX31" s="1"/>
      <c r="AY31" s="1"/>
      <c r="AZ31" s="1"/>
      <c r="BA31" s="1"/>
      <c r="BB31" s="1"/>
    </row>
    <row r="32" spans="2:54">
      <c r="B32" t="s">
        <v>108</v>
      </c>
      <c r="R32" s="1"/>
      <c r="S32" s="1"/>
      <c r="T32" s="1"/>
      <c r="U32" s="1"/>
      <c r="V32" s="1"/>
      <c r="W32" s="1"/>
      <c r="X32" s="1"/>
      <c r="Y32" s="2"/>
      <c r="Z32" s="1"/>
      <c r="AA32" s="2"/>
      <c r="AB32" s="2"/>
      <c r="AC32" s="1"/>
      <c r="AD32" s="1"/>
      <c r="AE32" s="1"/>
      <c r="AF32" s="1"/>
      <c r="AG32" s="1"/>
      <c r="AH32" s="2"/>
      <c r="AI32" s="1"/>
      <c r="AJ32" s="1"/>
      <c r="AK32" s="1"/>
      <c r="AL32" s="1"/>
      <c r="AM32" s="1"/>
      <c r="AN32" s="1"/>
      <c r="AO32" s="1">
        <v>5161</v>
      </c>
      <c r="AP32" s="1">
        <v>10078</v>
      </c>
      <c r="AQ32" s="1">
        <v>14962</v>
      </c>
      <c r="AR32" s="1">
        <v>17710</v>
      </c>
      <c r="AS32" s="1">
        <v>10856</v>
      </c>
      <c r="AT32" s="1"/>
      <c r="AU32" s="1"/>
      <c r="AV32" s="1"/>
      <c r="AW32" s="1"/>
      <c r="AX32" s="1"/>
      <c r="AY32" s="1"/>
      <c r="AZ32" s="1"/>
      <c r="BA32" s="1"/>
      <c r="BB32" s="1"/>
    </row>
    <row r="33" spans="2:54">
      <c r="B33" t="s">
        <v>21</v>
      </c>
      <c r="R33" s="1"/>
      <c r="S33" s="1"/>
      <c r="T33" s="1"/>
      <c r="U33" s="1"/>
      <c r="V33" s="1"/>
      <c r="W33" s="1"/>
      <c r="X33" s="1"/>
      <c r="Y33" s="2">
        <v>1031602</v>
      </c>
      <c r="Z33" s="1">
        <v>1059592</v>
      </c>
      <c r="AA33" s="2">
        <v>2570777</v>
      </c>
      <c r="AB33" s="2">
        <v>2767663</v>
      </c>
      <c r="AC33" s="1">
        <v>3550745</v>
      </c>
      <c r="AD33" s="1">
        <v>4926134</v>
      </c>
      <c r="AE33" s="1">
        <v>2820035</v>
      </c>
      <c r="AF33" s="1">
        <v>3749701</v>
      </c>
      <c r="AG33" s="1">
        <v>4656</v>
      </c>
      <c r="AH33" s="2">
        <v>7027</v>
      </c>
      <c r="AI33" s="1">
        <v>9827</v>
      </c>
      <c r="AJ33" s="1">
        <v>7424</v>
      </c>
      <c r="AK33" s="1">
        <v>10076</v>
      </c>
      <c r="AL33" s="1">
        <v>7399</v>
      </c>
      <c r="AM33" s="1">
        <v>7327</v>
      </c>
      <c r="AN33" s="1">
        <v>10225</v>
      </c>
      <c r="AO33" s="1">
        <v>5078</v>
      </c>
      <c r="AP33" s="1">
        <v>7290</v>
      </c>
      <c r="AQ33" s="1">
        <v>6165</v>
      </c>
      <c r="AR33" s="1">
        <v>1995</v>
      </c>
      <c r="AS33" s="1">
        <v>41</v>
      </c>
      <c r="AT33" s="1"/>
      <c r="AU33" s="1"/>
      <c r="AV33" s="1"/>
      <c r="AW33" s="1"/>
      <c r="AX33" s="1"/>
      <c r="AY33" s="1"/>
      <c r="AZ33" s="1">
        <v>22338</v>
      </c>
      <c r="BA33" s="1">
        <v>45629</v>
      </c>
      <c r="BB33" s="1">
        <v>95536</v>
      </c>
    </row>
    <row r="34" spans="2:54">
      <c r="B34" t="s">
        <v>22</v>
      </c>
      <c r="R34" s="1">
        <v>1140432</v>
      </c>
      <c r="S34" s="1">
        <v>2782107</v>
      </c>
      <c r="T34" s="1">
        <v>199358</v>
      </c>
      <c r="U34" s="1">
        <v>21373</v>
      </c>
      <c r="V34" s="1">
        <v>69665</v>
      </c>
      <c r="W34" s="1"/>
      <c r="X34" s="1"/>
      <c r="Y34" s="2">
        <v>28276</v>
      </c>
      <c r="Z34" s="1"/>
      <c r="AA34" s="2"/>
      <c r="AB34" s="2"/>
      <c r="AC34" s="1"/>
      <c r="AD34" s="1">
        <v>2325798</v>
      </c>
      <c r="AE34" s="1">
        <v>1148776</v>
      </c>
      <c r="AF34" s="1">
        <v>23364980</v>
      </c>
      <c r="AG34" s="1">
        <v>6938</v>
      </c>
      <c r="AH34" s="2">
        <v>5199</v>
      </c>
      <c r="AI34" s="1">
        <v>9427</v>
      </c>
      <c r="AJ34" s="1">
        <v>5752</v>
      </c>
      <c r="AK34" s="1">
        <v>9334</v>
      </c>
      <c r="AL34" s="1">
        <v>9930</v>
      </c>
      <c r="AM34" s="1">
        <v>5405</v>
      </c>
      <c r="AN34" s="1">
        <v>5010</v>
      </c>
      <c r="AO34" s="1">
        <v>7163</v>
      </c>
      <c r="AP34" s="1">
        <v>121</v>
      </c>
      <c r="AQ34" s="1">
        <v>484</v>
      </c>
      <c r="AR34" s="1">
        <v>129</v>
      </c>
      <c r="AS34" s="1">
        <v>10</v>
      </c>
      <c r="AT34" s="1"/>
      <c r="AU34" s="1"/>
      <c r="AV34" s="1"/>
      <c r="AW34" s="1"/>
      <c r="AX34" s="1"/>
      <c r="AY34" s="1"/>
      <c r="AZ34" s="1"/>
      <c r="BA34" s="1"/>
      <c r="BB34" s="1"/>
    </row>
    <row r="35" spans="2:54">
      <c r="B35" t="s">
        <v>23</v>
      </c>
      <c r="R35" s="1">
        <v>952559</v>
      </c>
      <c r="S35" s="1">
        <v>427713</v>
      </c>
      <c r="T35" s="1">
        <v>280331</v>
      </c>
      <c r="U35" s="1">
        <v>3822935</v>
      </c>
      <c r="V35" s="1">
        <v>6839443</v>
      </c>
      <c r="W35" s="1">
        <v>7194900</v>
      </c>
      <c r="X35" s="1">
        <v>3745146</v>
      </c>
      <c r="Y35" s="2">
        <v>413957</v>
      </c>
      <c r="Z35" s="1">
        <v>309684</v>
      </c>
      <c r="AA35" s="2">
        <v>4556782</v>
      </c>
      <c r="AB35" s="2">
        <v>4973494</v>
      </c>
      <c r="AC35" s="1">
        <v>1364829</v>
      </c>
      <c r="AD35" s="1">
        <v>432557</v>
      </c>
      <c r="AE35" s="1">
        <v>772941</v>
      </c>
      <c r="AF35" s="1">
        <v>992682</v>
      </c>
      <c r="AG35" s="1">
        <v>3402</v>
      </c>
      <c r="AH35" s="2">
        <v>1676</v>
      </c>
      <c r="AI35" s="1">
        <v>1598</v>
      </c>
      <c r="AJ35" s="1">
        <v>2967</v>
      </c>
      <c r="AK35" s="1">
        <v>1669</v>
      </c>
      <c r="AL35" s="1">
        <v>1468</v>
      </c>
      <c r="AM35" s="1">
        <v>1660</v>
      </c>
      <c r="AN35" s="1">
        <v>1840</v>
      </c>
      <c r="AO35" s="1">
        <v>5887</v>
      </c>
      <c r="AP35" s="1">
        <v>12043</v>
      </c>
      <c r="AQ35" s="1">
        <v>2677</v>
      </c>
      <c r="AR35" s="1">
        <v>1242</v>
      </c>
      <c r="AS35" s="1">
        <v>4875</v>
      </c>
      <c r="AT35" s="1"/>
      <c r="AU35" s="1"/>
      <c r="AV35" s="1"/>
      <c r="AW35" s="1"/>
      <c r="AX35" s="1"/>
      <c r="AY35" s="1"/>
      <c r="AZ35" s="1">
        <v>1793</v>
      </c>
      <c r="BA35" s="1">
        <v>3940</v>
      </c>
      <c r="BB35" s="1">
        <v>14623</v>
      </c>
    </row>
    <row r="36" spans="2:54">
      <c r="B36" t="s">
        <v>24</v>
      </c>
      <c r="R36" s="1">
        <v>2206546</v>
      </c>
      <c r="S36" s="1">
        <v>1907786</v>
      </c>
      <c r="T36" s="1">
        <v>1352684</v>
      </c>
      <c r="U36" s="1">
        <v>1587654</v>
      </c>
      <c r="V36" s="1">
        <v>1734477</v>
      </c>
      <c r="W36" s="1">
        <v>1641338</v>
      </c>
      <c r="X36" s="1">
        <v>2044388</v>
      </c>
      <c r="Y36" s="2">
        <v>8469041</v>
      </c>
      <c r="Z36" s="1">
        <v>11290346</v>
      </c>
      <c r="AA36" s="2">
        <v>11702053</v>
      </c>
      <c r="AB36" s="2">
        <v>4318771</v>
      </c>
      <c r="AC36" s="1">
        <v>3053806</v>
      </c>
      <c r="AD36" s="1">
        <v>6385597</v>
      </c>
      <c r="AE36" s="1">
        <v>5768905</v>
      </c>
      <c r="AF36" s="1">
        <v>8452458</v>
      </c>
      <c r="AG36" s="1">
        <v>8689</v>
      </c>
      <c r="AH36" s="2">
        <v>10312</v>
      </c>
      <c r="AI36" s="1">
        <v>8922</v>
      </c>
      <c r="AJ36" s="1">
        <v>6870</v>
      </c>
      <c r="AK36" s="1">
        <v>5496</v>
      </c>
      <c r="AL36" s="1">
        <v>3251</v>
      </c>
      <c r="AM36" s="1">
        <v>3727</v>
      </c>
      <c r="AN36" s="1">
        <v>3209</v>
      </c>
      <c r="AO36" s="1">
        <v>2087</v>
      </c>
      <c r="AP36" s="1">
        <v>4573</v>
      </c>
      <c r="AQ36" s="1">
        <v>4877</v>
      </c>
      <c r="AR36" s="1">
        <v>5562</v>
      </c>
      <c r="AS36" s="1">
        <v>2611</v>
      </c>
      <c r="AT36" s="1"/>
      <c r="AU36" s="1"/>
      <c r="AV36" s="1"/>
      <c r="AW36" s="1"/>
      <c r="AX36" s="1"/>
      <c r="AY36" s="1"/>
      <c r="AZ36" s="1">
        <v>77660</v>
      </c>
      <c r="BA36" s="1">
        <v>132598</v>
      </c>
      <c r="BB36" s="1">
        <v>115309</v>
      </c>
    </row>
    <row r="37" spans="2:54">
      <c r="B37" t="s">
        <v>25</v>
      </c>
      <c r="R37" s="1">
        <v>61555</v>
      </c>
      <c r="S37" s="1">
        <v>80012</v>
      </c>
      <c r="T37" s="1">
        <v>147427</v>
      </c>
      <c r="U37" s="1">
        <v>220871</v>
      </c>
      <c r="V37" s="1">
        <v>10447</v>
      </c>
      <c r="W37" s="1">
        <v>88763</v>
      </c>
      <c r="X37" s="1">
        <v>224839</v>
      </c>
      <c r="Y37" s="2">
        <v>403260</v>
      </c>
      <c r="Z37" s="1">
        <v>551942</v>
      </c>
      <c r="AA37" s="2">
        <v>780785</v>
      </c>
      <c r="AB37" s="2">
        <v>931203</v>
      </c>
      <c r="AC37" s="1">
        <v>482242</v>
      </c>
      <c r="AD37" s="1">
        <v>658242</v>
      </c>
      <c r="AE37" s="1">
        <v>556393</v>
      </c>
      <c r="AF37" s="1">
        <v>758838</v>
      </c>
      <c r="AG37" s="1">
        <v>972</v>
      </c>
      <c r="AH37" s="2">
        <v>1389</v>
      </c>
      <c r="AI37" s="1">
        <v>1460</v>
      </c>
      <c r="AJ37" s="1">
        <v>1733</v>
      </c>
      <c r="AK37" s="1">
        <v>1506</v>
      </c>
      <c r="AL37" s="1">
        <v>956</v>
      </c>
      <c r="AM37" s="1">
        <v>961</v>
      </c>
      <c r="AN37" s="1">
        <v>627</v>
      </c>
      <c r="AO37" s="1">
        <v>681</v>
      </c>
      <c r="AP37" s="1">
        <v>464</v>
      </c>
      <c r="AQ37" s="1">
        <v>331</v>
      </c>
      <c r="AR37" s="1">
        <v>636</v>
      </c>
      <c r="AS37" s="1">
        <v>2315</v>
      </c>
      <c r="AT37" s="1"/>
      <c r="AU37" s="1"/>
      <c r="AV37" s="1"/>
      <c r="AW37" s="1"/>
      <c r="AX37" s="1"/>
      <c r="AY37" s="1"/>
      <c r="AZ37" s="1">
        <v>37350</v>
      </c>
      <c r="BA37" s="1">
        <v>26646</v>
      </c>
      <c r="BB37" s="1">
        <v>78136</v>
      </c>
    </row>
    <row r="38" spans="2:54">
      <c r="B38" t="s">
        <v>26</v>
      </c>
      <c r="R38" s="1">
        <v>1269681</v>
      </c>
      <c r="S38" s="1">
        <v>888065</v>
      </c>
      <c r="T38" s="1">
        <v>135239</v>
      </c>
      <c r="U38" s="1">
        <v>176312</v>
      </c>
      <c r="V38" s="1">
        <v>9279</v>
      </c>
      <c r="W38" s="1"/>
      <c r="X38" s="1">
        <v>64495</v>
      </c>
      <c r="Y38" s="2">
        <v>487971</v>
      </c>
      <c r="Z38" s="1">
        <v>908037</v>
      </c>
      <c r="AA38" s="2">
        <v>1883175</v>
      </c>
      <c r="AB38" s="2">
        <v>1790000</v>
      </c>
      <c r="AC38" s="1">
        <v>2476031</v>
      </c>
      <c r="AD38" s="1">
        <v>1434121</v>
      </c>
      <c r="AE38" s="1">
        <v>4300420</v>
      </c>
      <c r="AF38" s="1">
        <v>11254248</v>
      </c>
      <c r="AG38" s="1">
        <v>2727</v>
      </c>
      <c r="AH38" s="2">
        <v>5820</v>
      </c>
      <c r="AI38" s="1">
        <v>6935</v>
      </c>
      <c r="AJ38" s="1">
        <v>5381</v>
      </c>
      <c r="AK38" s="1">
        <v>4225</v>
      </c>
      <c r="AL38" s="1">
        <v>3081</v>
      </c>
      <c r="AM38" s="1">
        <v>4668</v>
      </c>
      <c r="AN38" s="1">
        <v>1772</v>
      </c>
      <c r="AO38" s="1">
        <v>474</v>
      </c>
      <c r="AP38" s="1">
        <v>878</v>
      </c>
      <c r="AQ38" s="1">
        <v>2875</v>
      </c>
      <c r="AR38" s="1">
        <v>2625</v>
      </c>
      <c r="AS38" s="1">
        <v>1169</v>
      </c>
      <c r="AT38" s="1"/>
      <c r="AU38" s="1"/>
      <c r="AV38" s="1"/>
      <c r="AW38" s="1"/>
      <c r="AX38" s="1"/>
      <c r="AY38" s="1"/>
      <c r="AZ38" s="1">
        <v>120076</v>
      </c>
      <c r="BA38" s="1">
        <v>2319</v>
      </c>
      <c r="BB38" s="1">
        <v>31256</v>
      </c>
    </row>
    <row r="39" spans="2:54">
      <c r="B39" t="s">
        <v>27</v>
      </c>
      <c r="R39" s="1"/>
      <c r="S39" s="1"/>
      <c r="T39" s="1"/>
      <c r="U39" s="1"/>
      <c r="V39" s="1"/>
      <c r="W39" s="1"/>
      <c r="X39" s="1"/>
      <c r="Y39" s="2">
        <v>179270</v>
      </c>
      <c r="Z39" s="1">
        <v>9208181</v>
      </c>
      <c r="AA39" s="2">
        <v>1521089</v>
      </c>
      <c r="AB39" s="2">
        <v>2707426</v>
      </c>
      <c r="AC39" s="1">
        <v>1931632</v>
      </c>
      <c r="AD39" s="1">
        <v>2258355</v>
      </c>
      <c r="AE39" s="1">
        <v>2041466</v>
      </c>
      <c r="AF39" s="1">
        <v>2482415</v>
      </c>
      <c r="AG39" s="1">
        <v>5124</v>
      </c>
      <c r="AH39" s="2">
        <v>7191</v>
      </c>
      <c r="AI39" s="1">
        <v>4574</v>
      </c>
      <c r="AJ39" s="1">
        <v>3609</v>
      </c>
      <c r="AK39" s="1">
        <v>3268</v>
      </c>
      <c r="AL39" s="1">
        <v>2624</v>
      </c>
      <c r="AM39" s="1">
        <v>3010</v>
      </c>
      <c r="AN39" s="1">
        <v>3852</v>
      </c>
      <c r="AO39" s="1">
        <v>1469</v>
      </c>
      <c r="AP39" s="1">
        <v>1372</v>
      </c>
      <c r="AQ39" s="1">
        <v>1347</v>
      </c>
      <c r="AR39" s="1">
        <v>165</v>
      </c>
      <c r="AS39" s="1"/>
      <c r="AT39" s="1"/>
      <c r="AU39" s="1"/>
      <c r="AV39" s="1"/>
      <c r="AW39" s="1"/>
      <c r="AX39" s="1"/>
      <c r="AY39" s="1"/>
      <c r="AZ39" s="1">
        <v>15</v>
      </c>
      <c r="BA39" s="1">
        <v>1338</v>
      </c>
      <c r="BB39" s="1">
        <v>34596</v>
      </c>
    </row>
    <row r="40" spans="2:54">
      <c r="B40" t="s">
        <v>28</v>
      </c>
      <c r="R40" s="1"/>
      <c r="S40" s="1"/>
      <c r="T40" s="1"/>
      <c r="U40" s="1"/>
      <c r="V40" s="1"/>
      <c r="W40" s="1"/>
      <c r="X40" s="1"/>
      <c r="Y40" s="2"/>
      <c r="Z40" s="1"/>
      <c r="AA40" s="2"/>
      <c r="AB40" s="2"/>
      <c r="AC40" s="1"/>
      <c r="AD40" s="1">
        <v>658506</v>
      </c>
      <c r="AE40" s="1">
        <v>1440130</v>
      </c>
      <c r="AF40" s="1">
        <v>885822</v>
      </c>
      <c r="AG40" s="1">
        <v>1025</v>
      </c>
      <c r="AH40" s="2">
        <v>2307</v>
      </c>
      <c r="AI40" s="1">
        <v>3668</v>
      </c>
      <c r="AJ40" s="1">
        <v>3120</v>
      </c>
      <c r="AK40" s="1">
        <v>1676</v>
      </c>
      <c r="AL40" s="1">
        <v>3369</v>
      </c>
      <c r="AM40" s="1">
        <v>902</v>
      </c>
      <c r="AN40" s="1">
        <v>900</v>
      </c>
      <c r="AO40" s="1">
        <v>1387</v>
      </c>
      <c r="AP40" s="1">
        <v>7219</v>
      </c>
      <c r="AQ40" s="1">
        <v>2054</v>
      </c>
      <c r="AR40" s="1">
        <v>1140</v>
      </c>
      <c r="AS40" s="1">
        <v>11</v>
      </c>
      <c r="AT40" s="1"/>
      <c r="AU40" s="1"/>
      <c r="AV40" s="1"/>
      <c r="AW40" s="1"/>
      <c r="AX40" s="1"/>
      <c r="AY40" s="1"/>
      <c r="AZ40" s="1"/>
      <c r="BA40" s="1"/>
      <c r="BB40" s="1">
        <v>123</v>
      </c>
    </row>
    <row r="41" spans="2:54">
      <c r="B41" t="s">
        <v>29</v>
      </c>
      <c r="R41" s="1"/>
      <c r="S41" s="1"/>
      <c r="T41" s="1"/>
      <c r="U41" s="1"/>
      <c r="V41" s="1"/>
      <c r="W41" s="1"/>
      <c r="X41" s="1">
        <v>65352</v>
      </c>
      <c r="Y41" s="2">
        <v>147490</v>
      </c>
      <c r="Z41" s="1">
        <v>44848</v>
      </c>
      <c r="AA41" s="2">
        <v>56633</v>
      </c>
      <c r="AB41" s="2">
        <v>188776</v>
      </c>
      <c r="AC41" s="1">
        <v>262671</v>
      </c>
      <c r="AD41" s="1">
        <v>218027</v>
      </c>
      <c r="AE41" s="1">
        <v>828316</v>
      </c>
      <c r="AF41" s="1">
        <v>2403772</v>
      </c>
      <c r="AG41" s="1">
        <v>2195</v>
      </c>
      <c r="AH41" s="2">
        <v>2107</v>
      </c>
      <c r="AI41" s="1">
        <v>3076</v>
      </c>
      <c r="AJ41" s="1">
        <v>3170</v>
      </c>
      <c r="AK41" s="1">
        <v>2665</v>
      </c>
      <c r="AL41" s="1">
        <v>1806</v>
      </c>
      <c r="AM41" s="1">
        <v>3086</v>
      </c>
      <c r="AN41" s="1">
        <v>1328</v>
      </c>
      <c r="AO41" s="1">
        <v>3460</v>
      </c>
      <c r="AP41" s="1">
        <v>2734</v>
      </c>
      <c r="AQ41" s="1">
        <v>7420</v>
      </c>
      <c r="AR41" s="1">
        <v>2245</v>
      </c>
      <c r="AS41" s="1">
        <v>782</v>
      </c>
      <c r="AT41" s="1"/>
      <c r="AU41" s="1"/>
      <c r="AV41" s="1"/>
      <c r="AW41" s="1"/>
      <c r="AX41" s="1"/>
      <c r="AY41" s="1"/>
      <c r="AZ41" s="1">
        <v>11427</v>
      </c>
      <c r="BA41" s="1">
        <v>10833</v>
      </c>
      <c r="BB41" s="1">
        <v>1662</v>
      </c>
    </row>
    <row r="42" spans="2:54">
      <c r="B42" t="s">
        <v>30</v>
      </c>
      <c r="R42" s="1"/>
      <c r="S42" s="1"/>
      <c r="T42" s="1"/>
      <c r="U42" s="1"/>
      <c r="V42" s="1"/>
      <c r="W42" s="1"/>
      <c r="X42" s="1"/>
      <c r="Y42" s="2"/>
      <c r="Z42" s="1">
        <v>45561</v>
      </c>
      <c r="AA42" s="2">
        <v>88558</v>
      </c>
      <c r="AB42" s="2">
        <v>563087</v>
      </c>
      <c r="AC42" s="1">
        <v>93122</v>
      </c>
      <c r="AD42" s="1">
        <v>653362</v>
      </c>
      <c r="AE42" s="1">
        <v>676620</v>
      </c>
      <c r="AF42" s="1">
        <v>3569905</v>
      </c>
      <c r="AG42" s="1">
        <v>275</v>
      </c>
      <c r="AH42" s="2">
        <v>2022</v>
      </c>
      <c r="AI42" s="1">
        <v>1654</v>
      </c>
      <c r="AJ42" s="1">
        <v>2662</v>
      </c>
      <c r="AK42" s="1"/>
      <c r="AL42" s="1">
        <v>1346</v>
      </c>
      <c r="AM42" s="1">
        <v>1279</v>
      </c>
      <c r="AN42" s="1">
        <v>1614</v>
      </c>
      <c r="AO42" s="1">
        <v>1518</v>
      </c>
      <c r="AP42" s="1">
        <v>5189</v>
      </c>
      <c r="AQ42" s="1">
        <v>9375</v>
      </c>
      <c r="AR42" s="1">
        <v>3926</v>
      </c>
      <c r="AS42" s="1">
        <v>25</v>
      </c>
      <c r="AT42" s="1"/>
      <c r="AU42" s="1"/>
      <c r="AV42" s="1"/>
      <c r="AW42" s="1"/>
      <c r="AX42" s="1"/>
      <c r="AY42" s="1"/>
      <c r="AZ42" s="1"/>
      <c r="BA42" s="1"/>
      <c r="BB42" s="1">
        <v>34233</v>
      </c>
    </row>
    <row r="43" spans="2:54">
      <c r="B43" t="s">
        <v>99</v>
      </c>
      <c r="R43" s="1">
        <v>17939</v>
      </c>
      <c r="S43" s="1"/>
      <c r="T43" s="1"/>
      <c r="U43" s="1"/>
      <c r="V43" s="1"/>
      <c r="W43" s="1"/>
      <c r="X43" s="1"/>
      <c r="Y43" s="2"/>
      <c r="Z43" s="1"/>
      <c r="AA43" s="2"/>
      <c r="AB43" s="2"/>
      <c r="AC43" s="1"/>
      <c r="AD43" s="1"/>
      <c r="AE43" s="1"/>
      <c r="AF43" s="1"/>
      <c r="AG43" s="1"/>
      <c r="AH43" s="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2:54">
      <c r="B44" t="s">
        <v>31</v>
      </c>
      <c r="R44" s="1">
        <v>432</v>
      </c>
      <c r="S44" s="1"/>
      <c r="T44" s="1"/>
      <c r="U44" s="1"/>
      <c r="V44" s="1"/>
      <c r="W44" s="1"/>
      <c r="X44" s="1">
        <v>590286</v>
      </c>
      <c r="Y44" s="2">
        <v>664684</v>
      </c>
      <c r="Z44" s="1">
        <v>20798</v>
      </c>
      <c r="AA44" s="2">
        <v>3390358</v>
      </c>
      <c r="AB44" s="2">
        <v>4351074</v>
      </c>
      <c r="AC44" s="1">
        <v>1292164</v>
      </c>
      <c r="AD44" s="1">
        <v>6764706</v>
      </c>
      <c r="AE44" s="1">
        <v>1813311</v>
      </c>
      <c r="AF44" s="1">
        <v>27469298</v>
      </c>
      <c r="AG44" s="1"/>
      <c r="AH44" s="2">
        <v>300</v>
      </c>
      <c r="AI44" s="1">
        <v>2771</v>
      </c>
      <c r="AJ44" s="1">
        <v>13465</v>
      </c>
      <c r="AK44" s="1">
        <v>3940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>
        <v>52551</v>
      </c>
      <c r="BA44" s="1">
        <v>92622</v>
      </c>
      <c r="BB44" s="1">
        <v>80304</v>
      </c>
    </row>
    <row r="45" spans="2:54">
      <c r="B45" t="s">
        <v>32</v>
      </c>
      <c r="R45" s="1">
        <v>104842</v>
      </c>
      <c r="S45" s="1">
        <v>199925</v>
      </c>
      <c r="T45" s="1">
        <v>137727</v>
      </c>
      <c r="U45" s="1">
        <v>177948</v>
      </c>
      <c r="V45" s="1">
        <v>114820</v>
      </c>
      <c r="W45" s="1">
        <v>2539554</v>
      </c>
      <c r="X45" s="1">
        <v>230938</v>
      </c>
      <c r="Y45" s="2">
        <v>475667</v>
      </c>
      <c r="Z45" s="1">
        <v>240213</v>
      </c>
      <c r="AA45" s="2">
        <v>911562</v>
      </c>
      <c r="AB45" s="2">
        <v>1700510</v>
      </c>
      <c r="AC45" s="1">
        <v>1773337</v>
      </c>
      <c r="AD45" s="1">
        <v>4555484</v>
      </c>
      <c r="AE45" s="1">
        <v>4251865</v>
      </c>
      <c r="AF45" s="1">
        <v>4159650</v>
      </c>
      <c r="AG45" s="1">
        <v>3332</v>
      </c>
      <c r="AH45" s="2">
        <v>2719</v>
      </c>
      <c r="AI45" s="1">
        <v>1877</v>
      </c>
      <c r="AJ45" s="1">
        <v>939</v>
      </c>
      <c r="AK45" s="1">
        <v>1608</v>
      </c>
      <c r="AL45" s="1">
        <v>1971</v>
      </c>
      <c r="AM45" s="1">
        <v>2463</v>
      </c>
      <c r="AN45" s="1">
        <v>1843</v>
      </c>
      <c r="AO45" s="1">
        <v>2125</v>
      </c>
      <c r="AP45" s="1">
        <v>2655</v>
      </c>
      <c r="AQ45" s="1">
        <v>2099</v>
      </c>
      <c r="AR45" s="1">
        <v>1614</v>
      </c>
      <c r="AS45" s="1">
        <v>238</v>
      </c>
      <c r="AT45" s="1"/>
      <c r="AU45" s="1"/>
      <c r="AV45" s="1"/>
      <c r="AW45" s="1"/>
      <c r="AX45" s="1"/>
      <c r="AY45" s="1"/>
      <c r="AZ45" s="1">
        <v>1445</v>
      </c>
      <c r="BA45" s="1">
        <v>8888</v>
      </c>
      <c r="BB45" s="1">
        <v>16369</v>
      </c>
    </row>
    <row r="46" spans="2:54">
      <c r="B46" t="s">
        <v>33</v>
      </c>
      <c r="R46" s="1">
        <v>157982</v>
      </c>
      <c r="S46" s="1">
        <v>980183</v>
      </c>
      <c r="T46" s="1">
        <v>1796545</v>
      </c>
      <c r="U46" s="1">
        <v>244174</v>
      </c>
      <c r="V46" s="1">
        <v>178462</v>
      </c>
      <c r="W46" s="1">
        <v>115997</v>
      </c>
      <c r="X46" s="1">
        <v>310019</v>
      </c>
      <c r="Y46" s="2">
        <v>2527037</v>
      </c>
      <c r="Z46" s="1">
        <v>477545</v>
      </c>
      <c r="AA46" s="2">
        <v>13829421</v>
      </c>
      <c r="AB46" s="2">
        <v>1570749</v>
      </c>
      <c r="AC46" s="1">
        <v>3699349</v>
      </c>
      <c r="AD46" s="1">
        <v>984671</v>
      </c>
      <c r="AE46" s="1">
        <v>921789</v>
      </c>
      <c r="AF46" s="1">
        <v>1381706</v>
      </c>
      <c r="AG46" s="1">
        <v>1519</v>
      </c>
      <c r="AH46" s="2">
        <v>1391</v>
      </c>
      <c r="AI46" s="1">
        <v>1559</v>
      </c>
      <c r="AJ46" s="1">
        <v>1663</v>
      </c>
      <c r="AK46" s="1">
        <v>2222</v>
      </c>
      <c r="AL46" s="1">
        <v>2458</v>
      </c>
      <c r="AM46" s="1">
        <v>1939</v>
      </c>
      <c r="AN46" s="1">
        <v>2468</v>
      </c>
      <c r="AO46" s="1">
        <v>9060</v>
      </c>
      <c r="AP46" s="1">
        <v>11068</v>
      </c>
      <c r="AQ46" s="1">
        <v>8136</v>
      </c>
      <c r="AR46" s="1">
        <v>11211</v>
      </c>
      <c r="AS46" s="1">
        <v>22168</v>
      </c>
      <c r="AT46" s="1"/>
      <c r="AU46" s="1"/>
      <c r="AV46" s="1"/>
      <c r="AW46" s="1"/>
      <c r="AX46" s="1"/>
      <c r="AY46" s="1"/>
      <c r="AZ46" s="1">
        <v>192262</v>
      </c>
      <c r="BA46" s="1">
        <v>393172</v>
      </c>
      <c r="BB46" s="1">
        <v>337539</v>
      </c>
    </row>
    <row r="47" spans="2:54">
      <c r="B47" t="s">
        <v>50</v>
      </c>
      <c r="R47" s="1"/>
      <c r="S47" s="1"/>
      <c r="T47" s="1"/>
      <c r="U47" s="1"/>
      <c r="V47" s="1"/>
      <c r="W47" s="1"/>
      <c r="X47" s="1"/>
      <c r="Y47" s="2"/>
      <c r="Z47" s="1"/>
      <c r="AA47" s="2"/>
      <c r="AB47" s="2"/>
      <c r="AC47" s="1"/>
      <c r="AD47" s="1"/>
      <c r="AE47" s="1"/>
      <c r="AF47" s="1"/>
      <c r="AG47" s="1"/>
      <c r="AH47" s="2"/>
      <c r="AI47" s="1"/>
      <c r="AJ47" s="1"/>
      <c r="AK47" s="1"/>
      <c r="AL47" s="1">
        <v>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2</v>
      </c>
    </row>
    <row r="48" spans="2:54">
      <c r="B48" t="s">
        <v>34</v>
      </c>
      <c r="R48" s="1">
        <v>2639</v>
      </c>
      <c r="S48" s="1">
        <v>7340</v>
      </c>
      <c r="T48" s="1">
        <v>220</v>
      </c>
      <c r="U48" s="1">
        <v>26552</v>
      </c>
      <c r="V48" s="1"/>
      <c r="W48" s="1"/>
      <c r="X48" s="1"/>
      <c r="Y48" s="2">
        <v>43985</v>
      </c>
      <c r="Z48" s="1">
        <v>78819</v>
      </c>
      <c r="AA48" s="2">
        <v>104561</v>
      </c>
      <c r="AB48" s="2">
        <v>121208</v>
      </c>
      <c r="AC48" s="1">
        <v>746534</v>
      </c>
      <c r="AD48" s="1">
        <v>887959</v>
      </c>
      <c r="AE48" s="1">
        <v>2971974</v>
      </c>
      <c r="AF48" s="1">
        <v>10288681</v>
      </c>
      <c r="AG48" s="1">
        <v>5813</v>
      </c>
      <c r="AH48" s="2">
        <v>2017</v>
      </c>
      <c r="AI48" s="1">
        <v>1388</v>
      </c>
      <c r="AJ48" s="1">
        <v>596</v>
      </c>
      <c r="AK48" s="1">
        <v>4356</v>
      </c>
      <c r="AL48" s="1">
        <v>2135</v>
      </c>
      <c r="AM48" s="1">
        <v>5298</v>
      </c>
      <c r="AN48" s="1">
        <v>4913</v>
      </c>
      <c r="AO48" s="1">
        <v>4437</v>
      </c>
      <c r="AP48" s="1">
        <v>7335</v>
      </c>
      <c r="AQ48" s="1">
        <v>6976</v>
      </c>
      <c r="AR48" s="1">
        <v>3918</v>
      </c>
      <c r="AS48" s="1">
        <v>2015</v>
      </c>
      <c r="AT48" s="1"/>
      <c r="AU48" s="1"/>
      <c r="AV48" s="1"/>
      <c r="AW48" s="1"/>
      <c r="AX48" s="1"/>
      <c r="AY48" s="1"/>
      <c r="AZ48" s="1">
        <v>10534</v>
      </c>
      <c r="BA48" s="1">
        <v>48208</v>
      </c>
      <c r="BB48" s="1">
        <v>74194</v>
      </c>
    </row>
    <row r="49" spans="2:54">
      <c r="B49" t="s">
        <v>35</v>
      </c>
      <c r="R49" s="1"/>
      <c r="S49" s="1"/>
      <c r="T49" s="1"/>
      <c r="U49" s="1"/>
      <c r="V49" s="1"/>
      <c r="W49" s="1"/>
      <c r="X49" s="1"/>
      <c r="Y49" s="2"/>
      <c r="Z49" s="1"/>
      <c r="AA49" s="2">
        <v>22386</v>
      </c>
      <c r="AB49" s="2">
        <v>14941</v>
      </c>
      <c r="AC49" s="1">
        <v>418072</v>
      </c>
      <c r="AD49" s="1">
        <v>342965</v>
      </c>
      <c r="AE49" s="1">
        <v>667155</v>
      </c>
      <c r="AF49" s="1">
        <v>419309</v>
      </c>
      <c r="AG49" s="1"/>
      <c r="AH49" s="2"/>
      <c r="AI49" s="1">
        <v>1961</v>
      </c>
      <c r="AJ49" s="1">
        <v>2343</v>
      </c>
      <c r="AK49" s="1">
        <v>1916</v>
      </c>
      <c r="AL49" s="1">
        <v>975</v>
      </c>
      <c r="AM49" s="1">
        <v>1231</v>
      </c>
      <c r="AN49" s="1">
        <v>1559</v>
      </c>
      <c r="AO49" s="1">
        <v>1793</v>
      </c>
      <c r="AP49" s="1">
        <v>4240</v>
      </c>
      <c r="AQ49" s="1">
        <v>4918</v>
      </c>
      <c r="AR49" s="1">
        <v>3263</v>
      </c>
      <c r="AS49" s="1">
        <v>2241</v>
      </c>
      <c r="AT49" s="1"/>
      <c r="AU49" s="1"/>
      <c r="AV49" s="1"/>
      <c r="AW49" s="1"/>
      <c r="AX49" s="1"/>
      <c r="AY49" s="1"/>
      <c r="AZ49" s="1">
        <v>860</v>
      </c>
      <c r="BA49" s="1">
        <v>19332</v>
      </c>
      <c r="BB49" s="1">
        <v>30094</v>
      </c>
    </row>
    <row r="50" spans="2:54">
      <c r="B50" t="s">
        <v>36</v>
      </c>
      <c r="R50" s="1"/>
      <c r="S50" s="1"/>
      <c r="T50" s="1"/>
      <c r="U50" s="1"/>
      <c r="V50" s="1"/>
      <c r="W50" s="1"/>
      <c r="X50" s="1">
        <v>270000</v>
      </c>
      <c r="Y50" s="2"/>
      <c r="Z50" s="1"/>
      <c r="AA50" s="2"/>
      <c r="AB50" s="2"/>
      <c r="AC50" s="1"/>
      <c r="AD50" s="1"/>
      <c r="AE50" s="1"/>
      <c r="AF50" s="1"/>
      <c r="AG50" s="1"/>
      <c r="AH50" s="2"/>
      <c r="AI50" s="1">
        <v>1614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>
        <v>8371</v>
      </c>
      <c r="BB50" s="1"/>
    </row>
    <row r="51" spans="2:54">
      <c r="B51" t="s">
        <v>37</v>
      </c>
      <c r="R51" s="1">
        <v>60939</v>
      </c>
      <c r="S51" s="1"/>
      <c r="T51" s="1"/>
      <c r="U51" s="1"/>
      <c r="V51" s="1"/>
      <c r="W51" s="1"/>
      <c r="X51" s="1">
        <v>19780000</v>
      </c>
      <c r="Y51" s="2">
        <v>210637</v>
      </c>
      <c r="Z51" s="1">
        <v>558222</v>
      </c>
      <c r="AA51" s="2">
        <v>924327</v>
      </c>
      <c r="AB51" s="2">
        <v>1271017</v>
      </c>
      <c r="AC51" s="1">
        <v>4995928</v>
      </c>
      <c r="AD51" s="1">
        <v>2672843</v>
      </c>
      <c r="AE51" s="1">
        <v>1697473</v>
      </c>
      <c r="AF51" s="1">
        <v>2810442</v>
      </c>
      <c r="AG51" s="1">
        <v>2007</v>
      </c>
      <c r="AH51" s="2">
        <v>1077</v>
      </c>
      <c r="AI51" s="1">
        <v>1298</v>
      </c>
      <c r="AJ51" s="1">
        <v>7754</v>
      </c>
      <c r="AK51" s="1">
        <v>16615</v>
      </c>
      <c r="AL51" s="1">
        <v>9670</v>
      </c>
      <c r="AM51" s="1">
        <v>4826</v>
      </c>
      <c r="AN51" s="1">
        <v>5319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>
        <v>16807</v>
      </c>
      <c r="BA51" s="1">
        <v>47220</v>
      </c>
      <c r="BB51" s="1">
        <v>70503</v>
      </c>
    </row>
    <row r="52" spans="2:54">
      <c r="B52" t="s">
        <v>38</v>
      </c>
      <c r="R52" s="1"/>
      <c r="S52" s="1"/>
      <c r="T52" s="1"/>
      <c r="U52" s="1"/>
      <c r="V52" s="1"/>
      <c r="W52" s="1"/>
      <c r="X52" s="1"/>
      <c r="Y52" s="2"/>
      <c r="Z52" s="1"/>
      <c r="AA52" s="2"/>
      <c r="AB52" s="2"/>
      <c r="AC52" s="1"/>
      <c r="AD52" s="1"/>
      <c r="AE52" s="1"/>
      <c r="AF52" s="1"/>
      <c r="AG52" s="1"/>
      <c r="AH52" s="2"/>
      <c r="AI52" s="1">
        <v>1283</v>
      </c>
      <c r="AJ52" s="1">
        <v>698</v>
      </c>
      <c r="AK52" s="1">
        <v>1210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>
      <c r="B53" t="s">
        <v>51</v>
      </c>
      <c r="R53" s="1"/>
      <c r="S53" s="1"/>
      <c r="T53" s="1"/>
      <c r="U53" s="1"/>
      <c r="V53" s="1"/>
      <c r="W53" s="1"/>
      <c r="X53" s="1"/>
      <c r="Y53" s="2"/>
      <c r="Z53" s="1"/>
      <c r="AA53" s="2"/>
      <c r="AB53" s="2"/>
      <c r="AC53" s="1"/>
      <c r="AD53" s="1"/>
      <c r="AE53" s="1"/>
      <c r="AF53" s="1"/>
      <c r="AG53" s="1">
        <v>1346</v>
      </c>
      <c r="AH53" s="2"/>
      <c r="AI53" s="1"/>
      <c r="AJ53" s="1">
        <v>905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>
        <v>19506</v>
      </c>
      <c r="BB53" s="1"/>
    </row>
    <row r="54" spans="2:54">
      <c r="B54" t="s">
        <v>39</v>
      </c>
      <c r="R54" s="1">
        <v>5983</v>
      </c>
      <c r="S54" s="1">
        <v>3201688</v>
      </c>
      <c r="T54" s="1"/>
      <c r="U54" s="1"/>
      <c r="V54" s="1"/>
      <c r="W54" s="1"/>
      <c r="X54" s="1"/>
      <c r="Y54" s="2"/>
      <c r="Z54" s="1"/>
      <c r="AA54" s="2">
        <v>430148</v>
      </c>
      <c r="AB54" s="2">
        <v>431037</v>
      </c>
      <c r="AC54" s="1">
        <v>218377</v>
      </c>
      <c r="AD54" s="1">
        <v>1636269</v>
      </c>
      <c r="AE54" s="1">
        <v>300481</v>
      </c>
      <c r="AF54" s="1">
        <v>977835</v>
      </c>
      <c r="AG54" s="1">
        <v>750</v>
      </c>
      <c r="AH54" s="2">
        <v>44</v>
      </c>
      <c r="AI54" s="1">
        <v>1189</v>
      </c>
      <c r="AJ54" s="1">
        <v>903</v>
      </c>
      <c r="AK54" s="1"/>
      <c r="AL54" s="1">
        <v>1309</v>
      </c>
      <c r="AM54" s="1"/>
      <c r="AN54" s="1"/>
      <c r="AO54" s="1">
        <v>2064</v>
      </c>
      <c r="AP54" s="1">
        <v>2494</v>
      </c>
      <c r="AQ54" s="1">
        <v>2317</v>
      </c>
      <c r="AR54" s="1">
        <v>1636</v>
      </c>
      <c r="AS54" s="1"/>
      <c r="AT54" s="1"/>
      <c r="AU54" s="1"/>
      <c r="AV54" s="1"/>
      <c r="AW54" s="1"/>
      <c r="AX54" s="1"/>
      <c r="AY54" s="1"/>
      <c r="AZ54" s="1">
        <v>241</v>
      </c>
      <c r="BA54" s="1">
        <v>7456</v>
      </c>
      <c r="BB54" s="1"/>
    </row>
    <row r="55" spans="2:54">
      <c r="B55" t="s">
        <v>57</v>
      </c>
      <c r="R55" s="1"/>
      <c r="S55" s="1"/>
      <c r="T55" s="1"/>
      <c r="U55" s="1"/>
      <c r="V55" s="1"/>
      <c r="W55" s="1"/>
      <c r="X55" s="1"/>
      <c r="Y55" s="2"/>
      <c r="Z55" s="1"/>
      <c r="AA55" s="2"/>
      <c r="AB55" s="2"/>
      <c r="AC55" s="1"/>
      <c r="AD55" s="1"/>
      <c r="AE55" s="1"/>
      <c r="AF55" s="1"/>
      <c r="AG55" s="1"/>
      <c r="AH55" s="2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>
        <v>53199</v>
      </c>
      <c r="BA55" s="1">
        <v>446659</v>
      </c>
      <c r="BB55" s="1">
        <v>458607</v>
      </c>
    </row>
    <row r="56" spans="2:54">
      <c r="B56" t="s">
        <v>58</v>
      </c>
      <c r="R56" s="1"/>
      <c r="S56" s="1"/>
      <c r="T56" s="1"/>
      <c r="U56" s="1"/>
      <c r="V56" s="1"/>
      <c r="W56" s="1"/>
      <c r="X56" s="1"/>
      <c r="Y56" s="2"/>
      <c r="Z56" s="1"/>
      <c r="AA56" s="2"/>
      <c r="AB56" s="2"/>
      <c r="AC56" s="1"/>
      <c r="AD56" s="1"/>
      <c r="AE56" s="1"/>
      <c r="AF56" s="1"/>
      <c r="AG56" s="1"/>
      <c r="AH56" s="2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>
        <v>18737</v>
      </c>
    </row>
    <row r="57" spans="2:54">
      <c r="B57" t="s">
        <v>59</v>
      </c>
      <c r="R57" s="1"/>
      <c r="S57" s="1"/>
      <c r="T57" s="1"/>
      <c r="U57" s="1"/>
      <c r="V57" s="1"/>
      <c r="W57" s="1"/>
      <c r="X57" s="1"/>
      <c r="Y57" s="2"/>
      <c r="Z57" s="1"/>
      <c r="AA57" s="2"/>
      <c r="AB57" s="2"/>
      <c r="AC57" s="1"/>
      <c r="AD57" s="1"/>
      <c r="AE57" s="1"/>
      <c r="AF57" s="1"/>
      <c r="AG57" s="1"/>
      <c r="AH57" s="2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>
        <v>2338</v>
      </c>
    </row>
    <row r="58" spans="2:54">
      <c r="B58" t="s">
        <v>60</v>
      </c>
      <c r="R58" s="1"/>
      <c r="S58" s="1"/>
      <c r="T58" s="1"/>
      <c r="U58" s="1"/>
      <c r="V58" s="1"/>
      <c r="W58" s="1"/>
      <c r="X58" s="1"/>
      <c r="Y58" s="2"/>
      <c r="Z58" s="1"/>
      <c r="AA58" s="2"/>
      <c r="AB58" s="2"/>
      <c r="AC58" s="1"/>
      <c r="AD58" s="1"/>
      <c r="AE58" s="1"/>
      <c r="AF58" s="1"/>
      <c r="AG58" s="1"/>
      <c r="AH58" s="2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>
        <v>254484</v>
      </c>
      <c r="BB58" s="1">
        <v>326492</v>
      </c>
    </row>
    <row r="59" spans="2:54">
      <c r="B59" t="s">
        <v>61</v>
      </c>
      <c r="R59" s="1"/>
      <c r="S59" s="1"/>
      <c r="T59" s="1"/>
      <c r="U59" s="1"/>
      <c r="V59" s="1"/>
      <c r="W59" s="1"/>
      <c r="X59" s="1"/>
      <c r="Y59" s="2"/>
      <c r="Z59" s="1"/>
      <c r="AA59" s="2"/>
      <c r="AB59" s="2"/>
      <c r="AC59" s="1"/>
      <c r="AD59" s="1"/>
      <c r="AE59" s="1"/>
      <c r="AF59" s="1"/>
      <c r="AG59" s="1"/>
      <c r="AH59" s="2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>
        <v>197412</v>
      </c>
    </row>
    <row r="60" spans="2:54">
      <c r="B60" t="s">
        <v>116</v>
      </c>
      <c r="R60" s="1"/>
      <c r="S60" s="1"/>
      <c r="T60" s="1"/>
      <c r="U60" s="1"/>
      <c r="V60" s="1"/>
      <c r="W60" s="1"/>
      <c r="X60" s="1"/>
      <c r="Y60" s="2"/>
      <c r="Z60" s="1"/>
      <c r="AA60" s="2"/>
      <c r="AB60" s="2"/>
      <c r="AC60" s="1"/>
      <c r="AD60" s="1"/>
      <c r="AE60" s="1"/>
      <c r="AF60" s="1"/>
      <c r="AG60" s="1"/>
      <c r="AH60" s="2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>
        <v>8427</v>
      </c>
      <c r="BA60" s="1">
        <v>11687</v>
      </c>
      <c r="BB60" s="1"/>
    </row>
    <row r="61" spans="2:54">
      <c r="B61" t="s">
        <v>62</v>
      </c>
      <c r="R61" s="1"/>
      <c r="S61" s="1"/>
      <c r="T61" s="1"/>
      <c r="U61" s="1"/>
      <c r="V61" s="1"/>
      <c r="W61" s="1"/>
      <c r="X61" s="1"/>
      <c r="Y61" s="2"/>
      <c r="Z61" s="1"/>
      <c r="AA61" s="2"/>
      <c r="AB61" s="2"/>
      <c r="AC61" s="1"/>
      <c r="AD61" s="1"/>
      <c r="AE61" s="1"/>
      <c r="AF61" s="1"/>
      <c r="AG61" s="1"/>
      <c r="AH61" s="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>
        <v>31855</v>
      </c>
    </row>
    <row r="62" spans="2:54">
      <c r="B62" t="s">
        <v>63</v>
      </c>
      <c r="R62" s="1"/>
      <c r="S62" s="1"/>
      <c r="T62" s="1"/>
      <c r="U62" s="1"/>
      <c r="V62" s="1"/>
      <c r="W62" s="1"/>
      <c r="X62" s="1"/>
      <c r="Y62" s="2"/>
      <c r="Z62" s="1"/>
      <c r="AA62" s="2"/>
      <c r="AB62" s="2"/>
      <c r="AC62" s="1"/>
      <c r="AD62" s="1"/>
      <c r="AE62" s="1"/>
      <c r="AF62" s="1"/>
      <c r="AG62" s="1"/>
      <c r="AH62" s="2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>
        <v>165943</v>
      </c>
    </row>
    <row r="63" spans="2:54">
      <c r="B63" t="s">
        <v>64</v>
      </c>
      <c r="R63" s="1"/>
      <c r="S63" s="1"/>
      <c r="T63" s="1"/>
      <c r="U63" s="1"/>
      <c r="V63" s="1"/>
      <c r="W63" s="1"/>
      <c r="X63" s="1"/>
      <c r="Y63" s="2"/>
      <c r="Z63" s="1"/>
      <c r="AA63" s="2">
        <v>409758</v>
      </c>
      <c r="AB63" s="2">
        <v>11871</v>
      </c>
      <c r="AC63" s="1">
        <v>10106</v>
      </c>
      <c r="AD63" s="1"/>
      <c r="AE63" s="1"/>
      <c r="AF63" s="1"/>
      <c r="AG63" s="1">
        <v>1154</v>
      </c>
      <c r="AH63" s="2">
        <v>42</v>
      </c>
      <c r="AI63" s="1"/>
      <c r="AJ63" s="1"/>
      <c r="AK63" s="1"/>
      <c r="AL63" s="1"/>
      <c r="AM63" s="1">
        <v>96</v>
      </c>
      <c r="AN63" s="1">
        <v>33</v>
      </c>
      <c r="AO63" s="1"/>
      <c r="AP63" s="1">
        <v>123</v>
      </c>
      <c r="AQ63" s="1">
        <v>33</v>
      </c>
      <c r="AR63" s="1">
        <v>15</v>
      </c>
      <c r="AS63" s="1">
        <v>21</v>
      </c>
      <c r="AT63" s="1"/>
      <c r="AU63" s="1"/>
      <c r="AV63" s="1"/>
      <c r="AW63" s="1"/>
      <c r="AX63" s="1"/>
      <c r="AY63" s="1"/>
      <c r="AZ63" s="1"/>
      <c r="BA63" s="1"/>
      <c r="BB63" s="1">
        <v>16</v>
      </c>
    </row>
    <row r="64" spans="2:54">
      <c r="B64" t="s">
        <v>66</v>
      </c>
      <c r="R64" s="1"/>
      <c r="S64" s="1"/>
      <c r="T64" s="1"/>
      <c r="U64" s="1"/>
      <c r="V64" s="1"/>
      <c r="W64" s="1"/>
      <c r="X64" s="1"/>
      <c r="Y64" s="2"/>
      <c r="Z64" s="1"/>
      <c r="AA64" s="2"/>
      <c r="AB64" s="2"/>
      <c r="AC64" s="1"/>
      <c r="AD64" s="1"/>
      <c r="AE64" s="1"/>
      <c r="AF64" s="1"/>
      <c r="AG64" s="1"/>
      <c r="AH64" s="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>
        <v>9282</v>
      </c>
    </row>
    <row r="65" spans="2:54">
      <c r="B65" t="s">
        <v>67</v>
      </c>
      <c r="R65" s="1"/>
      <c r="S65" s="1"/>
      <c r="T65" s="1"/>
      <c r="U65" s="1"/>
      <c r="V65" s="1"/>
      <c r="W65" s="1"/>
      <c r="X65" s="1"/>
      <c r="Y65" s="2"/>
      <c r="Z65" s="1"/>
      <c r="AA65" s="2"/>
      <c r="AB65" s="2"/>
      <c r="AC65" s="1"/>
      <c r="AD65" s="1"/>
      <c r="AE65" s="1"/>
      <c r="AF65" s="1"/>
      <c r="AG65" s="1"/>
      <c r="AH65" s="2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>
        <v>8186</v>
      </c>
    </row>
    <row r="66" spans="2:54">
      <c r="B66" t="s">
        <v>68</v>
      </c>
      <c r="R66" s="1"/>
      <c r="S66" s="1"/>
      <c r="T66" s="1"/>
      <c r="U66" s="1"/>
      <c r="V66" s="1"/>
      <c r="W66" s="1"/>
      <c r="X66" s="1"/>
      <c r="Y66" s="2"/>
      <c r="Z66" s="1"/>
      <c r="AA66" s="2"/>
      <c r="AB66" s="2"/>
      <c r="AC66" s="1"/>
      <c r="AD66" s="1"/>
      <c r="AE66" s="1"/>
      <c r="AF66" s="1"/>
      <c r="AG66" s="1"/>
      <c r="AH66" s="2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>
        <v>5060</v>
      </c>
    </row>
    <row r="67" spans="2:54">
      <c r="B67" t="s">
        <v>69</v>
      </c>
      <c r="R67" s="1"/>
      <c r="S67" s="1"/>
      <c r="T67" s="1"/>
      <c r="U67" s="1"/>
      <c r="V67" s="1"/>
      <c r="W67" s="1"/>
      <c r="X67" s="1"/>
      <c r="Y67" s="2"/>
      <c r="Z67" s="1"/>
      <c r="AA67" s="2"/>
      <c r="AB67" s="2"/>
      <c r="AC67" s="1"/>
      <c r="AD67" s="1"/>
      <c r="AE67" s="1"/>
      <c r="AF67" s="1"/>
      <c r="AG67" s="1"/>
      <c r="AH67" s="2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>
        <v>8084</v>
      </c>
    </row>
    <row r="68" spans="2:54">
      <c r="B68" t="s">
        <v>70</v>
      </c>
      <c r="R68" s="1"/>
      <c r="S68" s="1"/>
      <c r="T68" s="1"/>
      <c r="U68" s="1"/>
      <c r="V68" s="1"/>
      <c r="W68" s="1"/>
      <c r="X68" s="1"/>
      <c r="Y68" s="2"/>
      <c r="Z68" s="1"/>
      <c r="AA68" s="2"/>
      <c r="AB68" s="2"/>
      <c r="AC68" s="1"/>
      <c r="AD68" s="1"/>
      <c r="AE68" s="1"/>
      <c r="AF68" s="1"/>
      <c r="AG68" s="1"/>
      <c r="AH68" s="2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>
        <v>28231</v>
      </c>
    </row>
    <row r="69" spans="2:54">
      <c r="B69" t="s">
        <v>71</v>
      </c>
      <c r="R69" s="1"/>
      <c r="S69" s="1"/>
      <c r="T69" s="1"/>
      <c r="U69" s="1"/>
      <c r="V69" s="1"/>
      <c r="W69" s="1"/>
      <c r="X69" s="1"/>
      <c r="Y69" s="2"/>
      <c r="Z69" s="1"/>
      <c r="AA69" s="2"/>
      <c r="AB69" s="2"/>
      <c r="AC69" s="1"/>
      <c r="AD69" s="1"/>
      <c r="AE69" s="1"/>
      <c r="AF69" s="1"/>
      <c r="AG69" s="1"/>
      <c r="AH69" s="2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>
        <v>104535</v>
      </c>
    </row>
    <row r="70" spans="2:54">
      <c r="B70" t="s">
        <v>40</v>
      </c>
      <c r="R70" s="1"/>
      <c r="S70" s="1"/>
      <c r="T70" s="1"/>
      <c r="U70" s="1"/>
      <c r="V70" s="1"/>
      <c r="W70" s="1"/>
      <c r="X70" s="1"/>
      <c r="Y70" s="2"/>
      <c r="Z70" s="1"/>
      <c r="AA70" s="2"/>
      <c r="AB70" s="2"/>
      <c r="AC70" s="1"/>
      <c r="AD70" s="1">
        <v>2373192</v>
      </c>
      <c r="AE70" s="1">
        <v>86122</v>
      </c>
      <c r="AF70" s="1">
        <v>3493797</v>
      </c>
      <c r="AG70" s="1">
        <v>2983</v>
      </c>
      <c r="AH70" s="2">
        <v>5378</v>
      </c>
      <c r="AI70" s="1">
        <v>1150</v>
      </c>
      <c r="AJ70" s="1">
        <v>3405</v>
      </c>
      <c r="AK70" s="1">
        <f>2003+817</f>
        <v>2820</v>
      </c>
      <c r="AL70" s="1">
        <v>1980</v>
      </c>
      <c r="AM70" s="1">
        <v>4285</v>
      </c>
      <c r="AN70" s="1">
        <v>8500</v>
      </c>
      <c r="AO70" s="1">
        <v>5237</v>
      </c>
      <c r="AP70" s="1">
        <v>1454</v>
      </c>
      <c r="AQ70" s="1">
        <v>4260</v>
      </c>
      <c r="AR70" s="1">
        <v>2330</v>
      </c>
      <c r="AS70" s="1">
        <v>4718</v>
      </c>
      <c r="AT70" s="1"/>
      <c r="AU70" s="1"/>
      <c r="AV70" s="1"/>
      <c r="AW70" s="1"/>
      <c r="AX70" s="1"/>
      <c r="AY70" s="1"/>
      <c r="AZ70" s="1">
        <v>48930</v>
      </c>
      <c r="BA70" s="1">
        <v>30955</v>
      </c>
      <c r="BB70" s="1">
        <v>1279</v>
      </c>
    </row>
    <row r="71" spans="2:54">
      <c r="B71" t="s">
        <v>41</v>
      </c>
      <c r="R71" s="1">
        <v>18031</v>
      </c>
      <c r="S71" s="1">
        <v>19464</v>
      </c>
      <c r="T71" s="1">
        <v>32683</v>
      </c>
      <c r="U71" s="1">
        <v>77057</v>
      </c>
      <c r="V71" s="1">
        <v>30316</v>
      </c>
      <c r="W71" s="1">
        <v>160207</v>
      </c>
      <c r="X71" s="1">
        <v>11152116</v>
      </c>
      <c r="Y71" s="2">
        <v>8515290</v>
      </c>
      <c r="Z71" s="1">
        <v>1798902</v>
      </c>
      <c r="AA71" s="2">
        <v>924830</v>
      </c>
      <c r="AB71" s="2">
        <v>377287</v>
      </c>
      <c r="AC71" s="1">
        <v>153930</v>
      </c>
      <c r="AD71" s="1">
        <v>258378</v>
      </c>
      <c r="AE71" s="1">
        <v>133060</v>
      </c>
      <c r="AF71" s="1">
        <v>295207</v>
      </c>
      <c r="AG71" s="1">
        <v>341</v>
      </c>
      <c r="AH71" s="2">
        <v>406</v>
      </c>
      <c r="AI71" s="1">
        <v>1034</v>
      </c>
      <c r="AJ71" s="1">
        <v>4599</v>
      </c>
      <c r="AK71" s="1">
        <v>3674</v>
      </c>
      <c r="AL71" s="1">
        <v>2227</v>
      </c>
      <c r="AM71" s="1">
        <v>3907</v>
      </c>
      <c r="AN71" s="1">
        <v>7903</v>
      </c>
      <c r="AO71" s="1">
        <v>3099</v>
      </c>
      <c r="AP71" s="1">
        <v>3774</v>
      </c>
      <c r="AQ71" s="1">
        <v>3686</v>
      </c>
      <c r="AR71" s="1">
        <v>2824</v>
      </c>
      <c r="AS71" s="1">
        <v>989</v>
      </c>
      <c r="AT71" s="1"/>
      <c r="AU71" s="1"/>
      <c r="AV71" s="1"/>
      <c r="AW71" s="1"/>
      <c r="AX71" s="1"/>
      <c r="AY71" s="1"/>
      <c r="AZ71" s="1"/>
      <c r="BA71" s="1"/>
      <c r="BB71" s="1">
        <v>4</v>
      </c>
    </row>
    <row r="72" spans="2:54">
      <c r="B72" t="s">
        <v>42</v>
      </c>
      <c r="R72" s="1">
        <v>1875337</v>
      </c>
      <c r="S72" s="1"/>
      <c r="T72" s="1"/>
      <c r="U72" s="1"/>
      <c r="V72" s="1"/>
      <c r="W72" s="1"/>
      <c r="X72" s="1"/>
      <c r="Y72" s="2">
        <v>24330</v>
      </c>
      <c r="Z72" s="1">
        <v>60200</v>
      </c>
      <c r="AA72" s="2">
        <v>12886585</v>
      </c>
      <c r="AB72" s="2">
        <v>11270014</v>
      </c>
      <c r="AC72" s="1">
        <v>10107128</v>
      </c>
      <c r="AD72" s="1">
        <v>3816583</v>
      </c>
      <c r="AE72" s="1">
        <v>395705</v>
      </c>
      <c r="AF72" s="1">
        <v>28874049</v>
      </c>
      <c r="AG72" s="1">
        <v>142</v>
      </c>
      <c r="AH72" s="2">
        <v>12245</v>
      </c>
      <c r="AI72" s="1">
        <v>192</v>
      </c>
      <c r="AJ72" s="1">
        <v>7830</v>
      </c>
      <c r="AK72" s="1">
        <v>7741</v>
      </c>
      <c r="AL72" s="1">
        <v>5071</v>
      </c>
      <c r="AM72" s="1">
        <v>3551</v>
      </c>
      <c r="AN72" s="1">
        <v>6102</v>
      </c>
      <c r="AO72" s="1">
        <v>2328</v>
      </c>
      <c r="AP72" s="1">
        <v>3761</v>
      </c>
      <c r="AQ72" s="1">
        <v>5137</v>
      </c>
      <c r="AR72" s="1">
        <v>3388</v>
      </c>
      <c r="AS72" s="1">
        <v>2140</v>
      </c>
      <c r="AT72" s="1"/>
      <c r="AU72" s="1"/>
      <c r="AV72" s="1"/>
      <c r="AW72" s="1"/>
      <c r="AX72" s="1"/>
      <c r="AY72" s="1"/>
      <c r="AZ72" s="1">
        <v>210970</v>
      </c>
      <c r="BA72" s="1">
        <v>46619</v>
      </c>
      <c r="BB72" s="1">
        <v>1601</v>
      </c>
    </row>
    <row r="73" spans="2:54">
      <c r="B73" t="s">
        <v>72</v>
      </c>
      <c r="R73" s="1">
        <v>13500</v>
      </c>
      <c r="S73" s="1"/>
      <c r="T73" s="1"/>
      <c r="U73" s="1"/>
      <c r="V73" s="1"/>
      <c r="W73" s="1"/>
      <c r="X73" s="1"/>
      <c r="Y73" s="2"/>
      <c r="Z73" s="1"/>
      <c r="AA73" s="2"/>
      <c r="AB73" s="2"/>
      <c r="AC73" s="1"/>
      <c r="AD73" s="1"/>
      <c r="AE73" s="1"/>
      <c r="AF73" s="1"/>
      <c r="AG73" s="1"/>
      <c r="AH73" s="2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>
        <v>1</v>
      </c>
      <c r="BA73" s="1">
        <v>3006</v>
      </c>
      <c r="BB73" s="1">
        <v>73</v>
      </c>
    </row>
    <row r="74" spans="2:54">
      <c r="B74" t="s">
        <v>73</v>
      </c>
      <c r="R74" s="1"/>
      <c r="S74" s="1"/>
      <c r="T74" s="1"/>
      <c r="U74" s="1"/>
      <c r="V74" s="1"/>
      <c r="W74" s="1"/>
      <c r="X74" s="1"/>
      <c r="Y74" s="2"/>
      <c r="Z74" s="1"/>
      <c r="AA74" s="2"/>
      <c r="AB74" s="2"/>
      <c r="AC74" s="1"/>
      <c r="AD74" s="1"/>
      <c r="AE74" s="1"/>
      <c r="AF74" s="1"/>
      <c r="AG74" s="1"/>
      <c r="AH74" s="2">
        <v>717</v>
      </c>
      <c r="AI74" s="1"/>
      <c r="AJ74" s="1"/>
      <c r="AK74" s="1">
        <v>2430</v>
      </c>
      <c r="AL74" s="1">
        <v>2410</v>
      </c>
      <c r="AM74" s="1">
        <v>1701</v>
      </c>
      <c r="AN74" s="1">
        <v>2970</v>
      </c>
      <c r="AO74" s="1">
        <v>3487</v>
      </c>
      <c r="AP74" s="1">
        <v>1195</v>
      </c>
      <c r="AQ74" s="1">
        <v>697</v>
      </c>
      <c r="AR74" s="1">
        <v>65</v>
      </c>
      <c r="AS74" s="1">
        <v>497</v>
      </c>
      <c r="AT74" s="1"/>
      <c r="AU74" s="1"/>
      <c r="AV74" s="1"/>
      <c r="AW74" s="1"/>
      <c r="AX74" s="1"/>
      <c r="AY74" s="1"/>
      <c r="AZ74" s="1"/>
      <c r="BA74" s="1">
        <v>552</v>
      </c>
      <c r="BB74" s="1">
        <v>18495</v>
      </c>
    </row>
    <row r="75" spans="2:54">
      <c r="B75" t="s">
        <v>43</v>
      </c>
      <c r="R75" s="1"/>
      <c r="S75" s="1"/>
      <c r="T75" s="1"/>
      <c r="U75" s="1"/>
      <c r="V75" s="1"/>
      <c r="W75" s="1"/>
      <c r="X75" s="1"/>
      <c r="Y75" s="2">
        <v>18886</v>
      </c>
      <c r="Z75" s="1">
        <v>189408</v>
      </c>
      <c r="AA75" s="2"/>
      <c r="AB75" s="2"/>
      <c r="AC75" s="1">
        <v>345777</v>
      </c>
      <c r="AD75" s="1">
        <v>88526</v>
      </c>
      <c r="AE75" s="1">
        <v>13858</v>
      </c>
      <c r="AF75" s="1">
        <v>445700</v>
      </c>
      <c r="AG75" s="1">
        <v>172</v>
      </c>
      <c r="AH75" s="2">
        <v>74</v>
      </c>
      <c r="AI75" s="1">
        <v>242</v>
      </c>
      <c r="AJ75" s="1">
        <v>571</v>
      </c>
      <c r="AK75" s="1"/>
      <c r="AL75" s="1"/>
      <c r="AM75" s="1">
        <v>981</v>
      </c>
      <c r="AN75" s="1">
        <v>1174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>
        <v>9231</v>
      </c>
      <c r="BA75" s="1">
        <v>131331</v>
      </c>
      <c r="BB75" s="1">
        <v>116017</v>
      </c>
    </row>
    <row r="76" spans="2:54">
      <c r="B76" t="s">
        <v>94</v>
      </c>
      <c r="R76" s="1"/>
      <c r="S76" s="1"/>
      <c r="T76" s="1"/>
      <c r="U76" s="1"/>
      <c r="V76" s="1"/>
      <c r="W76" s="1"/>
      <c r="X76" s="1"/>
      <c r="Y76" s="2"/>
      <c r="Z76" s="1"/>
      <c r="AA76" s="2"/>
      <c r="AB76" s="2"/>
      <c r="AC76" s="1"/>
      <c r="AD76" s="1"/>
      <c r="AE76" s="1"/>
      <c r="AF76" s="1"/>
      <c r="AG76" s="1"/>
      <c r="AH76" s="2"/>
      <c r="AI76" s="1"/>
      <c r="AJ76" s="1"/>
      <c r="AK76" s="1">
        <v>771</v>
      </c>
      <c r="AL76" s="1"/>
      <c r="AM76" s="1">
        <v>593</v>
      </c>
      <c r="AN76" s="1">
        <v>535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>
      <c r="B77" t="s">
        <v>74</v>
      </c>
      <c r="R77" s="1"/>
      <c r="S77" s="1"/>
      <c r="T77" s="1"/>
      <c r="U77" s="1"/>
      <c r="V77" s="1"/>
      <c r="W77" s="1"/>
      <c r="X77" s="1"/>
      <c r="Y77" s="2"/>
      <c r="Z77" s="1"/>
      <c r="AA77" s="2"/>
      <c r="AB77" s="2"/>
      <c r="AC77" s="1"/>
      <c r="AD77" s="1"/>
      <c r="AE77" s="1"/>
      <c r="AF77" s="1"/>
      <c r="AG77" s="1"/>
      <c r="AH77" s="2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>
        <v>1</v>
      </c>
    </row>
    <row r="78" spans="2:54">
      <c r="B78" t="s">
        <v>75</v>
      </c>
      <c r="R78" s="1"/>
      <c r="S78" s="1"/>
      <c r="T78" s="1"/>
      <c r="U78" s="1"/>
      <c r="V78" s="1"/>
      <c r="W78" s="1"/>
      <c r="X78" s="1"/>
      <c r="Y78" s="2"/>
      <c r="Z78" s="1"/>
      <c r="AA78" s="2"/>
      <c r="AB78" s="2"/>
      <c r="AC78" s="1"/>
      <c r="AD78" s="1"/>
      <c r="AE78" s="1"/>
      <c r="AF78" s="1"/>
      <c r="AG78" s="1"/>
      <c r="AH78" s="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>
        <v>40200</v>
      </c>
    </row>
    <row r="79" spans="2:54">
      <c r="B79" t="s">
        <v>76</v>
      </c>
      <c r="R79" s="1"/>
      <c r="S79" s="1"/>
      <c r="T79" s="1"/>
      <c r="U79" s="1"/>
      <c r="V79" s="1"/>
      <c r="W79" s="1"/>
      <c r="X79" s="1"/>
      <c r="Y79" s="2"/>
      <c r="Z79" s="1"/>
      <c r="AA79" s="2"/>
      <c r="AB79" s="2"/>
      <c r="AC79" s="1"/>
      <c r="AD79" s="1"/>
      <c r="AE79" s="1"/>
      <c r="AF79" s="1"/>
      <c r="AG79" s="1"/>
      <c r="AH79" s="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>
        <v>30000</v>
      </c>
    </row>
    <row r="80" spans="2:54">
      <c r="B80" t="s">
        <v>77</v>
      </c>
      <c r="R80" s="1"/>
      <c r="S80" s="1"/>
      <c r="T80" s="1"/>
      <c r="U80" s="1"/>
      <c r="V80" s="1"/>
      <c r="W80" s="1"/>
      <c r="X80" s="1"/>
      <c r="Y80" s="2"/>
      <c r="Z80" s="1"/>
      <c r="AA80" s="2"/>
      <c r="AB80" s="2"/>
      <c r="AC80" s="1"/>
      <c r="AD80" s="1"/>
      <c r="AE80" s="1"/>
      <c r="AF80" s="1"/>
      <c r="AG80" s="1"/>
      <c r="AH80" s="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>
        <v>12</v>
      </c>
    </row>
    <row r="81" spans="2:54">
      <c r="B81" t="s">
        <v>78</v>
      </c>
      <c r="R81" s="1"/>
      <c r="S81" s="1"/>
      <c r="T81" s="1"/>
      <c r="U81" s="1"/>
      <c r="V81" s="1"/>
      <c r="W81" s="1"/>
      <c r="X81" s="1"/>
      <c r="Y81" s="2"/>
      <c r="Z81" s="1"/>
      <c r="AA81" s="2"/>
      <c r="AB81" s="2"/>
      <c r="AC81" s="1"/>
      <c r="AD81" s="1"/>
      <c r="AE81" s="1"/>
      <c r="AF81" s="1"/>
      <c r="AG81" s="1"/>
      <c r="AH81" s="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>
        <v>55489</v>
      </c>
      <c r="BB81" s="1">
        <v>42303</v>
      </c>
    </row>
    <row r="82" spans="2:54">
      <c r="B82" t="s">
        <v>79</v>
      </c>
      <c r="R82" s="1"/>
      <c r="S82" s="1"/>
      <c r="T82" s="1"/>
      <c r="U82" s="1"/>
      <c r="V82" s="1"/>
      <c r="W82" s="1"/>
      <c r="X82" s="1"/>
      <c r="Y82" s="2"/>
      <c r="Z82" s="1"/>
      <c r="AA82" s="2"/>
      <c r="AB82" s="2"/>
      <c r="AC82" s="1"/>
      <c r="AD82" s="1"/>
      <c r="AE82" s="1"/>
      <c r="AF82" s="1"/>
      <c r="AG82" s="1"/>
      <c r="AH82" s="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>
        <v>468</v>
      </c>
    </row>
    <row r="83" spans="2:54">
      <c r="B83" t="s">
        <v>80</v>
      </c>
      <c r="R83" s="1"/>
      <c r="S83" s="1"/>
      <c r="T83" s="1"/>
      <c r="U83" s="1"/>
      <c r="V83" s="1"/>
      <c r="W83" s="1"/>
      <c r="X83" s="1"/>
      <c r="Y83" s="2"/>
      <c r="Z83" s="1">
        <v>330100</v>
      </c>
      <c r="AA83" s="2"/>
      <c r="AB83" s="2"/>
      <c r="AC83" s="1"/>
      <c r="AD83" s="1"/>
      <c r="AE83" s="1"/>
      <c r="AF83" s="1"/>
      <c r="AG83" s="1">
        <v>2037</v>
      </c>
      <c r="AH83" s="2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>
        <v>21</v>
      </c>
      <c r="BA83" s="1">
        <v>601246</v>
      </c>
      <c r="BB83" s="1">
        <v>95</v>
      </c>
    </row>
    <row r="84" spans="2:54">
      <c r="B84" t="s">
        <v>81</v>
      </c>
      <c r="R84" s="1"/>
      <c r="S84" s="1"/>
      <c r="T84" s="1"/>
      <c r="U84" s="1"/>
      <c r="V84" s="1"/>
      <c r="W84" s="1"/>
      <c r="X84" s="1"/>
      <c r="Y84" s="2"/>
      <c r="Z84" s="1"/>
      <c r="AA84" s="2"/>
      <c r="AB84" s="2"/>
      <c r="AC84" s="1"/>
      <c r="AD84" s="1"/>
      <c r="AE84" s="1"/>
      <c r="AF84" s="1"/>
      <c r="AG84" s="1"/>
      <c r="AH84" s="2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>
        <v>22089</v>
      </c>
    </row>
    <row r="85" spans="2:54">
      <c r="B85" t="s">
        <v>82</v>
      </c>
      <c r="R85" s="1"/>
      <c r="S85" s="1"/>
      <c r="T85" s="1"/>
      <c r="U85" s="1"/>
      <c r="V85" s="1"/>
      <c r="W85" s="1"/>
      <c r="X85" s="1"/>
      <c r="Y85" s="2"/>
      <c r="Z85" s="1"/>
      <c r="AA85" s="2"/>
      <c r="AB85" s="2"/>
      <c r="AC85" s="1"/>
      <c r="AD85" s="1"/>
      <c r="AE85" s="1"/>
      <c r="AF85" s="1"/>
      <c r="AG85" s="1"/>
      <c r="AH85" s="2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>
        <v>12020</v>
      </c>
    </row>
    <row r="86" spans="2:54">
      <c r="B86" t="s">
        <v>83</v>
      </c>
      <c r="R86" s="1"/>
      <c r="S86" s="1"/>
      <c r="T86" s="1"/>
      <c r="U86" s="1"/>
      <c r="V86" s="1"/>
      <c r="W86" s="1"/>
      <c r="X86" s="1"/>
      <c r="Y86" s="2"/>
      <c r="Z86" s="1"/>
      <c r="AA86" s="2"/>
      <c r="AB86" s="2"/>
      <c r="AC86" s="1"/>
      <c r="AD86" s="1"/>
      <c r="AE86" s="1"/>
      <c r="AF86" s="1"/>
      <c r="AG86" s="1"/>
      <c r="AH86" s="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>
        <v>441</v>
      </c>
      <c r="AT86" s="1"/>
      <c r="AU86" s="1"/>
      <c r="AV86" s="1"/>
      <c r="AW86" s="1"/>
      <c r="AX86" s="1"/>
      <c r="AY86" s="1"/>
      <c r="AZ86" s="1"/>
      <c r="BA86" s="1"/>
      <c r="BB86" s="1">
        <v>46993</v>
      </c>
    </row>
    <row r="87" spans="2:54">
      <c r="B87" t="s">
        <v>84</v>
      </c>
      <c r="R87" s="1"/>
      <c r="S87" s="1"/>
      <c r="T87" s="1"/>
      <c r="U87" s="1"/>
      <c r="V87" s="1"/>
      <c r="W87" s="1"/>
      <c r="X87" s="1"/>
      <c r="Y87" s="2"/>
      <c r="Z87" s="1"/>
      <c r="AA87" s="2"/>
      <c r="AB87" s="2"/>
      <c r="AC87" s="1"/>
      <c r="AD87" s="1"/>
      <c r="AE87" s="1"/>
      <c r="AF87" s="1"/>
      <c r="AG87" s="1"/>
      <c r="AH87" s="2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12247</v>
      </c>
    </row>
    <row r="88" spans="2:54">
      <c r="B88" t="s">
        <v>85</v>
      </c>
      <c r="R88" s="1"/>
      <c r="S88" s="1"/>
      <c r="T88" s="1"/>
      <c r="U88" s="1"/>
      <c r="V88" s="1"/>
      <c r="W88" s="1"/>
      <c r="X88" s="1"/>
      <c r="Y88" s="2"/>
      <c r="Z88" s="1"/>
      <c r="AA88" s="2"/>
      <c r="AB88" s="2"/>
      <c r="AC88" s="1"/>
      <c r="AD88" s="1"/>
      <c r="AE88" s="1"/>
      <c r="AF88" s="1"/>
      <c r="AG88" s="1"/>
      <c r="AH88" s="2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>
        <v>731</v>
      </c>
    </row>
    <row r="89" spans="2:54">
      <c r="B89" t="s">
        <v>86</v>
      </c>
      <c r="R89" s="1"/>
      <c r="S89" s="1"/>
      <c r="T89" s="1"/>
      <c r="U89" s="1"/>
      <c r="V89" s="1"/>
      <c r="W89" s="1"/>
      <c r="X89" s="1"/>
      <c r="Y89" s="2"/>
      <c r="Z89" s="1"/>
      <c r="AA89" s="2"/>
      <c r="AB89" s="2"/>
      <c r="AC89" s="1"/>
      <c r="AD89" s="1"/>
      <c r="AE89" s="1"/>
      <c r="AF89" s="1"/>
      <c r="AG89" s="1"/>
      <c r="AH89" s="2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>
      <c r="B90" t="s">
        <v>87</v>
      </c>
      <c r="R90" s="1"/>
      <c r="S90" s="1"/>
      <c r="T90" s="1"/>
      <c r="U90" s="1"/>
      <c r="V90" s="1"/>
      <c r="W90" s="1"/>
      <c r="X90" s="1"/>
      <c r="Y90" s="2"/>
      <c r="Z90" s="1"/>
      <c r="AA90" s="2"/>
      <c r="AB90" s="2"/>
      <c r="AC90" s="1"/>
      <c r="AD90" s="1"/>
      <c r="AE90" s="1"/>
      <c r="AF90" s="1"/>
      <c r="AG90" s="1"/>
      <c r="AH90" s="2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>
        <v>6472</v>
      </c>
    </row>
    <row r="91" spans="2:54">
      <c r="B91" t="s">
        <v>88</v>
      </c>
      <c r="R91" s="1"/>
      <c r="S91" s="1"/>
      <c r="T91" s="1"/>
      <c r="U91" s="1"/>
      <c r="V91" s="1"/>
      <c r="W91" s="1"/>
      <c r="X91" s="1"/>
      <c r="Y91" s="2"/>
      <c r="Z91" s="1"/>
      <c r="AA91" s="2"/>
      <c r="AB91" s="2"/>
      <c r="AC91" s="1"/>
      <c r="AD91" s="1"/>
      <c r="AE91" s="1"/>
      <c r="AF91" s="1"/>
      <c r="AG91" s="1"/>
      <c r="AH91" s="2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>
        <v>3421</v>
      </c>
      <c r="AT91" s="1"/>
      <c r="AU91" s="1"/>
      <c r="AV91" s="1"/>
      <c r="AW91" s="1"/>
      <c r="AX91" s="1"/>
      <c r="AY91" s="1"/>
      <c r="AZ91" s="1"/>
      <c r="BA91" s="1"/>
      <c r="BB91" s="1">
        <v>28254</v>
      </c>
    </row>
    <row r="92" spans="2:54">
      <c r="B92" t="s">
        <v>89</v>
      </c>
      <c r="R92" s="1"/>
      <c r="S92" s="1"/>
      <c r="T92" s="1"/>
      <c r="U92" s="1"/>
      <c r="V92" s="1"/>
      <c r="W92" s="1"/>
      <c r="X92" s="1"/>
      <c r="Y92" s="2"/>
      <c r="Z92" s="1"/>
      <c r="AA92" s="2"/>
      <c r="AB92" s="2"/>
      <c r="AC92" s="1"/>
      <c r="AD92" s="1"/>
      <c r="AE92" s="1"/>
      <c r="AF92" s="1"/>
      <c r="AG92" s="1"/>
      <c r="AH92" s="2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>
        <v>1151</v>
      </c>
      <c r="AT92" s="1"/>
      <c r="AU92" s="1"/>
      <c r="AV92" s="1"/>
      <c r="AW92" s="1"/>
      <c r="AX92" s="1"/>
      <c r="AY92" s="1"/>
      <c r="AZ92" s="1"/>
      <c r="BA92" s="1"/>
      <c r="BB92" s="1">
        <v>528715</v>
      </c>
    </row>
    <row r="93" spans="2:54">
      <c r="B93" t="s">
        <v>90</v>
      </c>
      <c r="R93" s="1"/>
      <c r="S93" s="1"/>
      <c r="T93" s="1"/>
      <c r="U93" s="1"/>
      <c r="V93" s="1"/>
      <c r="W93" s="1"/>
      <c r="X93" s="1"/>
      <c r="Y93" s="2"/>
      <c r="Z93" s="1"/>
      <c r="AA93" s="2"/>
      <c r="AB93" s="2"/>
      <c r="AC93" s="1"/>
      <c r="AD93" s="1"/>
      <c r="AE93" s="1"/>
      <c r="AF93" s="1"/>
      <c r="AG93" s="1"/>
      <c r="AH93" s="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>
        <v>15812</v>
      </c>
    </row>
    <row r="94" spans="2:54">
      <c r="B94" t="s">
        <v>100</v>
      </c>
      <c r="R94" s="1"/>
      <c r="S94" s="1"/>
      <c r="T94" s="1"/>
      <c r="U94" s="1"/>
      <c r="V94" s="1"/>
      <c r="W94" s="1"/>
      <c r="X94" s="1"/>
      <c r="Y94" s="2">
        <v>27140</v>
      </c>
      <c r="Z94" s="1">
        <v>30174</v>
      </c>
      <c r="AA94" s="2"/>
      <c r="AB94" s="2"/>
      <c r="AC94" s="1"/>
      <c r="AD94" s="1"/>
      <c r="AE94" s="1"/>
      <c r="AF94" s="1"/>
      <c r="AG94" s="1"/>
      <c r="AH94" s="2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>
        <v>28291</v>
      </c>
      <c r="BB94" s="1"/>
    </row>
    <row r="95" spans="2:54">
      <c r="B95" t="s">
        <v>91</v>
      </c>
      <c r="R95" s="1"/>
      <c r="S95" s="1"/>
      <c r="T95" s="1"/>
      <c r="U95" s="1"/>
      <c r="V95" s="1"/>
      <c r="W95" s="1"/>
      <c r="X95" s="1"/>
      <c r="Y95" s="2"/>
      <c r="Z95" s="1"/>
      <c r="AA95" s="2"/>
      <c r="AB95" s="2"/>
      <c r="AC95" s="1"/>
      <c r="AD95" s="1"/>
      <c r="AE95" s="1"/>
      <c r="AF95" s="1"/>
      <c r="AG95" s="1"/>
      <c r="AH95" s="2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>
        <v>1</v>
      </c>
    </row>
    <row r="96" spans="2:54">
      <c r="B96" t="s">
        <v>92</v>
      </c>
      <c r="R96" s="1"/>
      <c r="S96" s="1"/>
      <c r="T96" s="1"/>
      <c r="U96" s="1"/>
      <c r="V96" s="1"/>
      <c r="W96" s="1"/>
      <c r="X96" s="1"/>
      <c r="Y96" s="2"/>
      <c r="Z96" s="1"/>
      <c r="AA96" s="2"/>
      <c r="AB96" s="2"/>
      <c r="AC96" s="1"/>
      <c r="AD96" s="1"/>
      <c r="AE96" s="1"/>
      <c r="AF96" s="1"/>
      <c r="AG96" s="1"/>
      <c r="AH96" s="2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>
        <v>2</v>
      </c>
    </row>
    <row r="97" spans="2:54">
      <c r="B97" t="s">
        <v>44</v>
      </c>
      <c r="R97" s="1">
        <v>37476</v>
      </c>
      <c r="S97" s="1"/>
      <c r="T97" s="1"/>
      <c r="U97" s="1"/>
      <c r="V97" s="1"/>
      <c r="W97" s="1"/>
      <c r="X97" s="1">
        <v>95266</v>
      </c>
      <c r="Y97" s="2">
        <v>110142</v>
      </c>
      <c r="Z97" s="1">
        <v>180618</v>
      </c>
      <c r="AA97" s="2">
        <v>199493</v>
      </c>
      <c r="AB97" s="2">
        <v>173930</v>
      </c>
      <c r="AC97" s="1">
        <v>244134</v>
      </c>
      <c r="AD97" s="1">
        <v>224734</v>
      </c>
      <c r="AE97" s="1">
        <v>305467</v>
      </c>
      <c r="AF97" s="1">
        <v>279428</v>
      </c>
      <c r="AG97" s="1"/>
      <c r="AH97" s="2">
        <v>476</v>
      </c>
      <c r="AI97" s="1">
        <v>224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2:54">
      <c r="B98" t="s">
        <v>102</v>
      </c>
      <c r="R98" s="1"/>
      <c r="S98" s="1"/>
      <c r="T98" s="1"/>
      <c r="U98" s="1"/>
      <c r="V98" s="1"/>
      <c r="W98" s="1"/>
      <c r="X98" s="1"/>
      <c r="Y98" s="2"/>
      <c r="Z98" s="1">
        <v>635107</v>
      </c>
      <c r="AA98" s="2">
        <v>370978</v>
      </c>
      <c r="AB98" s="2">
        <v>156593</v>
      </c>
      <c r="AC98" s="1">
        <v>141367</v>
      </c>
      <c r="AD98" s="1">
        <v>249764</v>
      </c>
      <c r="AE98" s="1">
        <v>129930</v>
      </c>
      <c r="AF98" s="1">
        <v>178430</v>
      </c>
      <c r="AG98" s="1"/>
      <c r="AH98" s="2"/>
      <c r="AI98" s="1"/>
      <c r="AJ98" s="1"/>
      <c r="AK98" s="1">
        <v>845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2:54">
      <c r="B99" t="s">
        <v>101</v>
      </c>
      <c r="R99" s="1"/>
      <c r="S99" s="1"/>
      <c r="T99" s="1"/>
      <c r="U99" s="1"/>
      <c r="V99" s="1"/>
      <c r="W99" s="1"/>
      <c r="X99" s="1"/>
      <c r="Y99" s="2">
        <v>30848</v>
      </c>
      <c r="Z99" s="1">
        <v>85494</v>
      </c>
      <c r="AA99" s="2">
        <v>1030239</v>
      </c>
      <c r="AB99" s="2">
        <v>1914605</v>
      </c>
      <c r="AC99" s="1">
        <v>2343334</v>
      </c>
      <c r="AD99" s="1">
        <v>503041</v>
      </c>
      <c r="AE99" s="1">
        <v>283225</v>
      </c>
      <c r="AF99" s="1">
        <v>107348</v>
      </c>
      <c r="AG99" s="1"/>
      <c r="AH99" s="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2:54">
      <c r="B100" t="s">
        <v>103</v>
      </c>
      <c r="R100" s="1"/>
      <c r="S100" s="1"/>
      <c r="T100" s="1"/>
      <c r="U100" s="1"/>
      <c r="V100" s="1"/>
      <c r="W100" s="1"/>
      <c r="X100" s="1">
        <v>247000</v>
      </c>
      <c r="Y100" s="2">
        <v>54000</v>
      </c>
      <c r="Z100" s="1"/>
      <c r="AA100" s="2"/>
      <c r="AB100" s="2"/>
      <c r="AC100" s="1"/>
      <c r="AD100" s="1"/>
      <c r="AE100" s="1"/>
      <c r="AF100" s="1"/>
      <c r="AG100" s="1"/>
      <c r="AH100" s="2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2:54">
      <c r="B101" t="s">
        <v>104</v>
      </c>
      <c r="R101" s="1"/>
      <c r="S101" s="1"/>
      <c r="T101" s="1"/>
      <c r="U101" s="1"/>
      <c r="V101" s="1"/>
      <c r="W101" s="1"/>
      <c r="X101" s="1"/>
      <c r="Y101" s="2">
        <v>26242</v>
      </c>
      <c r="Z101" s="1"/>
      <c r="AA101" s="2"/>
      <c r="AB101" s="2"/>
      <c r="AC101" s="1"/>
      <c r="AD101" s="1"/>
      <c r="AE101" s="1"/>
      <c r="AF101" s="1"/>
      <c r="AG101" s="1"/>
      <c r="AH101" s="2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>
        <v>123779</v>
      </c>
      <c r="BB101" s="1"/>
    </row>
    <row r="102" spans="2:54">
      <c r="B102" t="s">
        <v>105</v>
      </c>
      <c r="R102" s="1"/>
      <c r="S102" s="1"/>
      <c r="T102" s="1"/>
      <c r="U102" s="1"/>
      <c r="V102" s="1"/>
      <c r="W102" s="1"/>
      <c r="X102" s="1"/>
      <c r="Y102" s="2">
        <v>34770</v>
      </c>
      <c r="Z102" s="1"/>
      <c r="AA102" s="2"/>
      <c r="AB102" s="2"/>
      <c r="AC102" s="1"/>
      <c r="AD102" s="1"/>
      <c r="AE102" s="1"/>
      <c r="AF102" s="1"/>
      <c r="AG102" s="1"/>
      <c r="AH102" s="2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2:54">
      <c r="B103" t="s">
        <v>113</v>
      </c>
      <c r="R103" s="1"/>
      <c r="S103" s="1"/>
      <c r="T103" s="1"/>
      <c r="U103" s="1"/>
      <c r="V103" s="1"/>
      <c r="W103" s="1"/>
      <c r="X103" s="1"/>
      <c r="Y103" s="2"/>
      <c r="Z103" s="1"/>
      <c r="AA103" s="2"/>
      <c r="AB103" s="2"/>
      <c r="AC103" s="1"/>
      <c r="AD103" s="1"/>
      <c r="AE103" s="1"/>
      <c r="AF103" s="1">
        <v>376954</v>
      </c>
      <c r="AG103" s="1">
        <v>222</v>
      </c>
      <c r="AH103" s="2">
        <v>101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2:54">
      <c r="B104" t="s">
        <v>117</v>
      </c>
      <c r="R104" s="1"/>
      <c r="S104" s="1"/>
      <c r="T104" s="1"/>
      <c r="U104" s="1"/>
      <c r="V104" s="1"/>
      <c r="W104" s="1"/>
      <c r="X104" s="1"/>
      <c r="Y104" s="2"/>
      <c r="Z104" s="1"/>
      <c r="AA104" s="2"/>
      <c r="AB104" s="2"/>
      <c r="AC104" s="1"/>
      <c r="AD104" s="1"/>
      <c r="AE104" s="1"/>
      <c r="AF104" s="1"/>
      <c r="AG104" s="1">
        <v>2032</v>
      </c>
      <c r="AH104" s="2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2:54">
      <c r="B105" t="s">
        <v>118</v>
      </c>
      <c r="R105" s="1"/>
      <c r="S105" s="1"/>
      <c r="T105" s="1"/>
      <c r="U105" s="1"/>
      <c r="V105" s="1"/>
      <c r="W105" s="1"/>
      <c r="X105" s="1"/>
      <c r="Y105" s="2"/>
      <c r="Z105" s="1"/>
      <c r="AA105" s="2"/>
      <c r="AB105" s="2"/>
      <c r="AC105" s="1"/>
      <c r="AD105" s="1"/>
      <c r="AE105" s="1"/>
      <c r="AF105" s="1"/>
      <c r="AG105" s="1"/>
      <c r="AH105" s="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2:54">
      <c r="B106" t="s">
        <v>119</v>
      </c>
      <c r="R106" s="1"/>
      <c r="S106" s="1"/>
      <c r="T106" s="1"/>
      <c r="U106" s="1"/>
      <c r="V106" s="1"/>
      <c r="W106" s="1"/>
      <c r="X106" s="1">
        <v>158600</v>
      </c>
      <c r="Y106" s="2"/>
      <c r="Z106" s="1"/>
      <c r="AA106" s="2"/>
      <c r="AB106" s="2"/>
      <c r="AC106" s="1"/>
      <c r="AD106" s="1"/>
      <c r="AE106" s="1"/>
      <c r="AF106" s="1"/>
      <c r="AG106" s="1"/>
      <c r="AH106" s="2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2:54">
      <c r="B107" t="s">
        <v>45</v>
      </c>
      <c r="R107" s="1"/>
      <c r="S107" s="1"/>
      <c r="T107" s="1"/>
      <c r="U107" s="1"/>
      <c r="V107" s="1"/>
      <c r="W107" s="1"/>
      <c r="X107" s="1">
        <v>88220</v>
      </c>
      <c r="Y107" s="2"/>
      <c r="Z107" s="1"/>
      <c r="AA107" s="2"/>
      <c r="AB107" s="2"/>
      <c r="AC107" s="1"/>
      <c r="AD107" s="1"/>
      <c r="AE107" s="1"/>
      <c r="AF107" s="1"/>
      <c r="AG107" s="1"/>
      <c r="AH107" s="2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2:54">
      <c r="B108" t="s">
        <v>46</v>
      </c>
      <c r="R108" s="1">
        <v>191873</v>
      </c>
      <c r="S108" s="1">
        <v>3299325</v>
      </c>
      <c r="T108" s="1">
        <v>980699</v>
      </c>
      <c r="U108" s="1">
        <v>402665</v>
      </c>
      <c r="V108" s="1">
        <v>1905936</v>
      </c>
      <c r="W108" s="1">
        <v>3440452</v>
      </c>
      <c r="X108" s="1">
        <v>544050</v>
      </c>
      <c r="Y108" s="2">
        <v>3257886</v>
      </c>
      <c r="Z108" s="1">
        <v>3995405</v>
      </c>
      <c r="AA108" s="2">
        <v>3350760</v>
      </c>
      <c r="AB108" s="2">
        <v>2176520</v>
      </c>
      <c r="AC108" s="1">
        <v>6783579</v>
      </c>
      <c r="AD108" s="1">
        <v>6037775</v>
      </c>
      <c r="AE108" s="1">
        <v>7029620</v>
      </c>
      <c r="AF108" s="1">
        <v>17364716</v>
      </c>
      <c r="AG108" s="1">
        <v>7204</v>
      </c>
      <c r="AH108" s="2">
        <v>4864</v>
      </c>
      <c r="AI108" s="1">
        <v>4011</v>
      </c>
      <c r="AJ108" s="1">
        <v>4201</v>
      </c>
      <c r="AK108" s="1">
        <v>4637</v>
      </c>
      <c r="AL108" s="1">
        <v>1597</v>
      </c>
      <c r="AM108" s="1">
        <v>1931</v>
      </c>
      <c r="AN108" s="1">
        <v>5306</v>
      </c>
      <c r="AO108" s="1">
        <v>6858</v>
      </c>
      <c r="AP108" s="1">
        <v>8647</v>
      </c>
      <c r="AQ108" s="1">
        <v>39291</v>
      </c>
      <c r="AR108" s="1">
        <v>10606</v>
      </c>
      <c r="AS108" s="1">
        <v>6172</v>
      </c>
      <c r="AT108" s="1"/>
      <c r="AU108" s="1"/>
      <c r="AV108" s="1"/>
      <c r="AW108" s="1"/>
      <c r="AX108" s="1"/>
      <c r="AY108" s="1"/>
      <c r="AZ108" s="1">
        <v>297076</v>
      </c>
      <c r="BA108" s="1">
        <v>25781</v>
      </c>
      <c r="BB108" s="1"/>
    </row>
    <row r="109" spans="2:54">
      <c r="B109" t="s">
        <v>47</v>
      </c>
      <c r="E109">
        <f t="shared" ref="E109:AH109" si="0">SUM(E4:E108)</f>
        <v>0</v>
      </c>
      <c r="F109">
        <f t="shared" si="0"/>
        <v>0</v>
      </c>
      <c r="G109">
        <f t="shared" si="0"/>
        <v>0</v>
      </c>
      <c r="H109">
        <f t="shared" si="0"/>
        <v>0</v>
      </c>
      <c r="I109">
        <f t="shared" si="0"/>
        <v>0</v>
      </c>
      <c r="J109">
        <f t="shared" si="0"/>
        <v>0</v>
      </c>
      <c r="K109">
        <f t="shared" si="0"/>
        <v>0</v>
      </c>
      <c r="L109">
        <f t="shared" si="0"/>
        <v>0</v>
      </c>
      <c r="M109">
        <f t="shared" si="0"/>
        <v>0</v>
      </c>
      <c r="N109">
        <f t="shared" si="0"/>
        <v>0</v>
      </c>
      <c r="O109">
        <f t="shared" si="0"/>
        <v>0</v>
      </c>
      <c r="P109">
        <f t="shared" si="0"/>
        <v>0</v>
      </c>
      <c r="Q109">
        <f t="shared" si="0"/>
        <v>0</v>
      </c>
      <c r="R109">
        <f t="shared" si="0"/>
        <v>144254678</v>
      </c>
      <c r="S109">
        <f t="shared" si="0"/>
        <v>132487834</v>
      </c>
      <c r="T109">
        <f t="shared" si="0"/>
        <v>107246504</v>
      </c>
      <c r="U109">
        <f t="shared" si="0"/>
        <v>134255316</v>
      </c>
      <c r="V109">
        <f t="shared" si="0"/>
        <v>142041685</v>
      </c>
      <c r="W109">
        <f t="shared" si="0"/>
        <v>207442158</v>
      </c>
      <c r="X109">
        <f t="shared" si="0"/>
        <v>285761022</v>
      </c>
      <c r="Y109" s="3">
        <f t="shared" si="0"/>
        <v>635562552</v>
      </c>
      <c r="Z109">
        <f t="shared" si="0"/>
        <v>721700155</v>
      </c>
      <c r="AA109" s="3">
        <f t="shared" si="0"/>
        <v>856377102</v>
      </c>
      <c r="AB109" s="3">
        <f t="shared" si="0"/>
        <v>817459220</v>
      </c>
      <c r="AC109">
        <f t="shared" si="0"/>
        <v>927943882</v>
      </c>
      <c r="AD109">
        <f t="shared" si="0"/>
        <v>1086270752</v>
      </c>
      <c r="AE109">
        <f t="shared" si="0"/>
        <v>1360331544</v>
      </c>
      <c r="AF109">
        <f t="shared" si="0"/>
        <v>1771629439</v>
      </c>
      <c r="AG109">
        <f t="shared" si="0"/>
        <v>1680175</v>
      </c>
      <c r="AH109" s="3">
        <f t="shared" si="0"/>
        <v>1984455</v>
      </c>
      <c r="AI109">
        <f>SUM(AI4:AI108)</f>
        <v>2107455</v>
      </c>
      <c r="AJ109">
        <f>SUM(AJ4:AJ108)</f>
        <v>1872524</v>
      </c>
      <c r="AK109">
        <f t="shared" ref="AK109:BB109" si="1">SUM(AK4:AK108)</f>
        <v>1771517</v>
      </c>
      <c r="AL109">
        <f t="shared" si="1"/>
        <v>1368917</v>
      </c>
      <c r="AM109">
        <f t="shared" si="1"/>
        <v>1250272</v>
      </c>
      <c r="AN109">
        <f t="shared" si="1"/>
        <v>1230894</v>
      </c>
      <c r="AO109">
        <f t="shared" si="1"/>
        <v>1013608</v>
      </c>
      <c r="AP109">
        <f t="shared" si="1"/>
        <v>1324312</v>
      </c>
      <c r="AQ109">
        <f t="shared" si="1"/>
        <v>1559557</v>
      </c>
      <c r="AR109">
        <f t="shared" si="1"/>
        <v>1482949</v>
      </c>
      <c r="AS109">
        <f t="shared" si="1"/>
        <v>1358861</v>
      </c>
      <c r="AT109">
        <f t="shared" si="1"/>
        <v>0</v>
      </c>
      <c r="AU109">
        <f t="shared" si="1"/>
        <v>0</v>
      </c>
      <c r="AV109">
        <f t="shared" si="1"/>
        <v>0</v>
      </c>
      <c r="AW109">
        <f t="shared" si="1"/>
        <v>0</v>
      </c>
      <c r="AX109">
        <f t="shared" si="1"/>
        <v>0</v>
      </c>
      <c r="AY109">
        <f t="shared" si="1"/>
        <v>0</v>
      </c>
      <c r="AZ109">
        <f t="shared" si="1"/>
        <v>17478010</v>
      </c>
      <c r="BA109">
        <f t="shared" si="1"/>
        <v>34193431</v>
      </c>
      <c r="BB109">
        <f t="shared" si="1"/>
        <v>42368059</v>
      </c>
    </row>
    <row r="111" spans="2:54">
      <c r="R111">
        <f>144254678-R109</f>
        <v>0</v>
      </c>
      <c r="S111">
        <f>132487834-S109</f>
        <v>0</v>
      </c>
      <c r="T111">
        <f>107246504-T109</f>
        <v>0</v>
      </c>
      <c r="U111">
        <f>134255316-U109</f>
        <v>0</v>
      </c>
      <c r="V111">
        <f>142041685-V109</f>
        <v>0</v>
      </c>
      <c r="W111">
        <f>207442588-W109</f>
        <v>430</v>
      </c>
      <c r="X111">
        <f>285761022-X109</f>
        <v>0</v>
      </c>
      <c r="Y111" s="3">
        <f>635562552-Y109</f>
        <v>0</v>
      </c>
      <c r="Z111">
        <f>721700155-Z109</f>
        <v>0</v>
      </c>
      <c r="AA111" s="3">
        <f>856377102-AA109</f>
        <v>0</v>
      </c>
      <c r="AB111" s="3">
        <f>817459220-AB109</f>
        <v>0</v>
      </c>
      <c r="AC111">
        <f>927943882-AC109</f>
        <v>0</v>
      </c>
      <c r="AD111">
        <f>1086270752-AD109</f>
        <v>0</v>
      </c>
      <c r="AE111">
        <f>1360331544-AE109</f>
        <v>0</v>
      </c>
      <c r="AF111">
        <f>1771629439-AF109</f>
        <v>0</v>
      </c>
      <c r="AG111">
        <f>1680175-AG109</f>
        <v>0</v>
      </c>
      <c r="AH111" s="3">
        <f>1984455-AH109</f>
        <v>0</v>
      </c>
      <c r="AI111">
        <f>2107455-AI109</f>
        <v>0</v>
      </c>
      <c r="AJ111">
        <f>1872524-AJ109</f>
        <v>0</v>
      </c>
      <c r="AK111">
        <f>1771517-AK109</f>
        <v>0</v>
      </c>
      <c r="AL111">
        <f>1368917-AL109</f>
        <v>0</v>
      </c>
      <c r="AM111">
        <f>1250272-AM109</f>
        <v>0</v>
      </c>
      <c r="AN111">
        <f>1230894-AN109</f>
        <v>0</v>
      </c>
      <c r="AO111">
        <f>1013608-AO109</f>
        <v>0</v>
      </c>
      <c r="AP111">
        <f>1324312-AP109</f>
        <v>0</v>
      </c>
      <c r="AQ111">
        <f>1559557-AQ109</f>
        <v>0</v>
      </c>
      <c r="AR111">
        <f>1482949-AR109</f>
        <v>0</v>
      </c>
      <c r="AS111">
        <f>1358861-AS109</f>
        <v>0</v>
      </c>
      <c r="AZ111">
        <f>17478010-AZ109</f>
        <v>0</v>
      </c>
      <c r="BA111">
        <f>34193431-BA109</f>
        <v>0</v>
      </c>
      <c r="BB111">
        <f>42368059-BB109</f>
        <v>0</v>
      </c>
    </row>
    <row r="113" spans="24:54">
      <c r="AI113" t="s">
        <v>49</v>
      </c>
    </row>
    <row r="114" spans="24:54">
      <c r="X114" t="s">
        <v>106</v>
      </c>
      <c r="Y114" t="s">
        <v>106</v>
      </c>
      <c r="Z114" t="s">
        <v>106</v>
      </c>
      <c r="AA114" t="s">
        <v>106</v>
      </c>
      <c r="AB114" t="s">
        <v>106</v>
      </c>
      <c r="AC114" t="s">
        <v>106</v>
      </c>
      <c r="AD114" t="s">
        <v>106</v>
      </c>
      <c r="AE114" t="s">
        <v>106</v>
      </c>
      <c r="AF114" t="s">
        <v>106</v>
      </c>
      <c r="AG114" t="s">
        <v>106</v>
      </c>
      <c r="AH114" t="s">
        <v>106</v>
      </c>
      <c r="AI114" t="s">
        <v>106</v>
      </c>
      <c r="AJ114" t="s">
        <v>106</v>
      </c>
      <c r="AK114" t="s">
        <v>106</v>
      </c>
      <c r="AL114" t="s">
        <v>106</v>
      </c>
      <c r="AM114" t="s">
        <v>106</v>
      </c>
      <c r="AN114" t="s">
        <v>106</v>
      </c>
      <c r="AO114" t="s">
        <v>111</v>
      </c>
      <c r="AP114" t="s">
        <v>111</v>
      </c>
      <c r="AQ114" t="s">
        <v>111</v>
      </c>
      <c r="AR114" t="s">
        <v>111</v>
      </c>
      <c r="AZ114" t="s">
        <v>111</v>
      </c>
      <c r="BA114" t="s">
        <v>111</v>
      </c>
      <c r="BB114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9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7" sqref="I17"/>
    </sheetView>
  </sheetViews>
  <sheetFormatPr defaultRowHeight="15"/>
  <cols>
    <col min="23" max="29" width="10" bestFit="1" customWidth="1"/>
    <col min="30" max="31" width="11" bestFit="1" customWidth="1"/>
  </cols>
  <sheetData>
    <row r="1" spans="1:54">
      <c r="C1" t="s">
        <v>95</v>
      </c>
      <c r="D1" t="s">
        <v>96</v>
      </c>
      <c r="E1">
        <v>1901</v>
      </c>
      <c r="F1">
        <v>1902</v>
      </c>
      <c r="G1">
        <v>1903</v>
      </c>
      <c r="H1">
        <v>1904</v>
      </c>
      <c r="I1">
        <v>1905</v>
      </c>
      <c r="J1">
        <v>1906</v>
      </c>
      <c r="K1">
        <v>1907</v>
      </c>
      <c r="L1">
        <v>1908</v>
      </c>
      <c r="M1">
        <v>1909</v>
      </c>
      <c r="N1">
        <v>1910</v>
      </c>
      <c r="O1">
        <v>1911</v>
      </c>
      <c r="P1">
        <v>1912</v>
      </c>
      <c r="Q1">
        <v>1913</v>
      </c>
      <c r="R1">
        <v>1914</v>
      </c>
      <c r="S1">
        <v>1915</v>
      </c>
      <c r="T1">
        <v>1916</v>
      </c>
      <c r="U1">
        <v>1917</v>
      </c>
      <c r="V1">
        <v>1918</v>
      </c>
      <c r="W1">
        <v>1919</v>
      </c>
      <c r="X1">
        <v>1920</v>
      </c>
      <c r="Y1">
        <v>1921</v>
      </c>
      <c r="Z1">
        <v>1922</v>
      </c>
      <c r="AA1">
        <v>1923</v>
      </c>
      <c r="AB1">
        <v>1924</v>
      </c>
      <c r="AC1">
        <v>1925</v>
      </c>
      <c r="AD1">
        <v>1926</v>
      </c>
      <c r="AE1">
        <v>1927</v>
      </c>
      <c r="AF1">
        <v>1928</v>
      </c>
      <c r="AG1">
        <v>1929</v>
      </c>
      <c r="AH1">
        <v>1930</v>
      </c>
      <c r="AI1">
        <v>1931</v>
      </c>
      <c r="AJ1">
        <v>1932</v>
      </c>
      <c r="AK1">
        <v>1933</v>
      </c>
      <c r="AL1">
        <v>1934</v>
      </c>
      <c r="AM1">
        <v>1935</v>
      </c>
      <c r="AN1">
        <v>1936</v>
      </c>
      <c r="AO1">
        <v>1937</v>
      </c>
      <c r="AP1">
        <v>1938</v>
      </c>
      <c r="AQ1">
        <v>1939</v>
      </c>
      <c r="AR1">
        <v>1940</v>
      </c>
      <c r="AS1">
        <v>1941</v>
      </c>
      <c r="AT1">
        <v>1942</v>
      </c>
      <c r="AU1">
        <v>1943</v>
      </c>
      <c r="AV1">
        <v>1944</v>
      </c>
      <c r="AW1">
        <v>1945</v>
      </c>
      <c r="AX1">
        <v>1946</v>
      </c>
      <c r="AY1">
        <v>1947</v>
      </c>
      <c r="AZ1">
        <v>1948</v>
      </c>
      <c r="BA1">
        <v>1949</v>
      </c>
      <c r="BB1">
        <v>1950</v>
      </c>
    </row>
    <row r="2" spans="1:54"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Y2" t="s">
        <v>48</v>
      </c>
      <c r="AZ2" t="s">
        <v>48</v>
      </c>
      <c r="BA2" t="s">
        <v>48</v>
      </c>
    </row>
    <row r="3" spans="1:54">
      <c r="A3" t="s">
        <v>0</v>
      </c>
      <c r="B3" t="s">
        <v>1</v>
      </c>
      <c r="W3">
        <v>129932134</v>
      </c>
      <c r="X3">
        <v>176735487</v>
      </c>
      <c r="Y3">
        <v>280757631</v>
      </c>
      <c r="Z3">
        <v>213311320</v>
      </c>
      <c r="AA3">
        <v>293970023</v>
      </c>
      <c r="AB3">
        <v>262340078</v>
      </c>
      <c r="AC3">
        <v>414014053</v>
      </c>
      <c r="AD3">
        <v>611056484</v>
      </c>
      <c r="AE3">
        <v>383002288</v>
      </c>
      <c r="AF3">
        <v>605173</v>
      </c>
      <c r="AG3">
        <v>669705</v>
      </c>
      <c r="AH3">
        <v>578805</v>
      </c>
      <c r="AI3">
        <v>528803</v>
      </c>
      <c r="AJ3">
        <v>613615</v>
      </c>
      <c r="AK3">
        <v>372996</v>
      </c>
      <c r="AL3">
        <v>344124</v>
      </c>
      <c r="AM3">
        <v>425054</v>
      </c>
      <c r="AN3">
        <v>564624</v>
      </c>
      <c r="AO3">
        <v>653323</v>
      </c>
      <c r="AP3">
        <v>756551</v>
      </c>
      <c r="AQ3">
        <v>786622</v>
      </c>
      <c r="AR3">
        <v>930364</v>
      </c>
      <c r="AY3">
        <v>3378536</v>
      </c>
      <c r="AZ3">
        <v>6216954</v>
      </c>
      <c r="BA3">
        <v>12961235</v>
      </c>
    </row>
    <row r="4" spans="1:54">
      <c r="B4" t="s">
        <v>2</v>
      </c>
      <c r="W4">
        <v>20495524</v>
      </c>
      <c r="X4">
        <v>25422463</v>
      </c>
      <c r="Y4">
        <v>12664609</v>
      </c>
      <c r="Z4">
        <v>24623123</v>
      </c>
      <c r="AA4">
        <v>21336238</v>
      </c>
      <c r="AB4">
        <v>31701282</v>
      </c>
      <c r="AC4">
        <v>37256758</v>
      </c>
      <c r="AD4">
        <v>88236661</v>
      </c>
      <c r="AE4">
        <v>61394927</v>
      </c>
      <c r="AF4">
        <v>68760</v>
      </c>
      <c r="AG4">
        <v>92413</v>
      </c>
      <c r="AH4">
        <v>58681</v>
      </c>
      <c r="AI4">
        <v>87389</v>
      </c>
      <c r="AJ4">
        <v>62324</v>
      </c>
      <c r="AK4">
        <v>54469</v>
      </c>
      <c r="AL4">
        <v>62697</v>
      </c>
      <c r="AM4">
        <v>52980</v>
      </c>
      <c r="AN4">
        <v>35273</v>
      </c>
      <c r="AO4">
        <v>55809</v>
      </c>
      <c r="AP4">
        <v>63481</v>
      </c>
      <c r="AQ4">
        <v>42804</v>
      </c>
      <c r="AR4">
        <v>62150</v>
      </c>
      <c r="AY4">
        <v>623578</v>
      </c>
      <c r="AZ4">
        <v>1058450</v>
      </c>
      <c r="BA4">
        <v>1208731</v>
      </c>
    </row>
    <row r="5" spans="1:54">
      <c r="B5" t="s">
        <v>3</v>
      </c>
      <c r="W5">
        <v>13133716</v>
      </c>
      <c r="X5">
        <v>45813204</v>
      </c>
      <c r="Y5">
        <v>137414361</v>
      </c>
      <c r="Z5">
        <v>96196155</v>
      </c>
      <c r="AA5">
        <v>81057522</v>
      </c>
      <c r="AB5">
        <v>101969931</v>
      </c>
      <c r="AC5">
        <v>144109234</v>
      </c>
      <c r="AD5">
        <v>257433427</v>
      </c>
      <c r="AE5">
        <v>259525083</v>
      </c>
      <c r="AF5">
        <v>130465</v>
      </c>
      <c r="AG5">
        <v>262537</v>
      </c>
      <c r="AH5">
        <v>239819</v>
      </c>
      <c r="AI5">
        <v>70648</v>
      </c>
      <c r="AJ5">
        <v>64659</v>
      </c>
      <c r="AK5">
        <v>130518</v>
      </c>
      <c r="AL5">
        <v>131188</v>
      </c>
      <c r="AM5">
        <v>113729</v>
      </c>
      <c r="AN5">
        <v>50785</v>
      </c>
      <c r="AO5">
        <v>105570</v>
      </c>
      <c r="AP5">
        <v>141148</v>
      </c>
      <c r="AQ5">
        <v>95548</v>
      </c>
      <c r="AR5">
        <v>205467</v>
      </c>
      <c r="AY5">
        <v>515140</v>
      </c>
      <c r="AZ5">
        <v>773524</v>
      </c>
      <c r="BA5">
        <v>2313101</v>
      </c>
    </row>
    <row r="6" spans="1:54">
      <c r="B6" t="s">
        <v>4</v>
      </c>
      <c r="W6">
        <v>15600938</v>
      </c>
      <c r="X6">
        <v>41591735</v>
      </c>
      <c r="Y6">
        <v>64947732</v>
      </c>
      <c r="Z6">
        <v>23258781</v>
      </c>
      <c r="AA6">
        <v>51221669</v>
      </c>
      <c r="AB6">
        <v>44408053</v>
      </c>
      <c r="AC6">
        <v>59884364</v>
      </c>
      <c r="AD6">
        <v>66039668</v>
      </c>
      <c r="AE6">
        <v>71149725</v>
      </c>
      <c r="AF6">
        <v>84065</v>
      </c>
      <c r="AG6">
        <v>93357</v>
      </c>
      <c r="AH6">
        <v>64309</v>
      </c>
      <c r="AI6">
        <v>56092</v>
      </c>
      <c r="AJ6">
        <v>38795</v>
      </c>
      <c r="AK6">
        <v>36235</v>
      </c>
      <c r="AL6">
        <v>51900</v>
      </c>
      <c r="AM6">
        <v>69468</v>
      </c>
      <c r="AN6">
        <v>72688</v>
      </c>
      <c r="AO6">
        <v>156321</v>
      </c>
      <c r="AP6">
        <v>153432</v>
      </c>
      <c r="AQ6">
        <v>140963</v>
      </c>
      <c r="AR6">
        <v>60941</v>
      </c>
      <c r="AY6">
        <v>902391</v>
      </c>
      <c r="AZ6">
        <v>2453064</v>
      </c>
      <c r="BA6">
        <v>4934791</v>
      </c>
    </row>
    <row r="7" spans="1:54">
      <c r="B7" t="s">
        <v>5</v>
      </c>
      <c r="W7">
        <v>184382</v>
      </c>
      <c r="X7">
        <v>446765</v>
      </c>
      <c r="Y7">
        <v>3721025</v>
      </c>
      <c r="Z7">
        <v>9264432</v>
      </c>
      <c r="AA7">
        <v>7897208</v>
      </c>
      <c r="AB7">
        <v>7187353</v>
      </c>
      <c r="AC7">
        <v>11061314</v>
      </c>
      <c r="AD7">
        <v>11565815</v>
      </c>
      <c r="AE7">
        <v>19768070</v>
      </c>
      <c r="AF7">
        <v>14440</v>
      </c>
      <c r="AG7">
        <v>24303</v>
      </c>
      <c r="AH7">
        <v>27567</v>
      </c>
      <c r="AI7">
        <v>4919</v>
      </c>
      <c r="AJ7">
        <v>8630</v>
      </c>
      <c r="AK7">
        <v>11933</v>
      </c>
      <c r="AL7">
        <v>10444</v>
      </c>
      <c r="AM7">
        <v>21262</v>
      </c>
      <c r="AN7">
        <v>19639</v>
      </c>
      <c r="AO7">
        <v>28675</v>
      </c>
      <c r="AP7">
        <v>69825</v>
      </c>
      <c r="AQ7">
        <v>34764</v>
      </c>
      <c r="AR7">
        <v>5638</v>
      </c>
      <c r="AY7">
        <v>28754</v>
      </c>
      <c r="AZ7">
        <v>194455</v>
      </c>
      <c r="BA7">
        <v>454035</v>
      </c>
    </row>
    <row r="8" spans="1:54">
      <c r="B8" t="s">
        <v>6</v>
      </c>
      <c r="W8">
        <v>7610373</v>
      </c>
      <c r="X8">
        <v>9576516</v>
      </c>
      <c r="Y8">
        <v>29639773</v>
      </c>
      <c r="Z8">
        <v>12859083</v>
      </c>
      <c r="AA8">
        <v>24986181</v>
      </c>
      <c r="AB8">
        <v>39551501</v>
      </c>
      <c r="AC8">
        <v>46859840</v>
      </c>
      <c r="AD8">
        <v>49625662</v>
      </c>
      <c r="AE8">
        <v>41628842</v>
      </c>
      <c r="AF8">
        <v>61845</v>
      </c>
      <c r="AG8">
        <v>59576</v>
      </c>
      <c r="AH8">
        <v>21878</v>
      </c>
      <c r="AI8">
        <v>10597</v>
      </c>
      <c r="AJ8">
        <v>10806</v>
      </c>
      <c r="AK8">
        <v>9173</v>
      </c>
      <c r="AL8">
        <v>7358</v>
      </c>
      <c r="AM8">
        <v>8509</v>
      </c>
      <c r="AN8">
        <v>22300</v>
      </c>
      <c r="AO8">
        <v>12207</v>
      </c>
      <c r="AP8">
        <v>15375</v>
      </c>
      <c r="AQ8">
        <v>19264</v>
      </c>
      <c r="AR8">
        <v>1056</v>
      </c>
      <c r="AY8">
        <v>188160</v>
      </c>
      <c r="AZ8">
        <v>157354</v>
      </c>
      <c r="BA8">
        <v>337648</v>
      </c>
    </row>
    <row r="9" spans="1:54">
      <c r="B9" t="s">
        <v>7</v>
      </c>
      <c r="W9">
        <v>3859861</v>
      </c>
      <c r="X9">
        <v>6444334</v>
      </c>
      <c r="Y9">
        <v>8779252</v>
      </c>
      <c r="Z9">
        <v>7633174</v>
      </c>
      <c r="AA9">
        <v>8556989</v>
      </c>
      <c r="AB9">
        <v>10101094</v>
      </c>
      <c r="AC9">
        <v>17781328</v>
      </c>
      <c r="AD9">
        <v>17546746</v>
      </c>
      <c r="AE9">
        <v>17183267</v>
      </c>
      <c r="AF9">
        <v>59435</v>
      </c>
      <c r="AG9">
        <v>36146</v>
      </c>
      <c r="AH9">
        <v>36117</v>
      </c>
      <c r="AI9">
        <v>20756</v>
      </c>
      <c r="AJ9">
        <v>23763</v>
      </c>
      <c r="AK9">
        <v>19253</v>
      </c>
      <c r="AL9">
        <v>21996</v>
      </c>
      <c r="AM9">
        <v>18805</v>
      </c>
      <c r="AN9">
        <v>15187</v>
      </c>
      <c r="AO9">
        <v>24112</v>
      </c>
      <c r="AP9">
        <v>21663</v>
      </c>
      <c r="AQ9">
        <v>7759</v>
      </c>
      <c r="AR9">
        <v>24227</v>
      </c>
      <c r="AY9">
        <v>4182</v>
      </c>
      <c r="AZ9">
        <v>48387</v>
      </c>
    </row>
    <row r="10" spans="1:54">
      <c r="B10" t="s">
        <v>8</v>
      </c>
      <c r="AF10">
        <v>20</v>
      </c>
      <c r="AG10">
        <v>39</v>
      </c>
      <c r="AH10">
        <v>32</v>
      </c>
      <c r="AJ10">
        <v>22</v>
      </c>
      <c r="AK10">
        <v>15</v>
      </c>
      <c r="AL10">
        <v>23</v>
      </c>
      <c r="AO10">
        <v>8</v>
      </c>
      <c r="AP10">
        <v>35</v>
      </c>
      <c r="AQ10">
        <v>590</v>
      </c>
    </row>
    <row r="11" spans="1:54">
      <c r="B11" t="s">
        <v>9</v>
      </c>
      <c r="W11">
        <v>329549</v>
      </c>
      <c r="X11">
        <v>3015510</v>
      </c>
      <c r="Y11">
        <v>13714194</v>
      </c>
      <c r="Z11">
        <v>14308731</v>
      </c>
      <c r="AA11">
        <v>13103039</v>
      </c>
      <c r="AB11">
        <v>23954768</v>
      </c>
      <c r="AC11">
        <v>27078810</v>
      </c>
      <c r="AD11">
        <v>18974455</v>
      </c>
      <c r="AE11">
        <v>38281789</v>
      </c>
      <c r="AF11">
        <v>42776</v>
      </c>
      <c r="AG11">
        <v>40885</v>
      </c>
      <c r="AH11">
        <v>27840</v>
      </c>
      <c r="AI11">
        <v>16722</v>
      </c>
      <c r="AJ11">
        <v>10063</v>
      </c>
      <c r="AK11">
        <v>10633</v>
      </c>
      <c r="AL11">
        <v>11680</v>
      </c>
      <c r="AM11">
        <v>13171</v>
      </c>
      <c r="AN11">
        <v>17892</v>
      </c>
      <c r="AO11">
        <v>25408</v>
      </c>
      <c r="AP11">
        <v>26247</v>
      </c>
      <c r="AQ11">
        <v>23050</v>
      </c>
      <c r="AR11">
        <v>1226</v>
      </c>
      <c r="AY11">
        <v>135771</v>
      </c>
      <c r="AZ11">
        <v>366143</v>
      </c>
      <c r="BA11">
        <v>592042</v>
      </c>
    </row>
    <row r="12" spans="1:54">
      <c r="B12" t="s">
        <v>10</v>
      </c>
      <c r="Y12">
        <v>32</v>
      </c>
      <c r="AM12">
        <v>256</v>
      </c>
      <c r="AY12">
        <v>1373</v>
      </c>
      <c r="BA12">
        <v>5</v>
      </c>
    </row>
    <row r="13" spans="1:54">
      <c r="B13" t="s">
        <v>11</v>
      </c>
      <c r="X13">
        <v>389532</v>
      </c>
      <c r="Y13">
        <v>26738894</v>
      </c>
      <c r="Z13">
        <v>5938421</v>
      </c>
      <c r="AA13">
        <v>8894349</v>
      </c>
      <c r="AB13">
        <v>7313940</v>
      </c>
      <c r="AC13">
        <v>6847932</v>
      </c>
      <c r="AD13">
        <v>5425436</v>
      </c>
      <c r="AE13">
        <v>18111305</v>
      </c>
      <c r="AF13">
        <v>40936</v>
      </c>
      <c r="AG13">
        <v>42166</v>
      </c>
      <c r="AH13">
        <v>6911</v>
      </c>
      <c r="AI13">
        <v>2115</v>
      </c>
      <c r="AJ13">
        <v>1169</v>
      </c>
      <c r="AK13">
        <v>2735</v>
      </c>
      <c r="AL13">
        <v>3671</v>
      </c>
      <c r="AM13">
        <v>1757</v>
      </c>
      <c r="AN13">
        <v>9826</v>
      </c>
      <c r="AO13">
        <v>7793</v>
      </c>
      <c r="AP13">
        <v>33912</v>
      </c>
      <c r="AQ13">
        <v>14090</v>
      </c>
      <c r="AY13">
        <v>178976</v>
      </c>
      <c r="AZ13">
        <v>384229</v>
      </c>
      <c r="BA13">
        <v>1091214</v>
      </c>
    </row>
    <row r="14" spans="1:54">
      <c r="B14" t="s">
        <v>12</v>
      </c>
      <c r="W14">
        <v>2337931</v>
      </c>
      <c r="X14">
        <v>5564423</v>
      </c>
      <c r="Y14">
        <v>18458651</v>
      </c>
      <c r="Z14">
        <v>11316005</v>
      </c>
      <c r="AA14">
        <v>18780336</v>
      </c>
      <c r="AB14">
        <v>17541967</v>
      </c>
      <c r="AC14">
        <v>33776413</v>
      </c>
      <c r="AD14">
        <v>40024110</v>
      </c>
      <c r="AE14">
        <v>33531777</v>
      </c>
      <c r="AF14">
        <v>36846</v>
      </c>
      <c r="AG14">
        <v>29825</v>
      </c>
      <c r="AH14">
        <v>27675</v>
      </c>
      <c r="AI14">
        <v>11819</v>
      </c>
      <c r="AJ14">
        <v>9900</v>
      </c>
      <c r="AK14">
        <v>4554</v>
      </c>
      <c r="AL14">
        <v>4190</v>
      </c>
      <c r="AM14">
        <v>6672</v>
      </c>
      <c r="AN14">
        <v>2692</v>
      </c>
      <c r="AO14">
        <v>3128</v>
      </c>
      <c r="AP14">
        <v>6066</v>
      </c>
      <c r="AQ14">
        <v>24233</v>
      </c>
      <c r="AR14">
        <v>4237</v>
      </c>
      <c r="AY14">
        <v>4331</v>
      </c>
      <c r="AZ14">
        <v>17796</v>
      </c>
    </row>
    <row r="15" spans="1:54">
      <c r="B15" t="s">
        <v>13</v>
      </c>
      <c r="W15">
        <v>881042</v>
      </c>
      <c r="X15">
        <v>3055729</v>
      </c>
      <c r="Y15">
        <v>50400218</v>
      </c>
      <c r="Z15">
        <v>3606679</v>
      </c>
      <c r="AA15">
        <v>5629644</v>
      </c>
      <c r="AB15">
        <v>7600724</v>
      </c>
      <c r="AC15">
        <v>8214121</v>
      </c>
      <c r="AD15">
        <v>12778876</v>
      </c>
      <c r="AE15">
        <v>26751985</v>
      </c>
      <c r="AF15">
        <v>14837</v>
      </c>
      <c r="AG15">
        <v>12206</v>
      </c>
      <c r="AH15">
        <v>9405</v>
      </c>
      <c r="AI15">
        <v>8068</v>
      </c>
      <c r="AJ15">
        <v>5823</v>
      </c>
      <c r="AK15">
        <v>9099</v>
      </c>
      <c r="AL15">
        <v>7063</v>
      </c>
      <c r="AM15">
        <v>8833</v>
      </c>
      <c r="AN15">
        <v>5990</v>
      </c>
      <c r="AO15">
        <v>9050</v>
      </c>
      <c r="AP15">
        <v>12132</v>
      </c>
      <c r="AQ15">
        <v>22756</v>
      </c>
      <c r="AR15">
        <v>11760</v>
      </c>
      <c r="AY15">
        <v>4</v>
      </c>
      <c r="AZ15">
        <v>143332</v>
      </c>
      <c r="BA15">
        <v>380896</v>
      </c>
    </row>
    <row r="16" spans="1:54">
      <c r="B16" t="s">
        <v>14</v>
      </c>
      <c r="Y16">
        <v>2941</v>
      </c>
      <c r="AB16">
        <v>420</v>
      </c>
      <c r="AC16">
        <v>9600</v>
      </c>
      <c r="AD16">
        <v>7164</v>
      </c>
      <c r="AF16">
        <v>43</v>
      </c>
      <c r="AN16">
        <v>5</v>
      </c>
      <c r="AO16">
        <v>79</v>
      </c>
      <c r="AP16">
        <v>182</v>
      </c>
      <c r="AY16">
        <v>1386</v>
      </c>
      <c r="AZ16">
        <v>773</v>
      </c>
      <c r="BA16">
        <v>61546</v>
      </c>
    </row>
    <row r="17" spans="2:53">
      <c r="B17" t="s">
        <v>15</v>
      </c>
      <c r="X17">
        <v>441775</v>
      </c>
      <c r="Y17">
        <v>285467</v>
      </c>
      <c r="Z17">
        <v>36745</v>
      </c>
      <c r="AA17">
        <v>41954</v>
      </c>
      <c r="AB17">
        <v>712011</v>
      </c>
      <c r="AC17">
        <v>1215275</v>
      </c>
      <c r="AD17">
        <v>572248</v>
      </c>
      <c r="AE17">
        <v>914088</v>
      </c>
      <c r="AF17">
        <v>915</v>
      </c>
      <c r="AG17">
        <v>893</v>
      </c>
      <c r="AH17">
        <v>810</v>
      </c>
      <c r="AI17">
        <v>576</v>
      </c>
      <c r="AJ17">
        <v>828</v>
      </c>
      <c r="AK17">
        <v>376</v>
      </c>
      <c r="AL17">
        <v>419</v>
      </c>
      <c r="AM17">
        <v>454</v>
      </c>
      <c r="AN17">
        <v>475</v>
      </c>
      <c r="AO17">
        <v>1120</v>
      </c>
      <c r="AP17">
        <v>1085</v>
      </c>
      <c r="AQ17">
        <v>2269</v>
      </c>
      <c r="AR17">
        <v>78</v>
      </c>
      <c r="AY17">
        <v>15696</v>
      </c>
      <c r="AZ17">
        <v>32311</v>
      </c>
      <c r="BA17">
        <v>114053</v>
      </c>
    </row>
    <row r="18" spans="2:53">
      <c r="B18" t="s">
        <v>16</v>
      </c>
    </row>
    <row r="19" spans="2:53">
      <c r="B19" t="s">
        <v>17</v>
      </c>
      <c r="W19">
        <v>383389</v>
      </c>
      <c r="X19">
        <v>934813</v>
      </c>
      <c r="Y19">
        <v>2574746</v>
      </c>
      <c r="Z19">
        <v>4931916</v>
      </c>
      <c r="AA19">
        <v>1674563</v>
      </c>
      <c r="AB19">
        <v>5133130</v>
      </c>
      <c r="AC19">
        <v>5293418</v>
      </c>
      <c r="AD19">
        <v>18492515</v>
      </c>
      <c r="AE19">
        <v>3824771</v>
      </c>
      <c r="AF19">
        <v>9107</v>
      </c>
      <c r="AG19">
        <v>9750</v>
      </c>
      <c r="AH19">
        <v>3846</v>
      </c>
      <c r="AI19">
        <v>3298</v>
      </c>
      <c r="AJ19">
        <v>1458</v>
      </c>
      <c r="AK19">
        <v>1618</v>
      </c>
      <c r="AL19">
        <v>5153</v>
      </c>
      <c r="AM19">
        <v>15055</v>
      </c>
      <c r="AN19">
        <v>4083</v>
      </c>
      <c r="AO19">
        <v>2706</v>
      </c>
      <c r="AP19">
        <v>2461</v>
      </c>
      <c r="AQ19">
        <v>3974</v>
      </c>
      <c r="AR19">
        <v>537</v>
      </c>
      <c r="AY19">
        <v>43385</v>
      </c>
      <c r="AZ19">
        <v>65701</v>
      </c>
      <c r="BA19">
        <v>191388</v>
      </c>
    </row>
    <row r="20" spans="2:53">
      <c r="B20" t="s">
        <v>18</v>
      </c>
      <c r="X20">
        <v>40000</v>
      </c>
      <c r="Z20">
        <v>202186</v>
      </c>
      <c r="AB20">
        <v>133590</v>
      </c>
      <c r="AC20">
        <v>341610</v>
      </c>
      <c r="AD20">
        <v>328825</v>
      </c>
      <c r="AE20">
        <v>441200</v>
      </c>
      <c r="AG20">
        <v>812</v>
      </c>
      <c r="AH20">
        <v>31</v>
      </c>
      <c r="AI20">
        <v>1257</v>
      </c>
      <c r="AJ20">
        <v>699</v>
      </c>
      <c r="AK20">
        <v>143</v>
      </c>
      <c r="AL20">
        <v>60</v>
      </c>
      <c r="AM20">
        <v>401</v>
      </c>
      <c r="AN20">
        <v>45</v>
      </c>
      <c r="AO20">
        <v>81</v>
      </c>
      <c r="AP20">
        <v>116</v>
      </c>
      <c r="AQ20">
        <v>1086</v>
      </c>
      <c r="AR20">
        <v>164</v>
      </c>
      <c r="AY20">
        <v>6412</v>
      </c>
      <c r="AZ20">
        <v>40134</v>
      </c>
      <c r="BA20">
        <v>22281</v>
      </c>
    </row>
    <row r="21" spans="2:53">
      <c r="B21" t="s">
        <v>19</v>
      </c>
      <c r="X21">
        <v>354880</v>
      </c>
      <c r="AB21">
        <v>182415</v>
      </c>
      <c r="AD21">
        <v>764730</v>
      </c>
      <c r="AF21">
        <v>1500</v>
      </c>
      <c r="AG21">
        <v>315</v>
      </c>
      <c r="AI21">
        <v>27</v>
      </c>
    </row>
    <row r="22" spans="2:53">
      <c r="B22" t="s">
        <v>20</v>
      </c>
      <c r="X22">
        <v>55242</v>
      </c>
      <c r="Y22">
        <v>20825</v>
      </c>
      <c r="Z22">
        <v>780</v>
      </c>
      <c r="AA22">
        <v>184</v>
      </c>
      <c r="AB22">
        <v>23730</v>
      </c>
      <c r="AD22">
        <v>57872</v>
      </c>
      <c r="AE22">
        <v>50</v>
      </c>
      <c r="AH22">
        <v>226</v>
      </c>
      <c r="AI22">
        <v>96</v>
      </c>
      <c r="AM22">
        <v>2</v>
      </c>
      <c r="AN22">
        <v>240</v>
      </c>
      <c r="AO22">
        <v>1303</v>
      </c>
      <c r="AP22">
        <v>552</v>
      </c>
      <c r="AQ22">
        <v>2816</v>
      </c>
      <c r="AR22">
        <v>877</v>
      </c>
      <c r="AY22">
        <v>19576</v>
      </c>
      <c r="AZ22">
        <v>14157</v>
      </c>
    </row>
    <row r="23" spans="2:53">
      <c r="B23" t="s">
        <v>109</v>
      </c>
      <c r="AK23">
        <v>8</v>
      </c>
      <c r="AN23">
        <v>368</v>
      </c>
      <c r="AO23">
        <v>197</v>
      </c>
      <c r="AP23">
        <v>3717</v>
      </c>
      <c r="AQ23">
        <v>8464</v>
      </c>
      <c r="AR23">
        <v>8099</v>
      </c>
    </row>
    <row r="24" spans="2:53">
      <c r="B24" t="s">
        <v>110</v>
      </c>
      <c r="AN24">
        <v>36</v>
      </c>
      <c r="AO24">
        <v>426</v>
      </c>
    </row>
    <row r="25" spans="2:53">
      <c r="B25" t="s">
        <v>21</v>
      </c>
      <c r="X25">
        <v>841500</v>
      </c>
      <c r="Y25">
        <v>16</v>
      </c>
      <c r="Z25">
        <v>40</v>
      </c>
      <c r="AA25">
        <v>9400</v>
      </c>
      <c r="AB25">
        <v>700</v>
      </c>
      <c r="AD25">
        <v>1200</v>
      </c>
      <c r="AH25">
        <v>6</v>
      </c>
      <c r="AI25">
        <v>1</v>
      </c>
      <c r="AN25">
        <v>1</v>
      </c>
      <c r="AO25">
        <v>4342</v>
      </c>
      <c r="AP25">
        <v>2305</v>
      </c>
      <c r="AQ25">
        <v>491</v>
      </c>
      <c r="AY25">
        <v>21844</v>
      </c>
      <c r="AZ25">
        <v>42423</v>
      </c>
      <c r="BA25">
        <v>45390</v>
      </c>
    </row>
    <row r="26" spans="2:53">
      <c r="B26" t="s">
        <v>22</v>
      </c>
      <c r="W26">
        <v>137160</v>
      </c>
      <c r="AC26">
        <v>106068</v>
      </c>
      <c r="AD26">
        <v>852036</v>
      </c>
      <c r="AF26">
        <v>212</v>
      </c>
      <c r="AG26">
        <v>166</v>
      </c>
      <c r="AK26">
        <v>1</v>
      </c>
    </row>
    <row r="27" spans="2:53">
      <c r="B27" t="s">
        <v>23</v>
      </c>
      <c r="W27">
        <v>1350218</v>
      </c>
      <c r="X27">
        <v>6802089</v>
      </c>
      <c r="Y27">
        <v>5354784</v>
      </c>
      <c r="Z27">
        <v>5872201</v>
      </c>
      <c r="AA27">
        <v>8775991</v>
      </c>
      <c r="AB27">
        <v>10292476</v>
      </c>
      <c r="AC27">
        <v>14002401</v>
      </c>
      <c r="AD27">
        <v>24678196</v>
      </c>
      <c r="AE27">
        <v>10860359</v>
      </c>
      <c r="AF27">
        <v>23429</v>
      </c>
      <c r="AG27">
        <v>7072</v>
      </c>
      <c r="AH27">
        <v>7529</v>
      </c>
      <c r="AI27">
        <v>1646</v>
      </c>
      <c r="AJ27">
        <v>1523</v>
      </c>
      <c r="AK27">
        <v>1992</v>
      </c>
      <c r="AL27">
        <v>2549</v>
      </c>
      <c r="AM27">
        <v>1547</v>
      </c>
      <c r="AN27">
        <v>1770</v>
      </c>
      <c r="AO27">
        <v>3554</v>
      </c>
      <c r="AP27">
        <v>4965</v>
      </c>
      <c r="AQ27">
        <v>1288</v>
      </c>
      <c r="AR27">
        <v>171</v>
      </c>
      <c r="AY27">
        <v>28</v>
      </c>
      <c r="AZ27">
        <v>10</v>
      </c>
      <c r="BA27">
        <v>22802</v>
      </c>
    </row>
    <row r="28" spans="2:53">
      <c r="B28" t="s">
        <v>24</v>
      </c>
      <c r="W28">
        <v>129010</v>
      </c>
      <c r="X28">
        <v>523655</v>
      </c>
      <c r="Y28">
        <v>2555174</v>
      </c>
      <c r="Z28">
        <v>308315</v>
      </c>
      <c r="AA28">
        <v>283364</v>
      </c>
      <c r="AB28">
        <v>2666206</v>
      </c>
      <c r="AC28">
        <v>474226</v>
      </c>
      <c r="AD28">
        <v>198704</v>
      </c>
      <c r="AE28">
        <v>19750</v>
      </c>
      <c r="AF28">
        <v>138</v>
      </c>
      <c r="AG28">
        <v>132</v>
      </c>
      <c r="AH28">
        <v>76</v>
      </c>
      <c r="AI28">
        <v>40</v>
      </c>
      <c r="AJ28">
        <v>85</v>
      </c>
      <c r="AK28">
        <v>100</v>
      </c>
      <c r="AL28">
        <v>126</v>
      </c>
      <c r="AM28">
        <v>111</v>
      </c>
      <c r="AN28">
        <v>424</v>
      </c>
      <c r="AO28">
        <v>686</v>
      </c>
      <c r="AP28">
        <v>605</v>
      </c>
      <c r="AQ28">
        <v>1487</v>
      </c>
      <c r="AR28">
        <v>2808</v>
      </c>
      <c r="AY28">
        <v>13253</v>
      </c>
      <c r="AZ28">
        <v>25553</v>
      </c>
      <c r="BA28">
        <v>41658</v>
      </c>
    </row>
    <row r="29" spans="2:53">
      <c r="B29" t="s">
        <v>25</v>
      </c>
      <c r="W29">
        <v>642913</v>
      </c>
      <c r="X29">
        <v>2204730</v>
      </c>
      <c r="Y29">
        <v>4680784</v>
      </c>
      <c r="Z29">
        <v>1925591</v>
      </c>
      <c r="AA29">
        <v>2632460</v>
      </c>
      <c r="AB29">
        <v>4187570</v>
      </c>
      <c r="AC29">
        <v>9064313</v>
      </c>
      <c r="AD29">
        <v>7365627</v>
      </c>
      <c r="AE29">
        <v>6872286</v>
      </c>
      <c r="AF29">
        <v>5020</v>
      </c>
      <c r="AG29">
        <v>9507</v>
      </c>
      <c r="AH29">
        <v>6065</v>
      </c>
      <c r="AI29">
        <v>5426</v>
      </c>
      <c r="AJ29">
        <v>2893</v>
      </c>
      <c r="AK29">
        <v>6492</v>
      </c>
      <c r="AL29">
        <v>4586</v>
      </c>
      <c r="AM29">
        <v>4013</v>
      </c>
      <c r="AN29">
        <v>2003</v>
      </c>
      <c r="AO29">
        <v>7002</v>
      </c>
      <c r="AP29">
        <v>5746</v>
      </c>
      <c r="AQ29">
        <v>6604</v>
      </c>
      <c r="AR29">
        <v>2231</v>
      </c>
      <c r="AY29">
        <v>52437</v>
      </c>
      <c r="AZ29">
        <v>58375</v>
      </c>
      <c r="BA29">
        <v>379248</v>
      </c>
    </row>
    <row r="30" spans="2:53">
      <c r="B30" t="s">
        <v>26</v>
      </c>
      <c r="W30">
        <v>83250</v>
      </c>
      <c r="X30">
        <v>286150</v>
      </c>
      <c r="Y30">
        <v>551889</v>
      </c>
      <c r="Z30">
        <v>618980</v>
      </c>
      <c r="AA30">
        <v>2179990</v>
      </c>
      <c r="AB30">
        <v>444141</v>
      </c>
      <c r="AC30">
        <v>11385</v>
      </c>
      <c r="AD30">
        <v>176142</v>
      </c>
      <c r="AH30">
        <v>334</v>
      </c>
      <c r="AI30">
        <v>492</v>
      </c>
      <c r="AJ30">
        <v>270</v>
      </c>
      <c r="AK30">
        <v>48</v>
      </c>
      <c r="AL30">
        <v>88</v>
      </c>
      <c r="AM30">
        <v>95</v>
      </c>
      <c r="AY30">
        <v>3820</v>
      </c>
      <c r="AZ30">
        <v>10044</v>
      </c>
      <c r="BA30">
        <v>11444</v>
      </c>
    </row>
    <row r="31" spans="2:53">
      <c r="B31" t="s">
        <v>27</v>
      </c>
      <c r="X31">
        <v>425000</v>
      </c>
      <c r="Y31">
        <v>445244</v>
      </c>
      <c r="Z31">
        <v>21860</v>
      </c>
      <c r="AB31">
        <v>123550</v>
      </c>
      <c r="AC31">
        <v>4600</v>
      </c>
      <c r="AD31">
        <v>59850</v>
      </c>
      <c r="AE31">
        <v>2480</v>
      </c>
      <c r="AF31">
        <v>2408</v>
      </c>
      <c r="AG31">
        <v>44</v>
      </c>
      <c r="AI31">
        <v>74</v>
      </c>
      <c r="AK31">
        <v>1242</v>
      </c>
      <c r="AN31">
        <v>145</v>
      </c>
      <c r="AO31">
        <v>123</v>
      </c>
      <c r="AP31">
        <v>3</v>
      </c>
      <c r="AY31">
        <v>31</v>
      </c>
      <c r="AZ31">
        <v>364</v>
      </c>
      <c r="BA31">
        <v>12867</v>
      </c>
    </row>
    <row r="32" spans="2:53">
      <c r="B32" t="s">
        <v>28</v>
      </c>
      <c r="AM32">
        <v>4</v>
      </c>
      <c r="AN32">
        <v>41</v>
      </c>
      <c r="AP32">
        <v>28</v>
      </c>
    </row>
    <row r="33" spans="2:53">
      <c r="B33" t="s">
        <v>29</v>
      </c>
      <c r="W33">
        <v>703784</v>
      </c>
      <c r="X33">
        <v>941718</v>
      </c>
      <c r="Y33">
        <v>1403544</v>
      </c>
      <c r="Z33">
        <v>3176173</v>
      </c>
      <c r="AA33">
        <v>6353</v>
      </c>
      <c r="AB33">
        <v>321101</v>
      </c>
      <c r="AC33">
        <v>760215</v>
      </c>
      <c r="AD33">
        <v>3006750</v>
      </c>
      <c r="AE33">
        <v>728459</v>
      </c>
      <c r="AF33">
        <v>18673</v>
      </c>
      <c r="AG33">
        <v>273</v>
      </c>
      <c r="AH33">
        <v>84</v>
      </c>
      <c r="AI33">
        <v>29</v>
      </c>
      <c r="AJ33">
        <v>1</v>
      </c>
      <c r="AK33">
        <v>23</v>
      </c>
      <c r="AL33">
        <v>5</v>
      </c>
      <c r="AM33">
        <v>156</v>
      </c>
      <c r="AO33">
        <v>1</v>
      </c>
      <c r="AP33">
        <v>7</v>
      </c>
      <c r="AQ33">
        <v>1</v>
      </c>
      <c r="AY33">
        <v>8081</v>
      </c>
      <c r="AZ33">
        <v>3826</v>
      </c>
      <c r="BA33">
        <v>22613</v>
      </c>
    </row>
    <row r="34" spans="2:53">
      <c r="B34" t="s">
        <v>30</v>
      </c>
      <c r="X34">
        <v>1068195</v>
      </c>
      <c r="Z34">
        <v>20</v>
      </c>
      <c r="AF34">
        <v>448</v>
      </c>
      <c r="AG34">
        <v>240</v>
      </c>
      <c r="AH34">
        <v>1257</v>
      </c>
      <c r="AI34">
        <v>253</v>
      </c>
      <c r="AK34">
        <v>304</v>
      </c>
      <c r="AL34">
        <v>4</v>
      </c>
      <c r="AM34">
        <v>203</v>
      </c>
      <c r="AN34">
        <v>718</v>
      </c>
      <c r="AO34">
        <v>3521</v>
      </c>
      <c r="AP34">
        <v>4540</v>
      </c>
      <c r="AQ34">
        <v>421</v>
      </c>
      <c r="BA34">
        <v>61590</v>
      </c>
    </row>
    <row r="35" spans="2:53">
      <c r="B35" t="s">
        <v>31</v>
      </c>
      <c r="Y35">
        <v>108116</v>
      </c>
      <c r="AE35">
        <v>124710</v>
      </c>
      <c r="AI35">
        <v>1</v>
      </c>
      <c r="AJ35">
        <v>1</v>
      </c>
      <c r="AY35">
        <v>158</v>
      </c>
      <c r="AZ35">
        <v>15635</v>
      </c>
      <c r="BA35">
        <v>52</v>
      </c>
    </row>
    <row r="36" spans="2:53">
      <c r="B36" t="s">
        <v>32</v>
      </c>
      <c r="W36">
        <v>48875</v>
      </c>
      <c r="X36">
        <v>40</v>
      </c>
      <c r="Y36">
        <v>8210</v>
      </c>
      <c r="Z36">
        <v>85583</v>
      </c>
      <c r="AA36">
        <v>8983</v>
      </c>
      <c r="AB36">
        <v>466263</v>
      </c>
      <c r="AC36">
        <v>303206</v>
      </c>
      <c r="AD36">
        <v>286941</v>
      </c>
      <c r="AE36">
        <v>1341611</v>
      </c>
      <c r="AF36">
        <v>120</v>
      </c>
      <c r="AG36">
        <v>3281</v>
      </c>
      <c r="AH36">
        <v>792</v>
      </c>
      <c r="AI36">
        <v>160</v>
      </c>
      <c r="AJ36">
        <v>183</v>
      </c>
      <c r="AK36">
        <v>1058</v>
      </c>
      <c r="AL36">
        <v>647</v>
      </c>
      <c r="AM36">
        <v>1235</v>
      </c>
      <c r="AN36">
        <v>4511</v>
      </c>
      <c r="AO36">
        <v>5874</v>
      </c>
      <c r="AP36">
        <v>15955</v>
      </c>
      <c r="AQ36">
        <v>10943</v>
      </c>
      <c r="AR36">
        <v>552</v>
      </c>
      <c r="AY36">
        <v>10894</v>
      </c>
      <c r="AZ36">
        <v>76774</v>
      </c>
      <c r="BA36">
        <v>94432</v>
      </c>
    </row>
    <row r="37" spans="2:53">
      <c r="B37" t="s">
        <v>33</v>
      </c>
      <c r="W37">
        <v>33835</v>
      </c>
      <c r="X37">
        <v>130116</v>
      </c>
      <c r="Y37">
        <v>300739</v>
      </c>
      <c r="Z37">
        <v>346481</v>
      </c>
      <c r="AA37">
        <v>29013</v>
      </c>
      <c r="AB37">
        <v>39346</v>
      </c>
      <c r="AC37">
        <v>1008865</v>
      </c>
      <c r="AD37">
        <v>9381639</v>
      </c>
      <c r="AE37">
        <v>848875</v>
      </c>
      <c r="AF37">
        <v>148</v>
      </c>
      <c r="AG37">
        <v>161</v>
      </c>
      <c r="AH37">
        <v>842</v>
      </c>
      <c r="AI37">
        <v>379</v>
      </c>
      <c r="AJ37">
        <v>334</v>
      </c>
      <c r="AK37">
        <v>3666</v>
      </c>
      <c r="AL37">
        <v>1408</v>
      </c>
      <c r="AM37">
        <v>2152</v>
      </c>
      <c r="AN37">
        <v>434</v>
      </c>
      <c r="AO37">
        <v>15935</v>
      </c>
      <c r="AP37">
        <v>1667</v>
      </c>
      <c r="AQ37">
        <v>1120</v>
      </c>
      <c r="AR37">
        <v>291</v>
      </c>
      <c r="AY37">
        <v>86023</v>
      </c>
      <c r="AZ37">
        <v>64636</v>
      </c>
      <c r="BA37">
        <v>63153</v>
      </c>
    </row>
    <row r="38" spans="2:53">
      <c r="B38" t="s">
        <v>50</v>
      </c>
      <c r="Z38">
        <v>692890</v>
      </c>
      <c r="AA38">
        <v>396600</v>
      </c>
      <c r="AB38">
        <v>610680</v>
      </c>
      <c r="AI38">
        <v>1324</v>
      </c>
      <c r="AJ38">
        <v>1168</v>
      </c>
      <c r="AK38">
        <v>724</v>
      </c>
      <c r="BA38">
        <v>76180</v>
      </c>
    </row>
    <row r="39" spans="2:53">
      <c r="B39" t="s">
        <v>34</v>
      </c>
      <c r="Y39">
        <v>468273</v>
      </c>
      <c r="Z39">
        <v>715688</v>
      </c>
      <c r="AA39">
        <v>11230</v>
      </c>
      <c r="AB39">
        <v>134863</v>
      </c>
      <c r="AC39">
        <v>236229</v>
      </c>
      <c r="AD39">
        <v>633227</v>
      </c>
      <c r="AE39">
        <v>37851</v>
      </c>
      <c r="AF39">
        <v>1233</v>
      </c>
      <c r="AG39">
        <v>1228</v>
      </c>
      <c r="AH39">
        <v>747</v>
      </c>
      <c r="AI39">
        <v>542</v>
      </c>
      <c r="AJ39">
        <v>70</v>
      </c>
      <c r="AK39">
        <v>903</v>
      </c>
      <c r="AL39">
        <v>504</v>
      </c>
      <c r="AM39">
        <v>4</v>
      </c>
      <c r="AN39">
        <v>1498</v>
      </c>
      <c r="AO39">
        <v>997</v>
      </c>
      <c r="AP39">
        <v>1342</v>
      </c>
      <c r="AQ39">
        <v>2498</v>
      </c>
      <c r="AR39">
        <v>94</v>
      </c>
      <c r="AY39">
        <v>9818</v>
      </c>
      <c r="AZ39">
        <v>11295</v>
      </c>
      <c r="BA39">
        <v>156753</v>
      </c>
    </row>
    <row r="40" spans="2:53">
      <c r="B40" t="s">
        <v>35</v>
      </c>
      <c r="AH40">
        <v>4</v>
      </c>
      <c r="AN40">
        <v>300</v>
      </c>
      <c r="AP40">
        <v>240</v>
      </c>
      <c r="AQ40">
        <v>1308</v>
      </c>
      <c r="AY40">
        <v>208</v>
      </c>
      <c r="AZ40">
        <v>24411</v>
      </c>
      <c r="BA40">
        <v>14568</v>
      </c>
    </row>
    <row r="41" spans="2:53">
      <c r="B41" t="s">
        <v>36</v>
      </c>
    </row>
    <row r="42" spans="2:53">
      <c r="B42" t="s">
        <v>37</v>
      </c>
      <c r="AI42">
        <v>2</v>
      </c>
      <c r="AY42">
        <v>2860</v>
      </c>
      <c r="AZ42">
        <v>6762</v>
      </c>
    </row>
    <row r="43" spans="2:53">
      <c r="B43" t="s">
        <v>38</v>
      </c>
      <c r="BA43">
        <v>436</v>
      </c>
    </row>
    <row r="44" spans="2:53">
      <c r="B44" t="s">
        <v>39</v>
      </c>
      <c r="X44">
        <v>234216</v>
      </c>
      <c r="Z44">
        <v>59898</v>
      </c>
      <c r="AB44">
        <v>77490</v>
      </c>
      <c r="AH44">
        <v>13</v>
      </c>
      <c r="AN44">
        <v>6</v>
      </c>
      <c r="AO44">
        <v>261</v>
      </c>
      <c r="AP44">
        <v>59</v>
      </c>
      <c r="AY44">
        <v>3</v>
      </c>
      <c r="BA44">
        <v>264</v>
      </c>
    </row>
    <row r="45" spans="2:53">
      <c r="B45" t="s">
        <v>40</v>
      </c>
      <c r="AO45">
        <v>1</v>
      </c>
    </row>
    <row r="46" spans="2:53">
      <c r="B46" t="s">
        <v>41</v>
      </c>
      <c r="X46">
        <v>272450</v>
      </c>
      <c r="Y46">
        <v>1518780</v>
      </c>
      <c r="Z46">
        <v>1006340</v>
      </c>
      <c r="AB46">
        <v>201168</v>
      </c>
      <c r="AC46">
        <v>335280</v>
      </c>
      <c r="AD46">
        <v>335280</v>
      </c>
      <c r="AF46">
        <v>756</v>
      </c>
      <c r="AH46">
        <v>1</v>
      </c>
      <c r="AJ46">
        <v>361</v>
      </c>
      <c r="AK46">
        <v>4226</v>
      </c>
      <c r="AL46">
        <v>117</v>
      </c>
      <c r="AM46">
        <v>17</v>
      </c>
      <c r="AN46">
        <v>6</v>
      </c>
      <c r="AO46">
        <v>4383</v>
      </c>
      <c r="AP46">
        <v>100</v>
      </c>
      <c r="AQ46">
        <v>746</v>
      </c>
      <c r="BA46">
        <v>279013</v>
      </c>
    </row>
    <row r="47" spans="2:53">
      <c r="B47" t="s">
        <v>42</v>
      </c>
      <c r="X47">
        <v>222680</v>
      </c>
      <c r="Y47">
        <v>3420</v>
      </c>
      <c r="AD47">
        <v>4800</v>
      </c>
      <c r="AE47">
        <v>1875450</v>
      </c>
      <c r="AF47">
        <v>862</v>
      </c>
      <c r="AG47">
        <v>229</v>
      </c>
      <c r="AH47">
        <v>94</v>
      </c>
      <c r="AL47">
        <v>206</v>
      </c>
      <c r="AM47">
        <v>473</v>
      </c>
      <c r="AN47">
        <v>3953</v>
      </c>
      <c r="AO47">
        <v>2895</v>
      </c>
      <c r="AP47">
        <v>2946</v>
      </c>
      <c r="AQ47">
        <v>2325</v>
      </c>
      <c r="AR47">
        <v>248</v>
      </c>
      <c r="AZ47">
        <v>1</v>
      </c>
      <c r="BA47">
        <v>16700</v>
      </c>
    </row>
    <row r="48" spans="2:53">
      <c r="B48" t="s">
        <v>43</v>
      </c>
      <c r="Y48">
        <v>8</v>
      </c>
      <c r="AB48">
        <v>67440</v>
      </c>
      <c r="AC48">
        <v>198750</v>
      </c>
      <c r="AD48">
        <v>339600</v>
      </c>
      <c r="AE48">
        <v>412812</v>
      </c>
      <c r="AF48">
        <v>709</v>
      </c>
      <c r="AI48">
        <v>212</v>
      </c>
      <c r="AL48">
        <v>181</v>
      </c>
      <c r="AM48">
        <v>229</v>
      </c>
      <c r="AY48">
        <v>89600</v>
      </c>
      <c r="AZ48">
        <v>235712</v>
      </c>
      <c r="BA48">
        <v>293109</v>
      </c>
    </row>
    <row r="49" spans="2:53">
      <c r="B49" t="s">
        <v>94</v>
      </c>
      <c r="AL49">
        <v>62</v>
      </c>
    </row>
    <row r="50" spans="2:53">
      <c r="B50" t="s">
        <v>64</v>
      </c>
      <c r="AA50">
        <v>17715</v>
      </c>
      <c r="AG50">
        <v>2412</v>
      </c>
      <c r="AL50">
        <v>426</v>
      </c>
      <c r="AM50">
        <v>153</v>
      </c>
      <c r="AO50">
        <v>208</v>
      </c>
      <c r="AP50">
        <v>164</v>
      </c>
      <c r="AQ50">
        <v>189</v>
      </c>
      <c r="AR50">
        <v>483</v>
      </c>
      <c r="BA50">
        <v>114823</v>
      </c>
    </row>
    <row r="51" spans="2:53">
      <c r="B51" t="s">
        <v>44</v>
      </c>
    </row>
    <row r="52" spans="2:53">
      <c r="B52" t="s">
        <v>73</v>
      </c>
      <c r="AO52">
        <v>2</v>
      </c>
      <c r="AP52">
        <v>12</v>
      </c>
      <c r="AY52">
        <v>61</v>
      </c>
      <c r="AZ52">
        <v>27</v>
      </c>
    </row>
    <row r="53" spans="2:53">
      <c r="B53" t="s">
        <v>112</v>
      </c>
      <c r="AB53">
        <v>182880</v>
      </c>
    </row>
    <row r="54" spans="2:53">
      <c r="B54" t="s">
        <v>102</v>
      </c>
      <c r="Y54">
        <v>16</v>
      </c>
      <c r="AC54">
        <v>200</v>
      </c>
    </row>
    <row r="55" spans="2:53">
      <c r="B55" t="s">
        <v>113</v>
      </c>
      <c r="AE55">
        <v>38830</v>
      </c>
      <c r="AF55">
        <v>1440</v>
      </c>
    </row>
    <row r="56" spans="2:53">
      <c r="B56" t="s">
        <v>51</v>
      </c>
      <c r="AF56">
        <v>226</v>
      </c>
    </row>
    <row r="57" spans="2:53">
      <c r="B57" t="s">
        <v>114</v>
      </c>
      <c r="Y57">
        <v>1183600</v>
      </c>
    </row>
    <row r="58" spans="2:53">
      <c r="B58" t="s">
        <v>121</v>
      </c>
      <c r="AY58">
        <v>3</v>
      </c>
      <c r="BA58">
        <v>366</v>
      </c>
    </row>
    <row r="59" spans="2:53">
      <c r="B59" t="s">
        <v>60</v>
      </c>
      <c r="AZ59">
        <v>5761</v>
      </c>
    </row>
    <row r="60" spans="2:53">
      <c r="B60" t="s">
        <v>115</v>
      </c>
      <c r="AY60">
        <v>22</v>
      </c>
    </row>
    <row r="61" spans="2:53">
      <c r="B61" t="s">
        <v>116</v>
      </c>
      <c r="AY61">
        <v>795</v>
      </c>
      <c r="AZ61">
        <v>19059</v>
      </c>
      <c r="BA61">
        <v>25</v>
      </c>
    </row>
    <row r="62" spans="2:53">
      <c r="B62" t="s">
        <v>72</v>
      </c>
      <c r="AY62">
        <v>1</v>
      </c>
      <c r="AZ62">
        <v>7098</v>
      </c>
      <c r="BA62">
        <v>22057</v>
      </c>
    </row>
    <row r="63" spans="2:53">
      <c r="B63" t="s">
        <v>80</v>
      </c>
      <c r="AY63">
        <v>15281</v>
      </c>
      <c r="BA63">
        <v>2906</v>
      </c>
    </row>
    <row r="64" spans="2:53">
      <c r="B64" t="s">
        <v>81</v>
      </c>
      <c r="BA64">
        <v>78881</v>
      </c>
    </row>
    <row r="65" spans="2:53">
      <c r="B65" t="s">
        <v>122</v>
      </c>
      <c r="BA65">
        <v>6735</v>
      </c>
    </row>
    <row r="66" spans="2:53">
      <c r="B66" t="s">
        <v>61</v>
      </c>
      <c r="BA66">
        <v>1084</v>
      </c>
    </row>
    <row r="67" spans="2:53">
      <c r="B67" t="s">
        <v>67</v>
      </c>
      <c r="BA67">
        <v>2070</v>
      </c>
    </row>
    <row r="68" spans="2:53">
      <c r="B68" t="s">
        <v>104</v>
      </c>
      <c r="BA68">
        <v>269455</v>
      </c>
    </row>
    <row r="69" spans="2:53">
      <c r="B69" t="s">
        <v>74</v>
      </c>
      <c r="BA69">
        <v>17248</v>
      </c>
    </row>
    <row r="70" spans="2:53">
      <c r="B70" t="s">
        <v>55</v>
      </c>
      <c r="BA70">
        <v>253230</v>
      </c>
    </row>
    <row r="71" spans="2:53">
      <c r="B71" t="s">
        <v>56</v>
      </c>
      <c r="BA71">
        <v>5359</v>
      </c>
    </row>
    <row r="72" spans="2:53">
      <c r="B72" t="s">
        <v>68</v>
      </c>
      <c r="BA72">
        <v>712</v>
      </c>
    </row>
    <row r="73" spans="2:53">
      <c r="B73" t="s">
        <v>69</v>
      </c>
      <c r="BA73">
        <v>488</v>
      </c>
    </row>
    <row r="74" spans="2:53">
      <c r="B74" t="s">
        <v>71</v>
      </c>
      <c r="BA74">
        <v>93298</v>
      </c>
    </row>
    <row r="75" spans="2:53">
      <c r="B75" t="s">
        <v>79</v>
      </c>
      <c r="BA75">
        <v>23475</v>
      </c>
    </row>
    <row r="76" spans="2:53">
      <c r="B76" t="s">
        <v>123</v>
      </c>
      <c r="BA76">
        <v>773</v>
      </c>
    </row>
    <row r="77" spans="2:53">
      <c r="B77" t="s">
        <v>124</v>
      </c>
      <c r="BA77">
        <v>5346</v>
      </c>
    </row>
    <row r="78" spans="2:53">
      <c r="B78" t="s">
        <v>84</v>
      </c>
      <c r="BA78">
        <v>42</v>
      </c>
    </row>
    <row r="79" spans="2:53">
      <c r="B79" t="s">
        <v>125</v>
      </c>
      <c r="BA79">
        <v>25</v>
      </c>
    </row>
    <row r="80" spans="2:53">
      <c r="B80" t="s">
        <v>126</v>
      </c>
      <c r="BA80">
        <v>16518</v>
      </c>
    </row>
    <row r="81" spans="2:54">
      <c r="B81" t="s">
        <v>85</v>
      </c>
      <c r="BA81">
        <v>1140</v>
      </c>
    </row>
    <row r="82" spans="2:54">
      <c r="B82" t="s">
        <v>87</v>
      </c>
      <c r="BA82">
        <v>131</v>
      </c>
    </row>
    <row r="83" spans="2:54">
      <c r="B83" t="s">
        <v>88</v>
      </c>
      <c r="BA83">
        <v>41668</v>
      </c>
    </row>
    <row r="84" spans="2:54">
      <c r="B84" t="s">
        <v>89</v>
      </c>
      <c r="BA84">
        <v>35791</v>
      </c>
    </row>
    <row r="85" spans="2:54">
      <c r="B85" t="s">
        <v>119</v>
      </c>
      <c r="W85">
        <v>1776579</v>
      </c>
    </row>
    <row r="86" spans="2:54">
      <c r="B86" t="s">
        <v>118</v>
      </c>
      <c r="W86">
        <v>877590</v>
      </c>
    </row>
    <row r="87" spans="2:54">
      <c r="B87" t="s">
        <v>120</v>
      </c>
      <c r="W87">
        <v>343996</v>
      </c>
    </row>
    <row r="88" spans="2:54">
      <c r="B88" t="s">
        <v>45</v>
      </c>
      <c r="W88">
        <v>1141393</v>
      </c>
      <c r="X88">
        <v>3180952</v>
      </c>
      <c r="Y88">
        <v>4089763</v>
      </c>
      <c r="Z88">
        <v>2323291</v>
      </c>
      <c r="AA88">
        <v>2426430</v>
      </c>
      <c r="AB88">
        <v>2582711</v>
      </c>
      <c r="AC88">
        <v>5869685</v>
      </c>
      <c r="AD88">
        <v>23214039</v>
      </c>
      <c r="AE88">
        <v>27543251</v>
      </c>
      <c r="AF88">
        <v>5562</v>
      </c>
      <c r="AG88">
        <v>11930</v>
      </c>
      <c r="AH88">
        <v>3233</v>
      </c>
      <c r="AI88">
        <v>1912</v>
      </c>
      <c r="AJ88">
        <v>1246</v>
      </c>
      <c r="AK88">
        <v>977</v>
      </c>
      <c r="AL88">
        <v>782</v>
      </c>
      <c r="AM88">
        <v>1302</v>
      </c>
      <c r="AN88">
        <v>1227</v>
      </c>
      <c r="AO88">
        <v>942</v>
      </c>
      <c r="AP88">
        <v>1429</v>
      </c>
      <c r="AQ88">
        <v>1506</v>
      </c>
      <c r="AR88">
        <v>3074</v>
      </c>
    </row>
    <row r="89" spans="2:54">
      <c r="B89" t="s">
        <v>46</v>
      </c>
      <c r="W89">
        <v>11429</v>
      </c>
      <c r="X89">
        <v>41589</v>
      </c>
      <c r="Y89">
        <v>101175</v>
      </c>
      <c r="Z89">
        <v>38762</v>
      </c>
      <c r="AA89">
        <v>86956</v>
      </c>
      <c r="AB89">
        <v>98973</v>
      </c>
      <c r="AC89">
        <v>106338</v>
      </c>
      <c r="AD89">
        <v>260170</v>
      </c>
      <c r="AE89">
        <v>457591</v>
      </c>
      <c r="AF89">
        <v>805</v>
      </c>
      <c r="AG89">
        <v>782</v>
      </c>
      <c r="AH89">
        <v>2204</v>
      </c>
      <c r="AI89">
        <v>197</v>
      </c>
      <c r="AJ89">
        <v>344</v>
      </c>
      <c r="AK89">
        <v>372</v>
      </c>
      <c r="AL89">
        <v>640</v>
      </c>
      <c r="AM89">
        <v>4153</v>
      </c>
      <c r="AN89">
        <v>1431</v>
      </c>
      <c r="AO89">
        <v>2833</v>
      </c>
      <c r="AP89">
        <v>2996</v>
      </c>
      <c r="AQ89">
        <v>3819</v>
      </c>
      <c r="AR89">
        <v>1657</v>
      </c>
      <c r="AY89">
        <v>113032</v>
      </c>
      <c r="AZ89">
        <v>115695</v>
      </c>
      <c r="BA89">
        <v>147340</v>
      </c>
    </row>
    <row r="90" spans="2:54">
      <c r="B90" t="s">
        <v>47</v>
      </c>
      <c r="W90">
        <f t="shared" ref="W90:AG90" si="0">SUM(W3:W89)</f>
        <v>202028871</v>
      </c>
      <c r="X90">
        <f t="shared" si="0"/>
        <v>337057488</v>
      </c>
      <c r="Y90">
        <f t="shared" si="0"/>
        <v>672893886</v>
      </c>
      <c r="Z90">
        <f t="shared" si="0"/>
        <v>444679644</v>
      </c>
      <c r="AA90">
        <f t="shared" si="0"/>
        <v>554014384</v>
      </c>
      <c r="AB90">
        <f t="shared" si="0"/>
        <v>582353545</v>
      </c>
      <c r="AC90">
        <f t="shared" si="0"/>
        <v>846225831</v>
      </c>
      <c r="AD90">
        <f t="shared" si="0"/>
        <v>1269724895</v>
      </c>
      <c r="AE90">
        <f t="shared" si="0"/>
        <v>1026673482</v>
      </c>
      <c r="AF90">
        <f t="shared" si="0"/>
        <v>1233352</v>
      </c>
      <c r="AG90">
        <f t="shared" si="0"/>
        <v>1412385</v>
      </c>
      <c r="AH90">
        <f>SUM(AH3:AH89)</f>
        <v>1127233</v>
      </c>
      <c r="AI90">
        <f>SUM(AI3:AI89)</f>
        <v>835872</v>
      </c>
      <c r="AJ90">
        <f t="shared" ref="AJ90:BB90" si="1">SUM(AJ3:AJ89)</f>
        <v>861033</v>
      </c>
      <c r="AK90">
        <f t="shared" si="1"/>
        <v>685886</v>
      </c>
      <c r="AL90">
        <f t="shared" si="1"/>
        <v>674297</v>
      </c>
      <c r="AM90">
        <f t="shared" si="1"/>
        <v>772255</v>
      </c>
      <c r="AN90">
        <f t="shared" si="1"/>
        <v>840616</v>
      </c>
      <c r="AO90">
        <f t="shared" si="1"/>
        <v>1140876</v>
      </c>
      <c r="AP90">
        <f t="shared" si="1"/>
        <v>1353089</v>
      </c>
      <c r="AQ90">
        <f t="shared" si="1"/>
        <v>1265798</v>
      </c>
      <c r="AR90">
        <f t="shared" si="1"/>
        <v>1328430</v>
      </c>
      <c r="AS90">
        <f t="shared" si="1"/>
        <v>0</v>
      </c>
      <c r="AT90">
        <f t="shared" si="1"/>
        <v>0</v>
      </c>
      <c r="AU90">
        <f t="shared" si="1"/>
        <v>0</v>
      </c>
      <c r="AV90">
        <f t="shared" si="1"/>
        <v>0</v>
      </c>
      <c r="AW90">
        <f t="shared" si="1"/>
        <v>0</v>
      </c>
      <c r="AX90">
        <f t="shared" si="1"/>
        <v>0</v>
      </c>
      <c r="AY90">
        <f t="shared" si="1"/>
        <v>6475904</v>
      </c>
      <c r="AZ90">
        <f t="shared" si="1"/>
        <v>12690225</v>
      </c>
      <c r="BA90">
        <f t="shared" si="1"/>
        <v>27396224</v>
      </c>
      <c r="BB90">
        <f t="shared" si="1"/>
        <v>0</v>
      </c>
    </row>
    <row r="92" spans="2:54">
      <c r="W92">
        <f>202028871-W90</f>
        <v>0</v>
      </c>
      <c r="X92">
        <f>337057488-X90</f>
        <v>0</v>
      </c>
      <c r="Y92">
        <f>672893886-Y90</f>
        <v>0</v>
      </c>
      <c r="Z92">
        <f>444679644-Z90</f>
        <v>0</v>
      </c>
      <c r="AA92">
        <f>554014384-AA90</f>
        <v>0</v>
      </c>
      <c r="AB92">
        <f>582353545-AB90</f>
        <v>0</v>
      </c>
      <c r="AC92">
        <f>846225831-AC90</f>
        <v>0</v>
      </c>
      <c r="AD92">
        <f>1269724895-AD90</f>
        <v>0</v>
      </c>
      <c r="AE92">
        <f>1026673482-AE90</f>
        <v>0</v>
      </c>
      <c r="AF92">
        <f>1233352-AF90</f>
        <v>0</v>
      </c>
      <c r="AG92">
        <f>1412385-AG90</f>
        <v>0</v>
      </c>
      <c r="AH92">
        <f>1127233-AH90</f>
        <v>0</v>
      </c>
      <c r="AI92">
        <f>835872-AI90</f>
        <v>0</v>
      </c>
      <c r="AJ92">
        <f>861033-AJ90</f>
        <v>0</v>
      </c>
      <c r="AK92">
        <f>685886-AK90</f>
        <v>0</v>
      </c>
      <c r="AL92">
        <f>674297-AL90</f>
        <v>0</v>
      </c>
      <c r="AM92">
        <f>772255-AM90</f>
        <v>0</v>
      </c>
      <c r="AN92">
        <f>840616-AN90</f>
        <v>0</v>
      </c>
      <c r="AO92">
        <f>1140876-AO90</f>
        <v>0</v>
      </c>
      <c r="AP92">
        <f>1353089-AP90</f>
        <v>0</v>
      </c>
      <c r="AQ92">
        <f>1265798-AQ90</f>
        <v>0</v>
      </c>
      <c r="AR92">
        <f>1328430-AR90</f>
        <v>0</v>
      </c>
      <c r="AY92">
        <f>6475904-AY90</f>
        <v>0</v>
      </c>
      <c r="AZ92">
        <f>12690225-AZ90</f>
        <v>0</v>
      </c>
      <c r="BA92">
        <f>27396224-BA90</f>
        <v>0</v>
      </c>
    </row>
    <row r="94" spans="2:54">
      <c r="W94" t="s">
        <v>106</v>
      </c>
      <c r="X94" t="s">
        <v>106</v>
      </c>
      <c r="Y94" t="s">
        <v>106</v>
      </c>
      <c r="Z94" t="s">
        <v>106</v>
      </c>
      <c r="AA94" t="s">
        <v>106</v>
      </c>
      <c r="AB94" t="s">
        <v>106</v>
      </c>
      <c r="AC94" t="s">
        <v>106</v>
      </c>
      <c r="AD94" t="s">
        <v>106</v>
      </c>
      <c r="AE94" t="s">
        <v>106</v>
      </c>
      <c r="AF94" t="s">
        <v>106</v>
      </c>
      <c r="AG94" t="s">
        <v>106</v>
      </c>
      <c r="AH94" t="s">
        <v>106</v>
      </c>
      <c r="AI94" t="s">
        <v>106</v>
      </c>
      <c r="AJ94" t="s">
        <v>106</v>
      </c>
      <c r="AK94" t="s">
        <v>106</v>
      </c>
      <c r="AL94" t="s">
        <v>106</v>
      </c>
      <c r="AM94" t="s">
        <v>106</v>
      </c>
      <c r="AN94" t="s">
        <v>106</v>
      </c>
      <c r="AO94" t="s">
        <v>106</v>
      </c>
      <c r="AP94" t="s">
        <v>106</v>
      </c>
      <c r="AQ94" t="s">
        <v>106</v>
      </c>
      <c r="AR94" t="s">
        <v>106</v>
      </c>
      <c r="AY94" t="s">
        <v>106</v>
      </c>
      <c r="AZ94" t="s">
        <v>106</v>
      </c>
      <c r="BA9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2009-01-16T15:32:30Z</dcterms:created>
  <dcterms:modified xsi:type="dcterms:W3CDTF">2011-10-25T01:34:50Z</dcterms:modified>
</cp:coreProperties>
</file>