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720" yWindow="300" windowWidth="15480" windowHeight="9120"/>
  </bookViews>
  <sheets>
    <sheet name="exports" sheetId="1" r:id="rId1"/>
    <sheet name="imports" sheetId="2" r:id="rId2"/>
    <sheet name="Sheet3" sheetId="3" r:id="rId3"/>
  </sheets>
  <calcPr calcId="125725"/>
</workbook>
</file>

<file path=xl/calcChain.xml><?xml version="1.0" encoding="utf-8"?>
<calcChain xmlns="http://schemas.openxmlformats.org/spreadsheetml/2006/main">
  <c r="W83" i="1"/>
  <c r="W85" s="1"/>
  <c r="X83"/>
  <c r="X85" s="1"/>
  <c r="Y83"/>
  <c r="Y85" s="1"/>
  <c r="Z83"/>
  <c r="Z85" s="1"/>
  <c r="AA83"/>
  <c r="AA85" s="1"/>
  <c r="AB83"/>
  <c r="AB85" s="1"/>
  <c r="AC83"/>
  <c r="AC85" s="1"/>
  <c r="AD83"/>
  <c r="AD85" s="1"/>
  <c r="AE83"/>
  <c r="AE85" s="1"/>
  <c r="AF83"/>
  <c r="AF85" s="1"/>
  <c r="AG83"/>
  <c r="AG85" s="1"/>
  <c r="AH85"/>
  <c r="BA103" i="2" l="1"/>
  <c r="BA107"/>
  <c r="BA109"/>
  <c r="AZ103"/>
  <c r="AY103"/>
  <c r="AX103"/>
  <c r="T85" i="1"/>
  <c r="AI2" i="3"/>
  <c r="AJ2"/>
  <c r="AK2"/>
  <c r="AL2"/>
  <c r="AI3"/>
  <c r="AJ3"/>
  <c r="AK3"/>
  <c r="AL3"/>
  <c r="AI4"/>
  <c r="AJ4"/>
  <c r="AK4"/>
  <c r="AL4"/>
  <c r="AI5"/>
  <c r="AJ5"/>
  <c r="AK5"/>
  <c r="AL5"/>
  <c r="AI6"/>
  <c r="AJ6"/>
  <c r="AK6"/>
  <c r="AL6"/>
  <c r="AI7"/>
  <c r="AJ7"/>
  <c r="AK7"/>
  <c r="AL7"/>
  <c r="AI8"/>
  <c r="AJ8"/>
  <c r="AK8"/>
  <c r="AL8"/>
  <c r="AI9"/>
  <c r="AJ9"/>
  <c r="AK9"/>
  <c r="AL9"/>
  <c r="AI10"/>
  <c r="AJ10"/>
  <c r="AK10"/>
  <c r="AL10"/>
  <c r="AI11"/>
  <c r="AJ11"/>
  <c r="AK11"/>
  <c r="AL11"/>
  <c r="AI12"/>
  <c r="AJ12"/>
  <c r="AK12"/>
  <c r="AL12"/>
  <c r="AI13"/>
  <c r="AJ13"/>
  <c r="AK13"/>
  <c r="AL13"/>
  <c r="AI14"/>
  <c r="AJ14"/>
  <c r="AK14"/>
  <c r="AL14"/>
  <c r="AI15"/>
  <c r="AJ15"/>
  <c r="AK15"/>
  <c r="AL15"/>
  <c r="AI16"/>
  <c r="AJ16"/>
  <c r="AK16"/>
  <c r="AL16"/>
  <c r="AI17"/>
  <c r="AJ17"/>
  <c r="AK17"/>
  <c r="AL17"/>
  <c r="AI18"/>
  <c r="AJ18"/>
  <c r="AK18"/>
  <c r="AL18"/>
  <c r="AI19"/>
  <c r="AJ19"/>
  <c r="AK19"/>
  <c r="AL19"/>
  <c r="AI20"/>
  <c r="AJ20"/>
  <c r="AK20"/>
  <c r="AL20"/>
  <c r="AI21"/>
  <c r="AJ21"/>
  <c r="AK21"/>
  <c r="AL21"/>
  <c r="AI22"/>
  <c r="AJ22"/>
  <c r="AK22"/>
  <c r="AL22"/>
  <c r="AI23"/>
  <c r="AJ23"/>
  <c r="AK23"/>
  <c r="AL23"/>
  <c r="AI24"/>
  <c r="AJ24"/>
  <c r="AK24"/>
  <c r="AL24"/>
  <c r="AI25"/>
  <c r="AJ25"/>
  <c r="AK25"/>
  <c r="AL25"/>
  <c r="AI26"/>
  <c r="AJ26"/>
  <c r="AK26"/>
  <c r="AL26"/>
  <c r="AI27"/>
  <c r="AJ27"/>
  <c r="AK27"/>
  <c r="AL27"/>
  <c r="AI28"/>
  <c r="AJ28"/>
  <c r="AK28"/>
  <c r="AL28"/>
  <c r="AI29"/>
  <c r="AJ29"/>
  <c r="AK29"/>
  <c r="AL29"/>
  <c r="AI30"/>
  <c r="AJ30"/>
  <c r="AK30"/>
  <c r="AL30"/>
  <c r="AI31"/>
  <c r="AJ31"/>
  <c r="AK31"/>
  <c r="AL31"/>
  <c r="AI32"/>
  <c r="AJ32"/>
  <c r="AK32"/>
  <c r="AL32"/>
  <c r="AI33"/>
  <c r="AJ33"/>
  <c r="AK33"/>
  <c r="AL33"/>
  <c r="AI34"/>
  <c r="AJ34"/>
  <c r="AK34"/>
  <c r="AL34"/>
  <c r="AI35"/>
  <c r="AJ35"/>
  <c r="AK35"/>
  <c r="AL35"/>
  <c r="AI36"/>
  <c r="AJ36"/>
  <c r="AK36"/>
  <c r="AL36"/>
  <c r="AI37"/>
  <c r="AJ37"/>
  <c r="AK37"/>
  <c r="AL37"/>
  <c r="AI38"/>
  <c r="AJ38"/>
  <c r="AK38"/>
  <c r="AL38"/>
  <c r="AI39"/>
  <c r="AJ39"/>
  <c r="AK39"/>
  <c r="AL39"/>
  <c r="AI40"/>
  <c r="AJ40"/>
  <c r="AK40"/>
  <c r="AL40"/>
  <c r="AI41"/>
  <c r="AJ41"/>
  <c r="AK41"/>
  <c r="AL41"/>
  <c r="AI42"/>
  <c r="AJ42"/>
  <c r="AK42"/>
  <c r="AL42"/>
  <c r="AI43"/>
  <c r="AJ43"/>
  <c r="AK43"/>
  <c r="AL43"/>
  <c r="AI44"/>
  <c r="AJ44"/>
  <c r="AK44"/>
  <c r="AL44"/>
  <c r="AI45"/>
  <c r="AJ45"/>
  <c r="AK45"/>
  <c r="AL45"/>
  <c r="AI46"/>
  <c r="AJ46"/>
  <c r="AK46"/>
  <c r="AL46"/>
  <c r="AI47"/>
  <c r="AJ47"/>
  <c r="AK47"/>
  <c r="AL47"/>
  <c r="AI48"/>
  <c r="AJ48"/>
  <c r="AK48"/>
  <c r="AL48"/>
  <c r="AI49"/>
  <c r="AJ49"/>
  <c r="AK49"/>
  <c r="AL49"/>
  <c r="AI50"/>
  <c r="AJ50"/>
  <c r="AK50"/>
  <c r="AL50"/>
  <c r="AI51"/>
  <c r="AJ51"/>
  <c r="AK51"/>
  <c r="AL51"/>
  <c r="AI52"/>
  <c r="AJ52"/>
  <c r="AK52"/>
  <c r="AL52"/>
  <c r="AI53"/>
  <c r="AJ53"/>
  <c r="AK53"/>
  <c r="AL53"/>
  <c r="AI54"/>
  <c r="AJ54"/>
  <c r="AK54"/>
  <c r="AL54"/>
  <c r="AI55"/>
  <c r="AJ55"/>
  <c r="AK55"/>
  <c r="AL55"/>
  <c r="AI56"/>
  <c r="AJ56"/>
  <c r="AK56"/>
  <c r="AL56"/>
  <c r="AI57"/>
  <c r="AJ57"/>
  <c r="AK57"/>
  <c r="AL57"/>
  <c r="AI58"/>
  <c r="AJ58"/>
  <c r="AK58"/>
  <c r="AL58"/>
  <c r="AI59"/>
  <c r="AJ59"/>
  <c r="AK59"/>
  <c r="AL59"/>
  <c r="AI60"/>
  <c r="AJ60"/>
  <c r="AK60"/>
  <c r="AL60"/>
  <c r="AI61"/>
  <c r="AJ61"/>
  <c r="AK61"/>
  <c r="AL61"/>
  <c r="AI62"/>
  <c r="AJ62"/>
  <c r="AK62"/>
  <c r="AL62"/>
  <c r="AI63"/>
  <c r="AJ63"/>
  <c r="AK63"/>
  <c r="AL63"/>
  <c r="AI64"/>
  <c r="AJ64"/>
  <c r="AK64"/>
  <c r="AL64"/>
  <c r="AI65"/>
  <c r="AJ65"/>
  <c r="AK65"/>
  <c r="AL65"/>
  <c r="AI66"/>
  <c r="AJ66"/>
  <c r="AK66"/>
  <c r="AL66"/>
  <c r="AI67"/>
  <c r="AJ67"/>
  <c r="AK67"/>
  <c r="AL67"/>
  <c r="AI68"/>
  <c r="AJ68"/>
  <c r="AK68"/>
  <c r="AL68"/>
  <c r="AI69"/>
  <c r="AJ69"/>
  <c r="AK69"/>
  <c r="AL69"/>
  <c r="AI70"/>
  <c r="AJ70"/>
  <c r="AK70"/>
  <c r="AL70"/>
  <c r="AI71"/>
  <c r="AJ71"/>
  <c r="AK71"/>
  <c r="AL71"/>
  <c r="AI72"/>
  <c r="AJ72"/>
  <c r="AK72"/>
  <c r="AL72"/>
  <c r="AI73"/>
  <c r="AJ73"/>
  <c r="AK73"/>
  <c r="AL73"/>
  <c r="AI74"/>
  <c r="AJ74"/>
  <c r="AK74"/>
  <c r="AL74"/>
  <c r="AI75"/>
  <c r="AJ75"/>
  <c r="AK75"/>
  <c r="AL75"/>
  <c r="AI76"/>
  <c r="AJ76"/>
  <c r="AK76"/>
  <c r="AL76"/>
  <c r="AI77"/>
  <c r="AJ77"/>
  <c r="AK77"/>
  <c r="AL77"/>
  <c r="AI78"/>
  <c r="AJ78"/>
  <c r="AK78"/>
  <c r="AL78"/>
  <c r="AI79"/>
  <c r="AJ79"/>
  <c r="AK79"/>
  <c r="AL79"/>
  <c r="AH3"/>
  <c r="AH4"/>
  <c r="AH5"/>
  <c r="AH6"/>
  <c r="AH7"/>
  <c r="AH8"/>
  <c r="AH9"/>
  <c r="AH10"/>
  <c r="AH11"/>
  <c r="AH12"/>
  <c r="AH13"/>
  <c r="AH14"/>
  <c r="AH15"/>
  <c r="AH16"/>
  <c r="AH17"/>
  <c r="AH18"/>
  <c r="AH19"/>
  <c r="AH20"/>
  <c r="AH21"/>
  <c r="AH22"/>
  <c r="AH23"/>
  <c r="AH24"/>
  <c r="AH25"/>
  <c r="AH26"/>
  <c r="AH27"/>
  <c r="AH28"/>
  <c r="AH29"/>
  <c r="AH30"/>
  <c r="AH31"/>
  <c r="AH32"/>
  <c r="AH33"/>
  <c r="AH34"/>
  <c r="AH35"/>
  <c r="AH36"/>
  <c r="AH37"/>
  <c r="AH38"/>
  <c r="AH39"/>
  <c r="AH40"/>
  <c r="AH41"/>
  <c r="AH42"/>
  <c r="AH43"/>
  <c r="AH44"/>
  <c r="AH45"/>
  <c r="AH46"/>
  <c r="AH47"/>
  <c r="AH48"/>
  <c r="AH49"/>
  <c r="AH50"/>
  <c r="AH51"/>
  <c r="AH52"/>
  <c r="AH53"/>
  <c r="AH54"/>
  <c r="AH55"/>
  <c r="AH56"/>
  <c r="AH57"/>
  <c r="AH58"/>
  <c r="AH59"/>
  <c r="AH60"/>
  <c r="AH61"/>
  <c r="AH62"/>
  <c r="AH63"/>
  <c r="AH64"/>
  <c r="AH65"/>
  <c r="AH66"/>
  <c r="AH67"/>
  <c r="AH68"/>
  <c r="AH69"/>
  <c r="AH70"/>
  <c r="AH71"/>
  <c r="AH72"/>
  <c r="AH73"/>
  <c r="AH74"/>
  <c r="AH75"/>
  <c r="AH76"/>
  <c r="AH77"/>
  <c r="AH78"/>
  <c r="AH79"/>
  <c r="AH2"/>
  <c r="AR80"/>
  <c r="AQ80"/>
  <c r="AP80"/>
  <c r="AO80"/>
  <c r="AN80"/>
  <c r="AM80"/>
  <c r="T80"/>
  <c r="AI83" i="1"/>
  <c r="AI85" s="1"/>
  <c r="AJ83"/>
  <c r="AJ85" s="1"/>
  <c r="AK83"/>
  <c r="AK85" s="1"/>
  <c r="AL83"/>
  <c r="AL85" s="1"/>
  <c r="AM83"/>
  <c r="AM85" s="1"/>
  <c r="AN83"/>
  <c r="AN85" s="1"/>
  <c r="AO83"/>
  <c r="AO85" s="1"/>
  <c r="AP83"/>
  <c r="AP85" s="1"/>
  <c r="AQ83"/>
  <c r="AQ85" s="1"/>
  <c r="AR83"/>
  <c r="AR85" s="1"/>
  <c r="AH83"/>
  <c r="U107" i="2"/>
  <c r="V107"/>
  <c r="W107"/>
  <c r="X107"/>
  <c r="X109"/>
  <c r="Y107"/>
  <c r="Y109"/>
  <c r="Z107"/>
  <c r="Z109"/>
  <c r="AA107"/>
  <c r="AA109"/>
  <c r="AB107"/>
  <c r="AC107"/>
  <c r="AC109"/>
  <c r="AD107"/>
  <c r="AD109"/>
  <c r="AE107"/>
  <c r="AE109"/>
  <c r="AF107"/>
  <c r="AF109"/>
  <c r="AG107"/>
  <c r="AG109"/>
  <c r="AH107"/>
  <c r="AH109"/>
  <c r="AI107"/>
  <c r="AI109"/>
  <c r="AJ107"/>
  <c r="AJ109"/>
  <c r="AK107"/>
  <c r="AK109"/>
  <c r="AL107"/>
  <c r="AL109"/>
  <c r="AM107"/>
  <c r="AM109"/>
  <c r="AN107"/>
  <c r="AN109"/>
  <c r="AO107"/>
  <c r="AO109"/>
  <c r="AP107"/>
  <c r="AP109"/>
  <c r="AQ107"/>
  <c r="AQ109"/>
  <c r="AR107"/>
  <c r="AR109"/>
  <c r="AS107"/>
  <c r="AS109"/>
  <c r="AT107"/>
  <c r="AT109"/>
  <c r="AU107"/>
  <c r="AU109"/>
  <c r="AV107"/>
  <c r="AV109"/>
  <c r="AW107"/>
  <c r="AW109"/>
  <c r="AX107"/>
  <c r="AX109"/>
  <c r="AY107"/>
  <c r="AY109"/>
  <c r="AZ107"/>
  <c r="AZ109"/>
  <c r="BB107"/>
  <c r="BB109"/>
  <c r="T107"/>
  <c r="T109"/>
  <c r="T83" i="1"/>
  <c r="AL80" i="3"/>
  <c r="AK80"/>
  <c r="AI80"/>
  <c r="AJ80" l="1"/>
  <c r="AH80"/>
</calcChain>
</file>

<file path=xl/sharedStrings.xml><?xml version="1.0" encoding="utf-8"?>
<sst xmlns="http://schemas.openxmlformats.org/spreadsheetml/2006/main" count="390" uniqueCount="123">
  <si>
    <t>notes</t>
  </si>
  <si>
    <t>unit</t>
  </si>
  <si>
    <t>Portugal</t>
  </si>
  <si>
    <t>China</t>
  </si>
  <si>
    <t>Cuba</t>
  </si>
  <si>
    <t>Chile</t>
  </si>
  <si>
    <t>Brazil</t>
  </si>
  <si>
    <t>Uruguay</t>
  </si>
  <si>
    <t>Paraguay</t>
  </si>
  <si>
    <t>Australia</t>
  </si>
  <si>
    <t>Francia</t>
  </si>
  <si>
    <t>Italia</t>
  </si>
  <si>
    <t>Inglaterra</t>
  </si>
  <si>
    <t>Estados Unidos</t>
  </si>
  <si>
    <t>Argentina</t>
  </si>
  <si>
    <t>Espana</t>
  </si>
  <si>
    <t>Brasil</t>
  </si>
  <si>
    <t>Dinamarca</t>
  </si>
  <si>
    <t>Holanda</t>
  </si>
  <si>
    <t>Suecia</t>
  </si>
  <si>
    <t>Noruega</t>
  </si>
  <si>
    <t>Puerto Rico</t>
  </si>
  <si>
    <t>Malvinas</t>
  </si>
  <si>
    <t>Provisiones para buques</t>
  </si>
  <si>
    <t>Arena para lastre</t>
  </si>
  <si>
    <t>Gran Bretana</t>
  </si>
  <si>
    <t>Alemania</t>
  </si>
  <si>
    <t>Belgica</t>
  </si>
  <si>
    <t>Suiza</t>
  </si>
  <si>
    <t>Mejico</t>
  </si>
  <si>
    <t>Filipinas</t>
  </si>
  <si>
    <t>Japon</t>
  </si>
  <si>
    <t>Turquia</t>
  </si>
  <si>
    <t>Rusia</t>
  </si>
  <si>
    <t>peso</t>
  </si>
  <si>
    <t>Antillas Holandesas</t>
  </si>
  <si>
    <t>Antillas Francesas</t>
  </si>
  <si>
    <t>Bolivia</t>
  </si>
  <si>
    <t>Canada</t>
  </si>
  <si>
    <t>Colombia</t>
  </si>
  <si>
    <t>Costa Rica</t>
  </si>
  <si>
    <t>Ecuador</t>
  </si>
  <si>
    <t>Guatemala</t>
  </si>
  <si>
    <t>Haway</t>
  </si>
  <si>
    <t>Honduras</t>
  </si>
  <si>
    <t>Isla Jamaica</t>
  </si>
  <si>
    <t>Nicaragua</t>
  </si>
  <si>
    <t>Panama</t>
  </si>
  <si>
    <t>Peru</t>
  </si>
  <si>
    <t>Santo Domingo</t>
  </si>
  <si>
    <t>Venezuela</t>
  </si>
  <si>
    <t>Albania</t>
  </si>
  <si>
    <t>Austria</t>
  </si>
  <si>
    <t>Bulgaria</t>
  </si>
  <si>
    <t>Checoeslovaquia</t>
  </si>
  <si>
    <t>Escocia</t>
  </si>
  <si>
    <t>Estonia</t>
  </si>
  <si>
    <t>Finlandia</t>
  </si>
  <si>
    <t>Grecia</t>
  </si>
  <si>
    <t>Hungria</t>
  </si>
  <si>
    <t>Irlanda (Estado Libre)</t>
  </si>
  <si>
    <t>Letonia</t>
  </si>
  <si>
    <t>Lituania</t>
  </si>
  <si>
    <t>Luxemburgo</t>
  </si>
  <si>
    <t>Polonia</t>
  </si>
  <si>
    <t>Rumania</t>
  </si>
  <si>
    <t>Russia</t>
  </si>
  <si>
    <t>Yugoeslavia</t>
  </si>
  <si>
    <t>Arabia</t>
  </si>
  <si>
    <t>Ceylan</t>
  </si>
  <si>
    <t>India</t>
  </si>
  <si>
    <t>India Holandesa</t>
  </si>
  <si>
    <t>Indochina</t>
  </si>
  <si>
    <t>Indochina Francesa</t>
  </si>
  <si>
    <t>Libano</t>
  </si>
  <si>
    <t>Palestina</t>
  </si>
  <si>
    <t>Persia</t>
  </si>
  <si>
    <t>Africa (p.n.e.)</t>
  </si>
  <si>
    <t>Africa del Sur</t>
  </si>
  <si>
    <t>Egipto</t>
  </si>
  <si>
    <t>Marruecos</t>
  </si>
  <si>
    <t>Senegal</t>
  </si>
  <si>
    <t>Nueva Zelandia</t>
  </si>
  <si>
    <t>No especificados</t>
  </si>
  <si>
    <t>Canal (ordenes)</t>
  </si>
  <si>
    <t>* China off by 500 in book</t>
  </si>
  <si>
    <t>* Ecuador off by 1000</t>
  </si>
  <si>
    <t>El Anuario Estadistico del Uruguay de 1939, vol. 2</t>
  </si>
  <si>
    <t>pesos</t>
  </si>
  <si>
    <t>Antillas Britanicas</t>
  </si>
  <si>
    <t>Salvador</t>
  </si>
  <si>
    <t>Haiti</t>
  </si>
  <si>
    <t>Trinidad</t>
  </si>
  <si>
    <t>Islandia</t>
  </si>
  <si>
    <t>Irak</t>
  </si>
  <si>
    <t>Congo Belga</t>
  </si>
  <si>
    <t>Sudan Egipto</t>
  </si>
  <si>
    <t>Valor official</t>
  </si>
  <si>
    <t>Pais de destino</t>
  </si>
  <si>
    <t>pais de procedencia</t>
  </si>
  <si>
    <t>Comercio Exterior de la Republica Oriental del Uruguay</t>
  </si>
  <si>
    <t>US $</t>
  </si>
  <si>
    <t>Argelia</t>
  </si>
  <si>
    <t>Guayana Hol</t>
  </si>
  <si>
    <t>Guayana Ingl</t>
  </si>
  <si>
    <t>Madagascar</t>
  </si>
  <si>
    <t>Marruecos Frances</t>
  </si>
  <si>
    <t>Union Sudafricana</t>
  </si>
  <si>
    <t>Singapur</t>
  </si>
  <si>
    <t>Malasia</t>
  </si>
  <si>
    <t>Nueva Guinea</t>
  </si>
  <si>
    <t>Rodesia</t>
  </si>
  <si>
    <t>Tahiti</t>
  </si>
  <si>
    <t>Lorenzo Margues</t>
  </si>
  <si>
    <t>Mozambique</t>
  </si>
  <si>
    <t>Terranova</t>
  </si>
  <si>
    <t>Martinica</t>
  </si>
  <si>
    <t>Uganda y Kenya</t>
  </si>
  <si>
    <t>Hong Kong</t>
  </si>
  <si>
    <t>TOTAL</t>
  </si>
  <si>
    <t>Siria</t>
  </si>
  <si>
    <t>pesos (valores de plaza)</t>
  </si>
  <si>
    <t>Commodity level data available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</si>
</sst>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B89"/>
  <sheetViews>
    <sheetView tabSelected="1" workbookViewId="0">
      <pane xSplit="3" ySplit="1" topLeftCell="AI44" activePane="bottomRight" state="frozen"/>
      <selection activeCell="B76" sqref="B76"/>
      <selection pane="topRight" activeCell="B76" sqref="B76"/>
      <selection pane="bottomLeft" activeCell="B76" sqref="B76"/>
      <selection pane="bottomRight" activeCell="AM51" sqref="AM51"/>
    </sheetView>
  </sheetViews>
  <sheetFormatPr defaultRowHeight="15"/>
  <cols>
    <col min="23" max="24" width="10" bestFit="1" customWidth="1"/>
    <col min="29" max="29" width="12.5703125" customWidth="1"/>
    <col min="33" max="33" width="10" bestFit="1" customWidth="1"/>
    <col min="35" max="35" width="10" customWidth="1"/>
    <col min="44" max="44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54">
      <c r="W3" t="s">
        <v>121</v>
      </c>
      <c r="X3" t="s">
        <v>121</v>
      </c>
      <c r="Y3" t="s">
        <v>121</v>
      </c>
      <c r="Z3" t="s">
        <v>121</v>
      </c>
      <c r="AA3" t="s">
        <v>121</v>
      </c>
      <c r="AB3" t="s">
        <v>121</v>
      </c>
      <c r="AC3" t="s">
        <v>121</v>
      </c>
      <c r="AD3" t="s">
        <v>121</v>
      </c>
      <c r="AE3" t="s">
        <v>121</v>
      </c>
      <c r="AF3" t="s">
        <v>121</v>
      </c>
      <c r="AG3" t="s">
        <v>121</v>
      </c>
      <c r="AH3" t="s">
        <v>121</v>
      </c>
      <c r="AI3" t="s">
        <v>121</v>
      </c>
      <c r="AJ3" t="s">
        <v>121</v>
      </c>
      <c r="AK3" t="s">
        <v>121</v>
      </c>
      <c r="AL3" t="s">
        <v>121</v>
      </c>
      <c r="AM3" t="s">
        <v>121</v>
      </c>
      <c r="AN3" t="s">
        <v>121</v>
      </c>
      <c r="AO3" t="s">
        <v>121</v>
      </c>
      <c r="AP3" t="s">
        <v>121</v>
      </c>
      <c r="AQ3" t="s">
        <v>121</v>
      </c>
      <c r="AR3" t="s">
        <v>121</v>
      </c>
    </row>
    <row r="4" spans="1:54">
      <c r="A4" t="s">
        <v>7</v>
      </c>
      <c r="B4" t="s">
        <v>35</v>
      </c>
      <c r="AA4" s="1"/>
      <c r="AC4" s="1"/>
      <c r="AE4" s="1"/>
      <c r="AM4" s="2"/>
      <c r="AN4" s="1">
        <v>6580</v>
      </c>
      <c r="AO4" s="1">
        <v>1884</v>
      </c>
      <c r="AQ4" s="1">
        <v>10004</v>
      </c>
      <c r="AR4">
        <v>33985</v>
      </c>
    </row>
    <row r="5" spans="1:54">
      <c r="A5" t="s">
        <v>7</v>
      </c>
      <c r="B5" t="s">
        <v>36</v>
      </c>
      <c r="AA5" s="1"/>
      <c r="AC5" s="1"/>
      <c r="AE5" s="1"/>
      <c r="AM5" s="2"/>
      <c r="AN5" s="1">
        <v>2392</v>
      </c>
      <c r="AQ5" s="2"/>
    </row>
    <row r="6" spans="1:54">
      <c r="A6" t="s">
        <v>7</v>
      </c>
      <c r="B6" t="s">
        <v>14</v>
      </c>
      <c r="T6">
        <v>8941349</v>
      </c>
      <c r="W6">
        <v>9897500</v>
      </c>
      <c r="X6">
        <v>6856557</v>
      </c>
      <c r="Y6">
        <v>3618222</v>
      </c>
      <c r="Z6" s="1">
        <v>2939057</v>
      </c>
      <c r="AA6">
        <v>6045002</v>
      </c>
      <c r="AB6">
        <v>7147161</v>
      </c>
      <c r="AC6">
        <v>10947388</v>
      </c>
      <c r="AD6">
        <v>8036353</v>
      </c>
      <c r="AE6">
        <v>8640582</v>
      </c>
      <c r="AF6">
        <v>12679830</v>
      </c>
      <c r="AG6">
        <v>16588974</v>
      </c>
      <c r="AH6">
        <v>11671806</v>
      </c>
      <c r="AI6">
        <v>12778742</v>
      </c>
      <c r="AJ6">
        <v>9507951</v>
      </c>
      <c r="AK6">
        <v>5155763</v>
      </c>
      <c r="AL6">
        <v>3992824</v>
      </c>
      <c r="AM6" s="1">
        <v>5088145</v>
      </c>
      <c r="AN6" s="1">
        <v>6869148</v>
      </c>
      <c r="AO6" s="1">
        <v>10008973</v>
      </c>
      <c r="AP6">
        <v>9401229</v>
      </c>
      <c r="AQ6" s="1">
        <v>9204078</v>
      </c>
      <c r="AR6">
        <v>2203570</v>
      </c>
    </row>
    <row r="7" spans="1:54">
      <c r="A7" t="s">
        <v>7</v>
      </c>
      <c r="B7" t="s">
        <v>37</v>
      </c>
      <c r="Z7" s="2"/>
      <c r="AA7" s="1"/>
      <c r="AC7" s="1"/>
      <c r="AE7" s="1"/>
      <c r="AM7" s="1"/>
      <c r="AN7" s="1"/>
      <c r="AO7" s="2"/>
      <c r="AQ7" s="1"/>
      <c r="AR7">
        <v>80004</v>
      </c>
    </row>
    <row r="8" spans="1:54">
      <c r="A8" t="s">
        <v>7</v>
      </c>
      <c r="B8" t="s">
        <v>16</v>
      </c>
      <c r="T8">
        <v>1053936</v>
      </c>
      <c r="W8">
        <v>4343131</v>
      </c>
      <c r="X8">
        <v>1968851</v>
      </c>
      <c r="Y8">
        <v>2502903</v>
      </c>
      <c r="Z8" s="1">
        <v>2048675</v>
      </c>
      <c r="AA8">
        <v>2409955</v>
      </c>
      <c r="AB8">
        <v>2110399</v>
      </c>
      <c r="AC8">
        <v>6046339</v>
      </c>
      <c r="AD8">
        <v>5166209</v>
      </c>
      <c r="AE8">
        <v>4360995</v>
      </c>
      <c r="AF8">
        <v>4454009</v>
      </c>
      <c r="AG8">
        <v>4711282</v>
      </c>
      <c r="AH8">
        <v>2761251</v>
      </c>
      <c r="AI8">
        <v>3167783</v>
      </c>
      <c r="AJ8">
        <v>706413</v>
      </c>
      <c r="AK8">
        <v>687543</v>
      </c>
      <c r="AL8">
        <v>1214873</v>
      </c>
      <c r="AM8" s="1">
        <v>4585451</v>
      </c>
      <c r="AN8" s="1">
        <v>4720861</v>
      </c>
      <c r="AO8" s="1">
        <v>2791712</v>
      </c>
      <c r="AP8">
        <v>2684231</v>
      </c>
      <c r="AQ8" s="1">
        <v>3469646</v>
      </c>
      <c r="AR8">
        <v>6105339</v>
      </c>
    </row>
    <row r="9" spans="1:54">
      <c r="A9" t="s">
        <v>7</v>
      </c>
      <c r="B9" t="s">
        <v>38</v>
      </c>
      <c r="W9">
        <v>85886</v>
      </c>
      <c r="Y9">
        <v>116428</v>
      </c>
      <c r="Z9" s="2"/>
      <c r="AA9" s="1">
        <v>30</v>
      </c>
      <c r="AC9" s="1">
        <v>10944</v>
      </c>
      <c r="AD9" s="1">
        <v>4104</v>
      </c>
      <c r="AE9" s="1"/>
      <c r="AM9" s="1">
        <v>299963</v>
      </c>
      <c r="AN9" s="1">
        <v>299642</v>
      </c>
      <c r="AO9" s="1">
        <v>109349</v>
      </c>
      <c r="AP9">
        <v>425622</v>
      </c>
      <c r="AQ9" s="1">
        <v>260750</v>
      </c>
      <c r="AR9">
        <v>351411</v>
      </c>
    </row>
    <row r="10" spans="1:54">
      <c r="A10" t="s">
        <v>7</v>
      </c>
      <c r="B10" t="s">
        <v>39</v>
      </c>
      <c r="Z10" s="2"/>
      <c r="AA10" s="1"/>
      <c r="AC10" s="1"/>
      <c r="AE10" s="1"/>
      <c r="AM10" s="2"/>
      <c r="AN10" s="2"/>
      <c r="AO10" s="2"/>
      <c r="AP10">
        <v>341</v>
      </c>
      <c r="AQ10" s="1"/>
    </row>
    <row r="11" spans="1:54">
      <c r="A11" t="s">
        <v>7</v>
      </c>
      <c r="B11" t="s">
        <v>40</v>
      </c>
      <c r="Z11" s="2"/>
      <c r="AA11" s="1"/>
      <c r="AC11" s="1"/>
      <c r="AE11" s="1"/>
      <c r="AM11" s="2"/>
      <c r="AN11" s="2"/>
      <c r="AO11" s="2"/>
      <c r="AQ11" s="1">
        <v>5574</v>
      </c>
      <c r="AR11">
        <v>68582</v>
      </c>
    </row>
    <row r="12" spans="1:54">
      <c r="A12" t="s">
        <v>7</v>
      </c>
      <c r="B12" t="s">
        <v>4</v>
      </c>
      <c r="T12">
        <v>872647</v>
      </c>
      <c r="W12">
        <v>1059261</v>
      </c>
      <c r="X12">
        <v>1211565</v>
      </c>
      <c r="Y12">
        <v>1795638</v>
      </c>
      <c r="Z12" s="1">
        <v>1071332</v>
      </c>
      <c r="AA12">
        <v>2002617</v>
      </c>
      <c r="AB12">
        <v>1810176</v>
      </c>
      <c r="AC12">
        <v>1146648</v>
      </c>
      <c r="AD12">
        <v>909268</v>
      </c>
      <c r="AE12">
        <v>868051</v>
      </c>
      <c r="AF12">
        <v>1334708</v>
      </c>
      <c r="AG12">
        <v>1417449</v>
      </c>
      <c r="AH12">
        <v>762008</v>
      </c>
      <c r="AI12">
        <v>341373</v>
      </c>
      <c r="AJ12">
        <v>205285</v>
      </c>
      <c r="AK12">
        <v>4708</v>
      </c>
      <c r="AL12">
        <v>44325</v>
      </c>
      <c r="AM12" s="1">
        <v>6693</v>
      </c>
      <c r="AN12" s="1">
        <v>14890</v>
      </c>
      <c r="AO12" s="1">
        <v>11426</v>
      </c>
      <c r="AP12">
        <v>6268</v>
      </c>
      <c r="AQ12" s="1">
        <v>35704</v>
      </c>
      <c r="AR12">
        <v>47076</v>
      </c>
    </row>
    <row r="13" spans="1:54">
      <c r="A13" t="s">
        <v>7</v>
      </c>
      <c r="B13" t="s">
        <v>5</v>
      </c>
      <c r="T13">
        <v>96644</v>
      </c>
      <c r="W13">
        <v>16531</v>
      </c>
      <c r="X13">
        <v>13551</v>
      </c>
      <c r="Y13">
        <v>259248</v>
      </c>
      <c r="Z13" s="1">
        <v>84934</v>
      </c>
      <c r="AA13">
        <v>83521</v>
      </c>
      <c r="AB13">
        <v>66459</v>
      </c>
      <c r="AC13">
        <v>30623</v>
      </c>
      <c r="AD13">
        <v>171757</v>
      </c>
      <c r="AE13">
        <v>33904</v>
      </c>
      <c r="AF13">
        <v>84510</v>
      </c>
      <c r="AG13">
        <v>57473</v>
      </c>
      <c r="AH13">
        <v>17769</v>
      </c>
      <c r="AI13">
        <v>89156</v>
      </c>
      <c r="AJ13">
        <v>26237</v>
      </c>
      <c r="AK13">
        <v>2110</v>
      </c>
      <c r="AM13" s="1">
        <v>1900</v>
      </c>
      <c r="AN13" s="1">
        <v>1252</v>
      </c>
      <c r="AO13" s="1">
        <v>120688</v>
      </c>
      <c r="AP13">
        <v>72330</v>
      </c>
      <c r="AQ13" s="1">
        <v>55142</v>
      </c>
      <c r="AR13">
        <v>26608</v>
      </c>
    </row>
    <row r="14" spans="1:54">
      <c r="A14" t="s">
        <v>7</v>
      </c>
      <c r="B14" t="s">
        <v>41</v>
      </c>
      <c r="Z14" s="2"/>
      <c r="AA14" s="1"/>
      <c r="AC14" s="1"/>
      <c r="AE14" s="1"/>
      <c r="AM14" s="1"/>
      <c r="AN14" s="1"/>
      <c r="AO14" s="2"/>
      <c r="AQ14" s="1"/>
    </row>
    <row r="15" spans="1:54">
      <c r="A15" t="s">
        <v>7</v>
      </c>
      <c r="B15" t="s">
        <v>13</v>
      </c>
      <c r="T15">
        <v>11746726</v>
      </c>
      <c r="W15">
        <v>23233925</v>
      </c>
      <c r="X15">
        <v>42886482</v>
      </c>
      <c r="Y15">
        <v>20389181</v>
      </c>
      <c r="Z15" s="1">
        <v>18662261</v>
      </c>
      <c r="AA15">
        <v>15818498</v>
      </c>
      <c r="AB15">
        <v>16787272</v>
      </c>
      <c r="AC15">
        <v>7103608</v>
      </c>
      <c r="AD15">
        <v>11998633</v>
      </c>
      <c r="AE15">
        <v>11095229</v>
      </c>
      <c r="AF15">
        <v>7480998</v>
      </c>
      <c r="AG15">
        <v>10523373</v>
      </c>
      <c r="AH15">
        <v>11061094</v>
      </c>
      <c r="AI15">
        <v>7600523</v>
      </c>
      <c r="AJ15">
        <v>3496023</v>
      </c>
      <c r="AK15">
        <v>2385003</v>
      </c>
      <c r="AL15">
        <v>5550987</v>
      </c>
      <c r="AM15" s="1">
        <v>7272949</v>
      </c>
      <c r="AN15" s="1">
        <v>10869131</v>
      </c>
      <c r="AO15" s="1">
        <v>13871057</v>
      </c>
      <c r="AP15">
        <v>13973114</v>
      </c>
      <c r="AQ15" s="1">
        <v>3825992</v>
      </c>
      <c r="AR15">
        <v>14052583</v>
      </c>
    </row>
    <row r="16" spans="1:54">
      <c r="A16" t="s">
        <v>7</v>
      </c>
      <c r="B16" t="s">
        <v>42</v>
      </c>
      <c r="Z16" s="2"/>
      <c r="AA16" s="1"/>
      <c r="AC16" s="1"/>
      <c r="AE16" s="1"/>
      <c r="AM16" s="1"/>
      <c r="AN16" s="1">
        <v>133</v>
      </c>
      <c r="AO16" s="1"/>
      <c r="AP16">
        <v>135</v>
      </c>
      <c r="AQ16" s="1">
        <v>452</v>
      </c>
      <c r="AR16">
        <v>3550</v>
      </c>
    </row>
    <row r="17" spans="1:44">
      <c r="A17" t="s">
        <v>7</v>
      </c>
      <c r="B17" t="s">
        <v>43</v>
      </c>
      <c r="Z17" s="2"/>
      <c r="AA17" s="1"/>
      <c r="AC17" s="1"/>
      <c r="AE17" s="1"/>
      <c r="AM17" s="1"/>
      <c r="AN17" s="1"/>
      <c r="AO17" s="1"/>
      <c r="AQ17" s="1">
        <v>878</v>
      </c>
      <c r="AR17">
        <v>494</v>
      </c>
    </row>
    <row r="18" spans="1:44">
      <c r="A18" t="s">
        <v>7</v>
      </c>
      <c r="B18" t="s">
        <v>44</v>
      </c>
      <c r="Z18" s="2"/>
      <c r="AA18" s="1"/>
      <c r="AC18" s="1"/>
      <c r="AE18" s="1"/>
      <c r="AM18" s="1"/>
      <c r="AN18" s="1">
        <v>1211</v>
      </c>
      <c r="AO18" s="1"/>
      <c r="AQ18" s="1"/>
      <c r="AR18">
        <v>1489</v>
      </c>
    </row>
    <row r="19" spans="1:44">
      <c r="A19" t="s">
        <v>7</v>
      </c>
      <c r="B19" t="s">
        <v>45</v>
      </c>
      <c r="Z19" s="2"/>
      <c r="AA19" s="1"/>
      <c r="AC19" s="1"/>
      <c r="AE19" s="1"/>
      <c r="AM19" s="1">
        <v>6294</v>
      </c>
      <c r="AN19" s="1">
        <v>14347</v>
      </c>
      <c r="AO19" s="1">
        <v>32068</v>
      </c>
      <c r="AP19">
        <v>4808</v>
      </c>
      <c r="AQ19" s="1">
        <v>1801</v>
      </c>
      <c r="AR19">
        <v>13416</v>
      </c>
    </row>
    <row r="20" spans="1:44">
      <c r="A20" t="s">
        <v>7</v>
      </c>
      <c r="B20" t="s">
        <v>22</v>
      </c>
      <c r="T20">
        <v>1263</v>
      </c>
      <c r="W20">
        <v>23707</v>
      </c>
      <c r="X20">
        <v>13485</v>
      </c>
      <c r="Y20">
        <v>281</v>
      </c>
      <c r="Z20" s="1">
        <v>3816</v>
      </c>
      <c r="AA20">
        <v>6051</v>
      </c>
      <c r="AB20">
        <v>10667</v>
      </c>
      <c r="AC20">
        <v>124764</v>
      </c>
      <c r="AD20">
        <v>167864</v>
      </c>
      <c r="AE20">
        <v>5744</v>
      </c>
      <c r="AF20">
        <v>4666</v>
      </c>
      <c r="AG20">
        <v>53565</v>
      </c>
      <c r="AH20">
        <v>2857</v>
      </c>
      <c r="AI20">
        <v>8087</v>
      </c>
      <c r="AJ20">
        <v>3976</v>
      </c>
      <c r="AK20">
        <v>2916</v>
      </c>
      <c r="AL20">
        <v>2115</v>
      </c>
      <c r="AM20" s="1">
        <v>4649</v>
      </c>
      <c r="AN20" s="1">
        <v>16011</v>
      </c>
      <c r="AO20" s="1">
        <v>6096</v>
      </c>
      <c r="AP20">
        <v>1042</v>
      </c>
      <c r="AQ20" s="1">
        <v>1606</v>
      </c>
      <c r="AR20">
        <v>13113</v>
      </c>
    </row>
    <row r="21" spans="1:44">
      <c r="B21" t="s">
        <v>29</v>
      </c>
      <c r="Z21" s="2"/>
      <c r="AA21" s="1"/>
      <c r="AB21" s="1"/>
      <c r="AC21" s="1"/>
      <c r="AD21" s="1"/>
      <c r="AE21" s="1">
        <v>2578</v>
      </c>
      <c r="AF21">
        <v>2395</v>
      </c>
      <c r="AM21" s="1">
        <v>4610</v>
      </c>
      <c r="AN21" s="1">
        <v>95521</v>
      </c>
      <c r="AO21" s="1">
        <v>93462</v>
      </c>
      <c r="AP21">
        <v>222571</v>
      </c>
      <c r="AQ21" s="1">
        <v>266815</v>
      </c>
      <c r="AR21">
        <v>628793</v>
      </c>
    </row>
    <row r="22" spans="1:44">
      <c r="B22" t="s">
        <v>46</v>
      </c>
      <c r="Z22" s="2"/>
      <c r="AA22" s="1"/>
      <c r="AC22" s="1"/>
      <c r="AE22" s="1"/>
      <c r="AM22" s="2"/>
      <c r="AN22" s="2"/>
      <c r="AO22" s="2"/>
      <c r="AQ22" s="1"/>
    </row>
    <row r="23" spans="1:44">
      <c r="B23" t="s">
        <v>47</v>
      </c>
      <c r="Z23" s="2"/>
      <c r="AA23" s="1"/>
      <c r="AC23" s="1"/>
      <c r="AE23" s="1"/>
      <c r="AM23" s="1">
        <v>16068</v>
      </c>
      <c r="AN23" s="1">
        <v>163270</v>
      </c>
      <c r="AO23" s="1">
        <v>170719</v>
      </c>
      <c r="AP23">
        <v>38372</v>
      </c>
      <c r="AQ23" s="1">
        <v>75196</v>
      </c>
      <c r="AR23">
        <v>94737</v>
      </c>
    </row>
    <row r="24" spans="1:44">
      <c r="A24" t="s">
        <v>7</v>
      </c>
      <c r="B24" t="s">
        <v>8</v>
      </c>
      <c r="T24">
        <v>8490</v>
      </c>
      <c r="W24">
        <v>48493</v>
      </c>
      <c r="X24">
        <v>18585</v>
      </c>
      <c r="Y24">
        <v>35303</v>
      </c>
      <c r="Z24" s="1">
        <v>86703</v>
      </c>
      <c r="AA24">
        <v>31537</v>
      </c>
      <c r="AB24">
        <v>190949</v>
      </c>
      <c r="AC24">
        <v>91943</v>
      </c>
      <c r="AD24">
        <v>92435</v>
      </c>
      <c r="AE24">
        <v>39875</v>
      </c>
      <c r="AF24">
        <v>12141</v>
      </c>
      <c r="AG24">
        <v>61264</v>
      </c>
      <c r="AH24">
        <v>19529</v>
      </c>
      <c r="AI24">
        <v>5831</v>
      </c>
      <c r="AJ24">
        <v>6448</v>
      </c>
      <c r="AK24">
        <v>11946</v>
      </c>
      <c r="AL24">
        <v>32746</v>
      </c>
      <c r="AM24" s="1">
        <v>134585</v>
      </c>
      <c r="AN24" s="1">
        <v>53402</v>
      </c>
      <c r="AO24" s="1">
        <v>56862</v>
      </c>
      <c r="AP24">
        <v>160015</v>
      </c>
      <c r="AQ24" s="1">
        <v>281777</v>
      </c>
      <c r="AR24">
        <v>136398</v>
      </c>
    </row>
    <row r="25" spans="1:44">
      <c r="B25" t="s">
        <v>48</v>
      </c>
      <c r="Z25" s="2"/>
      <c r="AC25">
        <v>1065</v>
      </c>
      <c r="AD25">
        <v>216</v>
      </c>
      <c r="AF25">
        <v>3975</v>
      </c>
      <c r="AM25" s="2"/>
      <c r="AN25" s="2"/>
      <c r="AO25" s="1">
        <v>4984</v>
      </c>
      <c r="AQ25" s="1">
        <v>67471</v>
      </c>
      <c r="AR25">
        <v>24074</v>
      </c>
    </row>
    <row r="26" spans="1:44">
      <c r="A26" t="s">
        <v>7</v>
      </c>
      <c r="B26" t="s">
        <v>21</v>
      </c>
      <c r="T26">
        <v>6726</v>
      </c>
      <c r="Y26">
        <v>54018</v>
      </c>
      <c r="Z26" s="1">
        <v>4161</v>
      </c>
      <c r="AA26">
        <v>182052</v>
      </c>
      <c r="AB26">
        <v>60303</v>
      </c>
      <c r="AC26">
        <v>22490</v>
      </c>
      <c r="AD26">
        <v>1534</v>
      </c>
      <c r="AF26">
        <v>9598</v>
      </c>
      <c r="AG26">
        <v>26328</v>
      </c>
      <c r="AH26">
        <v>451</v>
      </c>
      <c r="AL26">
        <v>24514</v>
      </c>
      <c r="AM26" s="1">
        <v>24338</v>
      </c>
      <c r="AN26" s="1">
        <v>42293</v>
      </c>
      <c r="AO26" s="1">
        <v>13373</v>
      </c>
      <c r="AP26">
        <v>5135</v>
      </c>
      <c r="AQ26" s="1">
        <v>4058</v>
      </c>
      <c r="AR26">
        <v>310281</v>
      </c>
    </row>
    <row r="27" spans="1:44">
      <c r="B27" t="s">
        <v>49</v>
      </c>
      <c r="Z27" s="2"/>
      <c r="AA27" s="1"/>
      <c r="AC27" s="1"/>
      <c r="AD27">
        <v>3006</v>
      </c>
      <c r="AE27" s="1"/>
      <c r="AM27" s="1"/>
      <c r="AN27" s="1"/>
      <c r="AO27" s="2"/>
      <c r="AQ27" s="1"/>
      <c r="AR27">
        <v>11446</v>
      </c>
    </row>
    <row r="28" spans="1:44">
      <c r="B28" t="s">
        <v>50</v>
      </c>
      <c r="Z28" s="2"/>
      <c r="AA28" s="1"/>
      <c r="AC28" s="1"/>
      <c r="AE28" s="1"/>
      <c r="AM28" s="1">
        <v>286</v>
      </c>
      <c r="AN28" s="1">
        <v>12720</v>
      </c>
      <c r="AO28" s="1">
        <v>57259</v>
      </c>
      <c r="AP28">
        <v>66507</v>
      </c>
      <c r="AQ28" s="1">
        <v>124046</v>
      </c>
      <c r="AR28">
        <v>254679</v>
      </c>
    </row>
    <row r="29" spans="1:44">
      <c r="B29" t="s">
        <v>51</v>
      </c>
      <c r="Z29" s="2"/>
      <c r="AA29" s="1"/>
      <c r="AC29" s="1"/>
      <c r="AE29" s="1"/>
      <c r="AM29" s="1"/>
      <c r="AN29" s="1"/>
      <c r="AO29" s="2"/>
      <c r="AQ29" s="1"/>
    </row>
    <row r="30" spans="1:44">
      <c r="B30" t="s">
        <v>26</v>
      </c>
      <c r="X30">
        <v>1397359</v>
      </c>
      <c r="Y30">
        <v>5929702</v>
      </c>
      <c r="Z30" s="1">
        <v>11420580</v>
      </c>
      <c r="AA30" s="1">
        <v>10107721</v>
      </c>
      <c r="AB30" s="1">
        <v>14838370</v>
      </c>
      <c r="AC30" s="1">
        <v>17730333</v>
      </c>
      <c r="AD30" s="1">
        <v>15451376</v>
      </c>
      <c r="AE30" s="1">
        <v>14138270</v>
      </c>
      <c r="AF30">
        <v>17973102</v>
      </c>
      <c r="AG30">
        <v>14683633</v>
      </c>
      <c r="AH30">
        <v>13497898</v>
      </c>
      <c r="AI30">
        <v>12031566</v>
      </c>
      <c r="AJ30">
        <v>11345586</v>
      </c>
      <c r="AK30">
        <v>9073512</v>
      </c>
      <c r="AL30">
        <v>9839631</v>
      </c>
      <c r="AM30" s="1">
        <v>11402531</v>
      </c>
      <c r="AN30" s="1">
        <v>13303249</v>
      </c>
      <c r="AO30" s="1">
        <v>10084781</v>
      </c>
      <c r="AP30">
        <v>13287775</v>
      </c>
      <c r="AQ30" s="1">
        <v>22641279</v>
      </c>
      <c r="AR30">
        <v>12300213</v>
      </c>
    </row>
    <row r="31" spans="1:44">
      <c r="B31" t="s">
        <v>52</v>
      </c>
      <c r="Z31" s="2"/>
      <c r="AA31" s="1"/>
      <c r="AC31" s="1"/>
      <c r="AE31" s="1"/>
      <c r="AM31" s="2"/>
      <c r="AN31" s="1">
        <v>13129</v>
      </c>
      <c r="AO31" s="1">
        <v>24914</v>
      </c>
      <c r="AP31">
        <v>160162</v>
      </c>
      <c r="AQ31" s="1">
        <v>360858</v>
      </c>
      <c r="AR31">
        <v>3613</v>
      </c>
    </row>
    <row r="32" spans="1:44">
      <c r="B32" t="s">
        <v>27</v>
      </c>
      <c r="X32">
        <v>13098752</v>
      </c>
      <c r="Y32">
        <v>6171877</v>
      </c>
      <c r="Z32" s="1">
        <v>4671183</v>
      </c>
      <c r="AA32" s="1">
        <v>3404426</v>
      </c>
      <c r="AB32" s="1">
        <v>8269644</v>
      </c>
      <c r="AC32" s="1">
        <v>11835729</v>
      </c>
      <c r="AD32" s="1">
        <v>10860196</v>
      </c>
      <c r="AE32" s="1">
        <v>9440422</v>
      </c>
      <c r="AF32">
        <v>7926917</v>
      </c>
      <c r="AG32">
        <v>6131837</v>
      </c>
      <c r="AH32">
        <v>6571320</v>
      </c>
      <c r="AI32">
        <v>5594474</v>
      </c>
      <c r="AJ32">
        <v>3591359</v>
      </c>
      <c r="AK32">
        <v>3638033</v>
      </c>
      <c r="AL32">
        <v>4125217</v>
      </c>
      <c r="AM32" s="1">
        <v>5093319</v>
      </c>
      <c r="AN32" s="1">
        <v>4476550</v>
      </c>
      <c r="AO32" s="1">
        <v>4392101</v>
      </c>
      <c r="AP32">
        <v>3922060</v>
      </c>
      <c r="AQ32" s="1">
        <v>2670181</v>
      </c>
      <c r="AR32">
        <v>5979350</v>
      </c>
    </row>
    <row r="33" spans="1:44">
      <c r="B33" t="s">
        <v>53</v>
      </c>
      <c r="Z33" s="2"/>
      <c r="AA33" s="1"/>
      <c r="AC33" s="1"/>
      <c r="AE33" s="1"/>
      <c r="AL33">
        <v>860</v>
      </c>
      <c r="AM33" s="1">
        <v>7036</v>
      </c>
      <c r="AN33" s="1">
        <v>100677</v>
      </c>
      <c r="AO33" s="1">
        <v>24664</v>
      </c>
      <c r="AP33">
        <v>14927</v>
      </c>
      <c r="AQ33" s="1">
        <v>39189</v>
      </c>
      <c r="AR33">
        <v>21589</v>
      </c>
    </row>
    <row r="34" spans="1:44">
      <c r="B34" t="s">
        <v>54</v>
      </c>
      <c r="Z34" s="2"/>
      <c r="AA34" s="1"/>
      <c r="AC34" s="1"/>
      <c r="AE34" s="1"/>
      <c r="AM34" s="1">
        <v>22301</v>
      </c>
      <c r="AN34" s="1">
        <v>416762</v>
      </c>
      <c r="AO34" s="1">
        <v>1768998</v>
      </c>
      <c r="AP34">
        <v>1650538</v>
      </c>
      <c r="AQ34" s="1">
        <v>2548840</v>
      </c>
      <c r="AR34">
        <v>272562</v>
      </c>
    </row>
    <row r="35" spans="1:44">
      <c r="A35" t="s">
        <v>7</v>
      </c>
      <c r="B35" t="s">
        <v>17</v>
      </c>
      <c r="T35">
        <v>564529</v>
      </c>
      <c r="X35">
        <v>899684</v>
      </c>
      <c r="Y35">
        <v>98024</v>
      </c>
      <c r="Z35" s="1">
        <v>96683</v>
      </c>
      <c r="AB35">
        <v>30200</v>
      </c>
      <c r="AC35">
        <v>25226</v>
      </c>
      <c r="AD35">
        <v>5118</v>
      </c>
      <c r="AE35">
        <v>4536</v>
      </c>
      <c r="AF35">
        <v>120406</v>
      </c>
      <c r="AG35">
        <v>14689</v>
      </c>
      <c r="AH35">
        <v>13506</v>
      </c>
      <c r="AI35">
        <v>14671</v>
      </c>
      <c r="AJ35">
        <v>19954</v>
      </c>
      <c r="AK35">
        <v>7636</v>
      </c>
      <c r="AL35">
        <v>237</v>
      </c>
      <c r="AM35" s="1">
        <v>114226</v>
      </c>
      <c r="AN35" s="1">
        <v>122242</v>
      </c>
      <c r="AO35" s="1">
        <v>170995</v>
      </c>
      <c r="AP35">
        <v>200170</v>
      </c>
      <c r="AQ35" s="1">
        <v>364629</v>
      </c>
      <c r="AR35">
        <v>985798</v>
      </c>
    </row>
    <row r="36" spans="1:44">
      <c r="B36" t="s">
        <v>55</v>
      </c>
      <c r="Z36" s="2"/>
      <c r="AA36" s="1"/>
      <c r="AC36" s="1"/>
      <c r="AE36" s="1"/>
      <c r="AM36" s="2"/>
      <c r="AN36" s="1"/>
      <c r="AO36" s="2"/>
      <c r="AQ36" s="1">
        <v>936</v>
      </c>
    </row>
    <row r="37" spans="1:44">
      <c r="A37" t="s">
        <v>7</v>
      </c>
      <c r="B37" t="s">
        <v>15</v>
      </c>
      <c r="T37">
        <v>2472705</v>
      </c>
      <c r="W37">
        <v>20328978</v>
      </c>
      <c r="X37">
        <v>2649149</v>
      </c>
      <c r="Y37">
        <v>1197973</v>
      </c>
      <c r="Z37" s="1">
        <v>521407</v>
      </c>
      <c r="AA37">
        <v>1032363</v>
      </c>
      <c r="AB37">
        <v>674642</v>
      </c>
      <c r="AC37">
        <v>782387</v>
      </c>
      <c r="AD37">
        <v>982216</v>
      </c>
      <c r="AE37">
        <v>635949</v>
      </c>
      <c r="AF37">
        <v>431775</v>
      </c>
      <c r="AG37">
        <v>723396</v>
      </c>
      <c r="AH37">
        <v>291717</v>
      </c>
      <c r="AI37">
        <v>410994</v>
      </c>
      <c r="AJ37">
        <v>384542</v>
      </c>
      <c r="AK37">
        <v>590639</v>
      </c>
      <c r="AL37">
        <v>1083918</v>
      </c>
      <c r="AM37" s="1">
        <v>782783</v>
      </c>
      <c r="AN37" s="1">
        <v>2136002</v>
      </c>
      <c r="AO37" s="1">
        <v>577824</v>
      </c>
      <c r="AP37">
        <v>121127</v>
      </c>
      <c r="AQ37" s="1">
        <v>242530</v>
      </c>
      <c r="AR37">
        <v>327823</v>
      </c>
    </row>
    <row r="38" spans="1:44">
      <c r="B38" t="s">
        <v>56</v>
      </c>
      <c r="Z38" s="2"/>
      <c r="AM38" s="2"/>
      <c r="AN38" s="1"/>
      <c r="AO38" s="2"/>
      <c r="AP38">
        <v>14710</v>
      </c>
      <c r="AQ38" s="1">
        <v>12157</v>
      </c>
      <c r="AR38">
        <v>8972</v>
      </c>
    </row>
    <row r="39" spans="1:44">
      <c r="B39" t="s">
        <v>57</v>
      </c>
      <c r="Z39" s="2"/>
      <c r="AA39" s="1"/>
      <c r="AC39" s="1"/>
      <c r="AE39" s="1"/>
      <c r="AM39" s="1">
        <v>107155</v>
      </c>
      <c r="AN39" s="1">
        <v>81326</v>
      </c>
      <c r="AO39" s="1">
        <v>36391</v>
      </c>
      <c r="AP39">
        <v>51998</v>
      </c>
      <c r="AQ39" s="1">
        <v>119757</v>
      </c>
      <c r="AR39">
        <v>135836</v>
      </c>
    </row>
    <row r="40" spans="1:44">
      <c r="A40" t="s">
        <v>7</v>
      </c>
      <c r="B40" t="s">
        <v>10</v>
      </c>
      <c r="D40" t="s">
        <v>34</v>
      </c>
      <c r="T40">
        <v>17687200</v>
      </c>
      <c r="W40">
        <v>19553384</v>
      </c>
      <c r="X40">
        <v>37514876</v>
      </c>
      <c r="Y40">
        <v>12794669</v>
      </c>
      <c r="Z40" s="1">
        <v>6801979</v>
      </c>
      <c r="AA40">
        <v>6008604</v>
      </c>
      <c r="AB40">
        <v>12560712</v>
      </c>
      <c r="AC40">
        <v>13769028</v>
      </c>
      <c r="AD40">
        <v>11558094</v>
      </c>
      <c r="AE40">
        <v>12211301</v>
      </c>
      <c r="AF40">
        <v>13388070</v>
      </c>
      <c r="AG40">
        <v>10550113</v>
      </c>
      <c r="AH40">
        <v>11149324</v>
      </c>
      <c r="AI40">
        <v>12202287</v>
      </c>
      <c r="AJ40">
        <v>9164432</v>
      </c>
      <c r="AK40">
        <v>8287518</v>
      </c>
      <c r="AL40">
        <v>6560340</v>
      </c>
      <c r="AM40" s="1">
        <v>4591080</v>
      </c>
      <c r="AN40" s="1">
        <v>7603901</v>
      </c>
      <c r="AO40" s="1">
        <v>5664108</v>
      </c>
      <c r="AP40">
        <v>4582413</v>
      </c>
      <c r="AQ40" s="1">
        <v>7135865</v>
      </c>
      <c r="AR40">
        <v>3860485</v>
      </c>
    </row>
    <row r="41" spans="1:44">
      <c r="B41" t="s">
        <v>58</v>
      </c>
      <c r="Z41" s="2"/>
      <c r="AJ41">
        <v>2023</v>
      </c>
      <c r="AM41" s="1">
        <v>2898</v>
      </c>
      <c r="AN41" s="1">
        <v>52170</v>
      </c>
      <c r="AO41" s="1">
        <v>73039</v>
      </c>
      <c r="AP41">
        <v>622</v>
      </c>
      <c r="AQ41" s="1">
        <v>97095</v>
      </c>
      <c r="AR41">
        <v>141607</v>
      </c>
    </row>
    <row r="42" spans="1:44">
      <c r="B42" t="s">
        <v>59</v>
      </c>
      <c r="Z42" s="2"/>
      <c r="AM42" s="2"/>
      <c r="AN42" s="1">
        <v>28806</v>
      </c>
      <c r="AO42" s="1">
        <v>95589</v>
      </c>
      <c r="AP42">
        <v>161941</v>
      </c>
      <c r="AQ42" s="1">
        <v>739977</v>
      </c>
      <c r="AR42">
        <v>815716</v>
      </c>
    </row>
    <row r="43" spans="1:44">
      <c r="B43" t="s">
        <v>60</v>
      </c>
      <c r="Z43" s="2"/>
      <c r="AM43" s="2"/>
      <c r="AN43" s="1"/>
      <c r="AO43" s="2"/>
      <c r="AQ43" s="1"/>
    </row>
    <row r="44" spans="1:44">
      <c r="A44" t="s">
        <v>7</v>
      </c>
      <c r="B44" t="s">
        <v>11</v>
      </c>
      <c r="T44">
        <v>14943003</v>
      </c>
      <c r="W44">
        <v>10657006</v>
      </c>
      <c r="X44">
        <v>3496658</v>
      </c>
      <c r="Y44">
        <v>4257513</v>
      </c>
      <c r="Z44" s="1">
        <v>2305434</v>
      </c>
      <c r="AA44">
        <v>2891367</v>
      </c>
      <c r="AB44">
        <v>4135684</v>
      </c>
      <c r="AC44">
        <v>5657570</v>
      </c>
      <c r="AD44">
        <v>7166860</v>
      </c>
      <c r="AE44">
        <v>4506546</v>
      </c>
      <c r="AF44">
        <v>5134009</v>
      </c>
      <c r="AG44">
        <v>6555631</v>
      </c>
      <c r="AH44">
        <v>6306419</v>
      </c>
      <c r="AI44">
        <v>7821643</v>
      </c>
      <c r="AJ44">
        <v>5518908</v>
      </c>
      <c r="AK44">
        <v>6253400</v>
      </c>
      <c r="AL44">
        <v>5471813</v>
      </c>
      <c r="AM44" s="1">
        <v>5296509</v>
      </c>
      <c r="AN44" s="1">
        <v>9297118</v>
      </c>
      <c r="AO44" s="1">
        <v>3703739</v>
      </c>
      <c r="AP44">
        <v>5387396</v>
      </c>
      <c r="AQ44" s="1">
        <v>4257315</v>
      </c>
      <c r="AR44">
        <v>5668135</v>
      </c>
    </row>
    <row r="45" spans="1:44">
      <c r="B45" t="s">
        <v>61</v>
      </c>
      <c r="Z45" s="2"/>
      <c r="AM45" s="2"/>
      <c r="AN45" s="1"/>
      <c r="AO45" s="2"/>
      <c r="AQ45" s="1">
        <v>12719</v>
      </c>
      <c r="AR45">
        <v>9234</v>
      </c>
    </row>
    <row r="46" spans="1:44">
      <c r="B46" t="s">
        <v>62</v>
      </c>
      <c r="Z46" s="2"/>
      <c r="AL46" s="1"/>
      <c r="AM46" s="2"/>
      <c r="AN46" s="1">
        <v>470</v>
      </c>
      <c r="AO46" s="1"/>
      <c r="AP46">
        <v>85508</v>
      </c>
      <c r="AQ46" s="1">
        <v>80168</v>
      </c>
      <c r="AR46">
        <v>13250</v>
      </c>
    </row>
    <row r="47" spans="1:44">
      <c r="B47" t="s">
        <v>63</v>
      </c>
      <c r="Z47" s="2"/>
      <c r="AL47" s="1"/>
      <c r="AM47" s="2"/>
      <c r="AN47" s="1"/>
      <c r="AO47" s="1"/>
      <c r="AQ47" s="1"/>
    </row>
    <row r="48" spans="1:44">
      <c r="A48" t="s">
        <v>7</v>
      </c>
      <c r="B48" t="s">
        <v>20</v>
      </c>
      <c r="T48">
        <v>21260</v>
      </c>
      <c r="X48">
        <v>544482</v>
      </c>
      <c r="Y48">
        <v>5183</v>
      </c>
      <c r="Z48" s="2"/>
      <c r="AA48">
        <v>13354</v>
      </c>
      <c r="AB48">
        <v>73822</v>
      </c>
      <c r="AC48">
        <v>360212</v>
      </c>
      <c r="AD48">
        <v>116121</v>
      </c>
      <c r="AE48">
        <v>1660</v>
      </c>
      <c r="AG48">
        <v>77047</v>
      </c>
      <c r="AH48">
        <v>2136</v>
      </c>
      <c r="AI48">
        <v>30043</v>
      </c>
      <c r="AJ48">
        <v>54710</v>
      </c>
      <c r="AK48">
        <v>80576</v>
      </c>
      <c r="AL48">
        <v>182722</v>
      </c>
      <c r="AM48" s="1">
        <v>105241</v>
      </c>
      <c r="AN48" s="1">
        <v>82782</v>
      </c>
      <c r="AO48" s="1">
        <v>87433</v>
      </c>
      <c r="AP48">
        <v>187890</v>
      </c>
      <c r="AQ48" s="1">
        <v>246599</v>
      </c>
      <c r="AR48">
        <v>530387</v>
      </c>
    </row>
    <row r="49" spans="1:44">
      <c r="A49" t="s">
        <v>7</v>
      </c>
      <c r="B49" t="s">
        <v>18</v>
      </c>
      <c r="T49">
        <v>564506</v>
      </c>
      <c r="X49">
        <v>5124929</v>
      </c>
      <c r="Y49">
        <v>2302555</v>
      </c>
      <c r="Z49" s="1">
        <v>1750921</v>
      </c>
      <c r="AA49">
        <v>1860254</v>
      </c>
      <c r="AB49">
        <v>3051470</v>
      </c>
      <c r="AC49">
        <v>6299452</v>
      </c>
      <c r="AD49">
        <v>1963110</v>
      </c>
      <c r="AE49">
        <v>2663376</v>
      </c>
      <c r="AF49">
        <v>1379867</v>
      </c>
      <c r="AG49">
        <v>1400920</v>
      </c>
      <c r="AH49">
        <v>1814063</v>
      </c>
      <c r="AI49">
        <v>1372435</v>
      </c>
      <c r="AJ49">
        <v>2485721</v>
      </c>
      <c r="AK49">
        <v>1715251</v>
      </c>
      <c r="AL49">
        <v>2259954</v>
      </c>
      <c r="AM49" s="1">
        <v>2178428</v>
      </c>
      <c r="AN49" s="1">
        <v>1795300</v>
      </c>
      <c r="AO49" s="1">
        <v>2000180</v>
      </c>
      <c r="AP49">
        <v>1525089</v>
      </c>
      <c r="AQ49" s="1">
        <v>2570367</v>
      </c>
      <c r="AR49">
        <v>3438582</v>
      </c>
    </row>
    <row r="50" spans="1:44">
      <c r="B50" t="s">
        <v>64</v>
      </c>
      <c r="Z50" s="2"/>
      <c r="AL50">
        <v>9088</v>
      </c>
      <c r="AM50" s="1">
        <v>361177</v>
      </c>
      <c r="AN50" s="1">
        <v>768876</v>
      </c>
      <c r="AO50" s="1">
        <v>260404</v>
      </c>
      <c r="AP50">
        <v>339632</v>
      </c>
      <c r="AQ50" s="1">
        <v>2128258</v>
      </c>
      <c r="AR50">
        <v>2859959</v>
      </c>
    </row>
    <row r="51" spans="1:44">
      <c r="A51" t="s">
        <v>7</v>
      </c>
      <c r="B51" t="s">
        <v>2</v>
      </c>
      <c r="T51">
        <v>299809</v>
      </c>
      <c r="X51">
        <v>77381</v>
      </c>
      <c r="Y51">
        <v>8240</v>
      </c>
      <c r="Z51" s="1">
        <v>220318</v>
      </c>
      <c r="AA51">
        <v>226568</v>
      </c>
      <c r="AB51">
        <v>111377</v>
      </c>
      <c r="AC51">
        <v>79243</v>
      </c>
      <c r="AD51">
        <v>196428</v>
      </c>
      <c r="AE51">
        <v>106106</v>
      </c>
      <c r="AF51">
        <v>67274</v>
      </c>
      <c r="AG51">
        <v>29610</v>
      </c>
      <c r="AH51">
        <v>3764</v>
      </c>
      <c r="AI51">
        <v>8281</v>
      </c>
      <c r="AJ51">
        <v>4140</v>
      </c>
      <c r="AK51">
        <v>47896</v>
      </c>
      <c r="AL51">
        <v>22683</v>
      </c>
      <c r="AM51" s="1">
        <v>6734</v>
      </c>
      <c r="AN51" s="1">
        <v>36657</v>
      </c>
      <c r="AO51" s="1">
        <v>157558</v>
      </c>
      <c r="AP51">
        <v>776613</v>
      </c>
      <c r="AQ51" s="1">
        <v>171856</v>
      </c>
      <c r="AR51">
        <v>227363</v>
      </c>
    </row>
    <row r="52" spans="1:44">
      <c r="A52" t="s">
        <v>7</v>
      </c>
      <c r="B52" t="s">
        <v>12</v>
      </c>
      <c r="T52">
        <v>13206910</v>
      </c>
      <c r="W52">
        <v>26302604</v>
      </c>
      <c r="X52">
        <v>27043159</v>
      </c>
      <c r="Y52">
        <v>17618342</v>
      </c>
      <c r="Z52" s="1">
        <v>17094991</v>
      </c>
      <c r="AA52">
        <v>24834396</v>
      </c>
      <c r="AB52">
        <v>28025735</v>
      </c>
      <c r="AC52">
        <v>24222747</v>
      </c>
      <c r="AD52">
        <v>23587399</v>
      </c>
      <c r="AE52">
        <v>23983040</v>
      </c>
      <c r="AF52">
        <v>19469948</v>
      </c>
      <c r="AG52">
        <v>22780675</v>
      </c>
      <c r="AH52">
        <v>21413206</v>
      </c>
      <c r="AI52">
        <v>34070916</v>
      </c>
      <c r="AJ52">
        <v>28006132</v>
      </c>
      <c r="AK52">
        <v>16253675</v>
      </c>
      <c r="AL52">
        <v>22148642</v>
      </c>
      <c r="AM52" s="1">
        <v>17785036</v>
      </c>
      <c r="AN52" s="1">
        <v>23707919</v>
      </c>
      <c r="AO52" s="1">
        <v>23329688</v>
      </c>
      <c r="AP52">
        <v>23866925</v>
      </c>
      <c r="AQ52" s="1">
        <v>25206849</v>
      </c>
      <c r="AR52">
        <v>18773737</v>
      </c>
    </row>
    <row r="53" spans="1:44">
      <c r="B53" t="s">
        <v>65</v>
      </c>
      <c r="Z53" s="2"/>
      <c r="AM53" s="2"/>
      <c r="AN53" s="1"/>
      <c r="AO53" s="2"/>
      <c r="AP53">
        <v>3626</v>
      </c>
      <c r="AQ53" s="1">
        <v>8736</v>
      </c>
    </row>
    <row r="54" spans="1:44">
      <c r="A54" t="s">
        <v>7</v>
      </c>
      <c r="B54" t="s">
        <v>19</v>
      </c>
      <c r="T54">
        <v>533940</v>
      </c>
      <c r="W54">
        <v>310766</v>
      </c>
      <c r="X54">
        <v>2053961</v>
      </c>
      <c r="Y54">
        <v>1199473</v>
      </c>
      <c r="Z54" s="1">
        <v>377807</v>
      </c>
      <c r="AA54">
        <v>417386</v>
      </c>
      <c r="AB54">
        <v>548987</v>
      </c>
      <c r="AC54">
        <v>474953</v>
      </c>
      <c r="AD54">
        <v>375434</v>
      </c>
      <c r="AE54">
        <v>732339</v>
      </c>
      <c r="AF54">
        <v>424296</v>
      </c>
      <c r="AG54">
        <v>559214</v>
      </c>
      <c r="AH54">
        <v>1032390</v>
      </c>
      <c r="AI54">
        <v>604817</v>
      </c>
      <c r="AJ54">
        <v>652722</v>
      </c>
      <c r="AK54">
        <v>309707</v>
      </c>
      <c r="AL54">
        <v>719990</v>
      </c>
      <c r="AM54" s="1">
        <v>902804</v>
      </c>
      <c r="AN54" s="1">
        <v>1228432</v>
      </c>
      <c r="AO54" s="1">
        <v>1285826</v>
      </c>
      <c r="AP54">
        <v>1839644</v>
      </c>
      <c r="AQ54" s="1">
        <v>1861301</v>
      </c>
      <c r="AR54">
        <v>2996913</v>
      </c>
    </row>
    <row r="55" spans="1:44">
      <c r="B55" t="s">
        <v>28</v>
      </c>
      <c r="X55">
        <v>35952</v>
      </c>
      <c r="Z55" s="2"/>
      <c r="AA55">
        <v>748</v>
      </c>
      <c r="AM55" s="1">
        <v>18725</v>
      </c>
      <c r="AN55" s="1">
        <v>60877</v>
      </c>
      <c r="AO55" s="1">
        <v>69329</v>
      </c>
      <c r="AP55">
        <v>340249</v>
      </c>
      <c r="AQ55" s="1">
        <v>256222</v>
      </c>
      <c r="AR55">
        <v>1658572</v>
      </c>
    </row>
    <row r="56" spans="1:44">
      <c r="B56" t="s">
        <v>66</v>
      </c>
      <c r="Z56" s="2"/>
      <c r="AE56">
        <v>649543</v>
      </c>
      <c r="AF56">
        <v>2181735</v>
      </c>
      <c r="AG56">
        <v>1344387</v>
      </c>
      <c r="AH56">
        <v>2677476</v>
      </c>
      <c r="AI56">
        <v>1037106</v>
      </c>
      <c r="AJ56">
        <v>911577</v>
      </c>
      <c r="AK56">
        <v>864915</v>
      </c>
      <c r="AL56">
        <v>195107</v>
      </c>
      <c r="AM56" s="1">
        <v>806033</v>
      </c>
      <c r="AN56" s="1">
        <v>1950121</v>
      </c>
      <c r="AO56" s="1">
        <v>304105</v>
      </c>
      <c r="AQ56" s="1"/>
    </row>
    <row r="57" spans="1:44">
      <c r="B57" t="s">
        <v>67</v>
      </c>
      <c r="Z57" s="2"/>
      <c r="AM57" s="1">
        <v>23963</v>
      </c>
      <c r="AN57" s="1">
        <v>396979</v>
      </c>
      <c r="AO57" s="1">
        <v>148956</v>
      </c>
      <c r="AP57">
        <v>421877</v>
      </c>
      <c r="AQ57" s="1">
        <v>1309742</v>
      </c>
      <c r="AR57">
        <v>391567</v>
      </c>
    </row>
    <row r="58" spans="1:44">
      <c r="B58" t="s">
        <v>68</v>
      </c>
      <c r="Z58" s="2"/>
      <c r="AM58" s="1">
        <v>5025</v>
      </c>
      <c r="AN58" s="1"/>
      <c r="AO58" s="2"/>
      <c r="AQ58" s="1">
        <v>1278</v>
      </c>
    </row>
    <row r="59" spans="1:44">
      <c r="B59" t="s">
        <v>69</v>
      </c>
      <c r="Z59" s="2"/>
      <c r="AM59" s="2"/>
      <c r="AN59" s="1"/>
      <c r="AO59" s="2"/>
      <c r="AQ59" s="1"/>
    </row>
    <row r="60" spans="1:44">
      <c r="B60" t="s">
        <v>3</v>
      </c>
      <c r="Z60" s="2"/>
      <c r="AD60">
        <v>1514</v>
      </c>
      <c r="AE60">
        <v>605</v>
      </c>
      <c r="AF60">
        <v>2141</v>
      </c>
      <c r="AG60">
        <v>2712</v>
      </c>
      <c r="AH60">
        <v>729</v>
      </c>
      <c r="AI60">
        <v>3749</v>
      </c>
      <c r="AJ60">
        <v>1333</v>
      </c>
      <c r="AK60">
        <v>1932</v>
      </c>
      <c r="AL60">
        <v>2697</v>
      </c>
      <c r="AM60" s="1">
        <v>2437</v>
      </c>
      <c r="AN60" s="1">
        <v>26902</v>
      </c>
      <c r="AO60" s="1">
        <v>22595</v>
      </c>
      <c r="AP60">
        <v>38093</v>
      </c>
      <c r="AQ60" s="1">
        <v>18340</v>
      </c>
      <c r="AR60">
        <v>29233</v>
      </c>
    </row>
    <row r="61" spans="1:44">
      <c r="B61" t="s">
        <v>30</v>
      </c>
      <c r="Z61" s="2"/>
      <c r="AC61">
        <v>5138</v>
      </c>
      <c r="AK61">
        <v>2990</v>
      </c>
      <c r="AM61" s="2"/>
      <c r="AN61" s="1">
        <v>68450</v>
      </c>
      <c r="AO61" s="1">
        <v>30506</v>
      </c>
      <c r="AP61">
        <v>88831</v>
      </c>
      <c r="AQ61" s="1">
        <v>20279</v>
      </c>
      <c r="AR61">
        <v>31523</v>
      </c>
    </row>
    <row r="62" spans="1:44">
      <c r="B62" t="s">
        <v>70</v>
      </c>
      <c r="Z62" s="2"/>
      <c r="AM62" s="2"/>
      <c r="AN62" s="1">
        <v>641</v>
      </c>
      <c r="AO62" s="1"/>
      <c r="AQ62" s="1"/>
      <c r="AR62">
        <v>3231</v>
      </c>
    </row>
    <row r="63" spans="1:44">
      <c r="B63" t="s">
        <v>71</v>
      </c>
      <c r="Z63" s="2"/>
      <c r="AM63" s="1">
        <v>26001</v>
      </c>
      <c r="AN63" s="1">
        <v>83794</v>
      </c>
      <c r="AO63" s="1">
        <v>41136</v>
      </c>
      <c r="AQ63" s="1">
        <v>19703</v>
      </c>
      <c r="AR63">
        <v>39214</v>
      </c>
    </row>
    <row r="64" spans="1:44">
      <c r="B64" t="s">
        <v>72</v>
      </c>
      <c r="Z64" s="2"/>
      <c r="AM64" s="2"/>
      <c r="AN64" s="1"/>
      <c r="AO64" s="2"/>
      <c r="AQ64" s="1"/>
    </row>
    <row r="65" spans="2:44">
      <c r="B65" t="s">
        <v>73</v>
      </c>
      <c r="Z65" s="2"/>
      <c r="AM65" s="2"/>
      <c r="AN65" s="1"/>
      <c r="AO65" s="2"/>
      <c r="AQ65" s="1"/>
    </row>
    <row r="66" spans="2:44">
      <c r="B66" t="s">
        <v>31</v>
      </c>
      <c r="W66">
        <v>36725</v>
      </c>
      <c r="X66">
        <v>198412</v>
      </c>
      <c r="Y66">
        <v>267132</v>
      </c>
      <c r="Z66" s="1">
        <v>18736</v>
      </c>
      <c r="AA66">
        <v>758</v>
      </c>
      <c r="AB66">
        <v>52528</v>
      </c>
      <c r="AC66">
        <v>2543</v>
      </c>
      <c r="AD66">
        <v>851</v>
      </c>
      <c r="AE66">
        <v>20376</v>
      </c>
      <c r="AF66">
        <v>30928</v>
      </c>
      <c r="AG66">
        <v>15549</v>
      </c>
      <c r="AH66">
        <v>58419</v>
      </c>
      <c r="AI66">
        <v>186074</v>
      </c>
      <c r="AJ66">
        <v>196319</v>
      </c>
      <c r="AK66">
        <v>70780</v>
      </c>
      <c r="AL66">
        <v>541897</v>
      </c>
      <c r="AM66" s="1">
        <v>567853</v>
      </c>
      <c r="AN66" s="1">
        <v>1858441</v>
      </c>
      <c r="AO66" s="1">
        <v>6248184</v>
      </c>
      <c r="AP66">
        <v>9661153</v>
      </c>
      <c r="AQ66" s="1">
        <v>1608851</v>
      </c>
      <c r="AR66">
        <v>1833740</v>
      </c>
    </row>
    <row r="67" spans="2:44">
      <c r="B67" t="s">
        <v>74</v>
      </c>
      <c r="Z67" s="2"/>
      <c r="AM67" s="2"/>
      <c r="AN67" s="1"/>
      <c r="AO67" s="2"/>
      <c r="AQ67" s="1"/>
    </row>
    <row r="68" spans="2:44">
      <c r="B68" t="s">
        <v>75</v>
      </c>
      <c r="Z68" s="2"/>
      <c r="AM68" s="1">
        <v>16734</v>
      </c>
      <c r="AN68" s="1">
        <v>28520</v>
      </c>
      <c r="AO68" s="1">
        <v>39200</v>
      </c>
      <c r="AP68">
        <v>3895</v>
      </c>
      <c r="AQ68" s="1">
        <v>13522</v>
      </c>
      <c r="AR68">
        <v>45991</v>
      </c>
    </row>
    <row r="69" spans="2:44">
      <c r="B69" t="s">
        <v>76</v>
      </c>
      <c r="Z69" s="2"/>
      <c r="AM69" s="2"/>
      <c r="AN69" s="1"/>
      <c r="AO69" s="2"/>
      <c r="AQ69" s="1"/>
    </row>
    <row r="70" spans="2:44">
      <c r="B70" t="s">
        <v>120</v>
      </c>
      <c r="Z70" s="2"/>
      <c r="AM70" s="1">
        <v>8813</v>
      </c>
      <c r="AN70" s="1">
        <v>15798</v>
      </c>
      <c r="AO70" s="1">
        <v>1046</v>
      </c>
      <c r="AQ70" s="1"/>
    </row>
    <row r="71" spans="2:44">
      <c r="B71" t="s">
        <v>32</v>
      </c>
      <c r="Z71" s="2"/>
      <c r="AI71">
        <v>7872</v>
      </c>
      <c r="AJ71">
        <v>738</v>
      </c>
      <c r="AK71">
        <v>1828</v>
      </c>
      <c r="AL71">
        <v>10355</v>
      </c>
      <c r="AM71" s="1">
        <v>13169</v>
      </c>
      <c r="AN71" s="1">
        <v>826</v>
      </c>
      <c r="AO71" s="1">
        <v>2303</v>
      </c>
      <c r="AQ71" s="1">
        <v>173838</v>
      </c>
      <c r="AR71">
        <v>504417</v>
      </c>
    </row>
    <row r="72" spans="2:44">
      <c r="B72" t="s">
        <v>77</v>
      </c>
      <c r="Z72" s="2"/>
      <c r="AI72">
        <v>22473</v>
      </c>
      <c r="AJ72">
        <v>118617</v>
      </c>
      <c r="AK72">
        <v>51106</v>
      </c>
      <c r="AL72">
        <v>73085</v>
      </c>
      <c r="AM72" s="2">
        <v>191611</v>
      </c>
      <c r="AN72" s="1">
        <v>352720</v>
      </c>
      <c r="AO72" s="1">
        <v>89908</v>
      </c>
      <c r="AQ72" s="1">
        <v>193205</v>
      </c>
      <c r="AR72">
        <v>292798</v>
      </c>
    </row>
    <row r="73" spans="2:44">
      <c r="B73" t="s">
        <v>78</v>
      </c>
      <c r="X73">
        <v>9029</v>
      </c>
      <c r="Z73" s="1">
        <v>4750</v>
      </c>
      <c r="AB73">
        <v>4389</v>
      </c>
      <c r="AC73">
        <v>3101</v>
      </c>
      <c r="AD73">
        <v>791</v>
      </c>
      <c r="AF73">
        <v>15797</v>
      </c>
      <c r="AH73">
        <v>3060</v>
      </c>
      <c r="AM73" s="2"/>
      <c r="AN73" s="1"/>
      <c r="AO73" s="2"/>
      <c r="AP73">
        <v>67015</v>
      </c>
      <c r="AQ73" s="1">
        <v>622</v>
      </c>
      <c r="AR73">
        <v>107204</v>
      </c>
    </row>
    <row r="74" spans="2:44">
      <c r="B74" t="s">
        <v>79</v>
      </c>
      <c r="Z74" s="2"/>
      <c r="AM74" s="1">
        <v>30553</v>
      </c>
      <c r="AN74" s="1">
        <v>35698</v>
      </c>
      <c r="AO74" s="1">
        <v>29055</v>
      </c>
      <c r="AP74">
        <v>27813</v>
      </c>
      <c r="AQ74" s="1">
        <v>51230</v>
      </c>
      <c r="AR74">
        <v>63702</v>
      </c>
    </row>
    <row r="75" spans="2:44">
      <c r="B75" t="s">
        <v>80</v>
      </c>
      <c r="Z75" s="2"/>
      <c r="AM75" s="2"/>
      <c r="AN75" s="1"/>
      <c r="AO75" s="1"/>
      <c r="AQ75" s="1"/>
      <c r="AR75">
        <v>20375</v>
      </c>
    </row>
    <row r="76" spans="2:44">
      <c r="B76" t="s">
        <v>81</v>
      </c>
      <c r="Z76" s="2"/>
      <c r="AM76" s="2"/>
      <c r="AN76" s="1"/>
      <c r="AO76" s="1"/>
      <c r="AQ76" s="1"/>
    </row>
    <row r="77" spans="2:44">
      <c r="B77" t="s">
        <v>9</v>
      </c>
      <c r="Z77" s="2"/>
      <c r="AM77" s="1">
        <v>21400</v>
      </c>
      <c r="AN77" s="1">
        <v>600</v>
      </c>
      <c r="AO77" s="1">
        <v>563</v>
      </c>
      <c r="AQ77" s="1"/>
      <c r="AR77">
        <v>898</v>
      </c>
    </row>
    <row r="78" spans="2:44">
      <c r="B78" t="s">
        <v>82</v>
      </c>
      <c r="Z78" s="2"/>
      <c r="AM78" s="1"/>
      <c r="AN78" s="1"/>
      <c r="AO78" s="1"/>
      <c r="AQ78" s="1"/>
    </row>
    <row r="79" spans="2:44">
      <c r="B79" t="s">
        <v>83</v>
      </c>
      <c r="W79">
        <v>152697</v>
      </c>
      <c r="X79">
        <v>138219</v>
      </c>
      <c r="Y79">
        <v>129833</v>
      </c>
      <c r="Z79" s="1">
        <v>80035</v>
      </c>
      <c r="AA79">
        <v>45727</v>
      </c>
      <c r="AB79">
        <v>30181</v>
      </c>
      <c r="AC79">
        <v>62808</v>
      </c>
      <c r="AD79">
        <v>36796</v>
      </c>
      <c r="AE79">
        <v>32300</v>
      </c>
      <c r="AF79">
        <v>1354219</v>
      </c>
      <c r="AG79">
        <v>13982</v>
      </c>
      <c r="AH79">
        <v>162493</v>
      </c>
      <c r="AI79">
        <v>410442</v>
      </c>
      <c r="AJ79">
        <v>576579</v>
      </c>
      <c r="AK79">
        <v>848690</v>
      </c>
      <c r="AL79">
        <v>929692</v>
      </c>
      <c r="AM79" s="1">
        <v>650489</v>
      </c>
      <c r="AN79" s="1">
        <v>568195</v>
      </c>
      <c r="AO79" s="1">
        <v>589590</v>
      </c>
      <c r="AP79">
        <v>1753990</v>
      </c>
      <c r="AQ79" s="1">
        <v>1446870</v>
      </c>
      <c r="AR79">
        <v>1384858</v>
      </c>
    </row>
    <row r="80" spans="2:44">
      <c r="B80" t="s">
        <v>84</v>
      </c>
      <c r="AE80">
        <v>130259</v>
      </c>
      <c r="AF80">
        <v>451381</v>
      </c>
      <c r="AG80">
        <v>2479697</v>
      </c>
      <c r="AH80">
        <v>1657561</v>
      </c>
      <c r="AI80">
        <v>1113245</v>
      </c>
      <c r="AJ80">
        <v>1315502</v>
      </c>
      <c r="AK80">
        <v>1933683</v>
      </c>
      <c r="AL80">
        <v>1645159</v>
      </c>
      <c r="AM80" s="1">
        <v>1185133</v>
      </c>
      <c r="AN80" s="1">
        <v>1478130</v>
      </c>
      <c r="AO80" s="1">
        <v>1507836</v>
      </c>
      <c r="AP80">
        <v>1286311</v>
      </c>
      <c r="AQ80" s="1">
        <v>20581</v>
      </c>
      <c r="AR80">
        <v>11126228</v>
      </c>
    </row>
    <row r="81" spans="1:44">
      <c r="A81" t="s">
        <v>7</v>
      </c>
      <c r="B81" t="s">
        <v>23</v>
      </c>
      <c r="T81">
        <v>240266</v>
      </c>
    </row>
    <row r="82" spans="1:44">
      <c r="A82" t="s">
        <v>7</v>
      </c>
      <c r="B82" t="s">
        <v>24</v>
      </c>
      <c r="T82">
        <v>28762</v>
      </c>
    </row>
    <row r="83" spans="1:44">
      <c r="B83" t="s">
        <v>119</v>
      </c>
      <c r="T83">
        <f>SUM(T4:T82)</f>
        <v>73290671</v>
      </c>
      <c r="W83">
        <f t="shared" ref="W83:AG83" si="0">SUM(W4:W82)</f>
        <v>116050594</v>
      </c>
      <c r="X83">
        <f t="shared" si="0"/>
        <v>147251078</v>
      </c>
      <c r="Y83">
        <f t="shared" si="0"/>
        <v>80751738</v>
      </c>
      <c r="Z83">
        <f t="shared" si="0"/>
        <v>70265763</v>
      </c>
      <c r="AA83">
        <f t="shared" si="0"/>
        <v>77422935</v>
      </c>
      <c r="AB83">
        <f t="shared" si="0"/>
        <v>100591127</v>
      </c>
      <c r="AC83">
        <f t="shared" si="0"/>
        <v>106836282</v>
      </c>
      <c r="AD83">
        <f t="shared" si="0"/>
        <v>98853683</v>
      </c>
      <c r="AE83">
        <f t="shared" si="0"/>
        <v>94303586</v>
      </c>
      <c r="AF83">
        <f t="shared" si="0"/>
        <v>96418695</v>
      </c>
      <c r="AG83">
        <f t="shared" si="0"/>
        <v>100802800</v>
      </c>
      <c r="AH83">
        <f>SUM(AH4:AH82)</f>
        <v>92952246</v>
      </c>
      <c r="AI83">
        <f t="shared" ref="AI83:AR83" si="1">SUM(AI4:AI82)</f>
        <v>100934583</v>
      </c>
      <c r="AJ83">
        <f t="shared" si="1"/>
        <v>78303227</v>
      </c>
      <c r="AK83">
        <f t="shared" si="1"/>
        <v>58283756</v>
      </c>
      <c r="AL83">
        <f t="shared" si="1"/>
        <v>66685471</v>
      </c>
      <c r="AM83">
        <f t="shared" si="1"/>
        <v>69773128</v>
      </c>
      <c r="AN83">
        <f t="shared" si="1"/>
        <v>95361864</v>
      </c>
      <c r="AO83">
        <f t="shared" si="1"/>
        <v>90212456</v>
      </c>
      <c r="AP83">
        <f t="shared" si="1"/>
        <v>98931713</v>
      </c>
      <c r="AQ83">
        <f t="shared" si="1"/>
        <v>96342734</v>
      </c>
      <c r="AR83">
        <f t="shared" si="1"/>
        <v>101366303</v>
      </c>
    </row>
    <row r="85" spans="1:44">
      <c r="T85">
        <f>73290671-T83</f>
        <v>0</v>
      </c>
      <c r="W85">
        <f>116050594-W83</f>
        <v>0</v>
      </c>
      <c r="X85">
        <f>147251078-X83</f>
        <v>0</v>
      </c>
      <c r="Y85">
        <f>80751735-Y83</f>
        <v>-3</v>
      </c>
      <c r="Z85">
        <f>70265763-Z83</f>
        <v>0</v>
      </c>
      <c r="AA85">
        <f>77422935-AA83</f>
        <v>0</v>
      </c>
      <c r="AB85">
        <f>100591127-AB83</f>
        <v>0</v>
      </c>
      <c r="AC85">
        <f>106836282-AC83</f>
        <v>0</v>
      </c>
      <c r="AD85">
        <f>98853683-AD83</f>
        <v>0</v>
      </c>
      <c r="AE85">
        <f>94303586-AE83</f>
        <v>0</v>
      </c>
      <c r="AF85">
        <f>96418695-AF83</f>
        <v>0</v>
      </c>
      <c r="AG85">
        <f>100802800-AG83</f>
        <v>0</v>
      </c>
      <c r="AH85">
        <f>92952246-AH83</f>
        <v>0</v>
      </c>
      <c r="AI85">
        <f>100934583-AI83</f>
        <v>0</v>
      </c>
      <c r="AJ85">
        <f>78303227-AJ83</f>
        <v>0</v>
      </c>
      <c r="AK85">
        <f>58283756-AK83</f>
        <v>0</v>
      </c>
      <c r="AL85">
        <f>66685471-AL83</f>
        <v>0</v>
      </c>
      <c r="AM85">
        <f>69772758-AM83</f>
        <v>-370</v>
      </c>
      <c r="AN85">
        <f>95361864-AN83</f>
        <v>0</v>
      </c>
      <c r="AO85">
        <f>90212456-AO83</f>
        <v>0</v>
      </c>
      <c r="AP85">
        <f>98931713-AP83</f>
        <v>0</v>
      </c>
      <c r="AQ85">
        <f>96342734-AQ83</f>
        <v>0</v>
      </c>
      <c r="AR85">
        <f>101366303-AR83</f>
        <v>0</v>
      </c>
    </row>
    <row r="87" spans="1:44">
      <c r="T87" t="s">
        <v>98</v>
      </c>
      <c r="Z87" t="s">
        <v>122</v>
      </c>
    </row>
    <row r="89" spans="1:44">
      <c r="T89" t="s">
        <v>100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B113"/>
  <sheetViews>
    <sheetView workbookViewId="0">
      <pane xSplit="3" ySplit="1" topLeftCell="W34" activePane="bottomRight" state="frozen"/>
      <selection activeCell="B76" sqref="B76"/>
      <selection pane="topRight" activeCell="B76" sqref="B76"/>
      <selection pane="bottomLeft" activeCell="B76" sqref="B76"/>
      <selection pane="bottomRight" activeCell="B107" sqref="B107"/>
    </sheetView>
  </sheetViews>
  <sheetFormatPr defaultRowHeight="15"/>
  <cols>
    <col min="20" max="20" width="10.7109375" customWidth="1"/>
    <col min="28" max="28" width="0" hidden="1" customWidth="1"/>
    <col min="45" max="45" width="9.7109375" bestFit="1" customWidth="1"/>
    <col min="48" max="48" width="10.5703125" customWidth="1"/>
    <col min="50" max="50" width="10" style="1" bestFit="1" customWidth="1"/>
    <col min="52" max="52" width="11.28515625" customWidth="1"/>
    <col min="53" max="53" width="10.85546875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 s="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T2">
        <v>1</v>
      </c>
      <c r="X2">
        <v>1</v>
      </c>
      <c r="Y2">
        <v>1</v>
      </c>
      <c r="Z2">
        <v>1</v>
      </c>
      <c r="AA2" s="1">
        <v>1</v>
      </c>
      <c r="AB2">
        <v>1</v>
      </c>
      <c r="AC2" s="1">
        <v>1</v>
      </c>
      <c r="AD2">
        <v>1</v>
      </c>
      <c r="AE2" s="1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 s="1">
        <v>1</v>
      </c>
      <c r="AY2">
        <v>1</v>
      </c>
      <c r="AZ2">
        <v>1</v>
      </c>
      <c r="BA2">
        <v>1</v>
      </c>
      <c r="BB2">
        <v>1</v>
      </c>
    </row>
    <row r="3" spans="1:54">
      <c r="C3">
        <v>1</v>
      </c>
      <c r="D3">
        <v>1</v>
      </c>
      <c r="X3" t="s">
        <v>88</v>
      </c>
      <c r="Y3" t="s">
        <v>88</v>
      </c>
      <c r="Z3" t="s">
        <v>88</v>
      </c>
      <c r="AA3" t="s">
        <v>88</v>
      </c>
      <c r="AC3" t="s">
        <v>88</v>
      </c>
      <c r="AD3" t="s">
        <v>88</v>
      </c>
      <c r="AE3" t="s">
        <v>88</v>
      </c>
      <c r="AF3" t="s">
        <v>88</v>
      </c>
      <c r="AG3" t="s">
        <v>88</v>
      </c>
      <c r="AH3" t="s">
        <v>88</v>
      </c>
      <c r="AI3" t="s">
        <v>88</v>
      </c>
      <c r="AS3" t="s">
        <v>101</v>
      </c>
      <c r="AT3" t="s">
        <v>101</v>
      </c>
      <c r="AU3" t="s">
        <v>101</v>
      </c>
      <c r="AV3" t="s">
        <v>101</v>
      </c>
      <c r="AW3" t="s">
        <v>101</v>
      </c>
      <c r="AX3" s="1" t="s">
        <v>101</v>
      </c>
      <c r="AY3" s="1" t="s">
        <v>101</v>
      </c>
      <c r="AZ3" s="1" t="s">
        <v>101</v>
      </c>
      <c r="BA3" s="1" t="s">
        <v>101</v>
      </c>
      <c r="BB3" s="1" t="s">
        <v>101</v>
      </c>
    </row>
    <row r="4" spans="1:54">
      <c r="B4" t="s">
        <v>35</v>
      </c>
      <c r="AA4" s="1"/>
      <c r="AC4" s="1"/>
      <c r="AE4" s="1"/>
      <c r="AN4">
        <v>4548471</v>
      </c>
      <c r="AO4">
        <v>7792551</v>
      </c>
      <c r="AP4">
        <v>7078465</v>
      </c>
      <c r="AQ4">
        <v>3189196</v>
      </c>
      <c r="AR4">
        <v>3216745</v>
      </c>
      <c r="AS4" s="1">
        <v>2698099</v>
      </c>
      <c r="AT4" s="1">
        <v>3059671</v>
      </c>
      <c r="AU4">
        <v>1800950</v>
      </c>
      <c r="AV4">
        <v>542309</v>
      </c>
      <c r="AW4">
        <v>697191</v>
      </c>
      <c r="AX4" s="1">
        <v>56151</v>
      </c>
      <c r="AY4" s="1">
        <v>2927769</v>
      </c>
      <c r="AZ4" s="1">
        <v>3850982</v>
      </c>
      <c r="BA4" s="1">
        <v>2073274</v>
      </c>
      <c r="BB4" s="1">
        <v>901455</v>
      </c>
    </row>
    <row r="5" spans="1:54">
      <c r="B5" t="s">
        <v>36</v>
      </c>
      <c r="AA5" s="1"/>
      <c r="AC5" s="1"/>
      <c r="AE5" s="1"/>
      <c r="AS5" s="2"/>
      <c r="AT5" s="2"/>
    </row>
    <row r="6" spans="1:54">
      <c r="B6" t="s">
        <v>89</v>
      </c>
      <c r="AA6" s="1"/>
      <c r="AC6" s="1"/>
      <c r="AE6" s="1"/>
      <c r="AS6" s="2"/>
      <c r="AT6" s="2"/>
    </row>
    <row r="7" spans="1:54">
      <c r="A7" t="s">
        <v>7</v>
      </c>
      <c r="B7" t="s">
        <v>14</v>
      </c>
      <c r="D7" t="s">
        <v>34</v>
      </c>
      <c r="T7">
        <v>7373843</v>
      </c>
      <c r="X7">
        <v>8440344</v>
      </c>
      <c r="Y7">
        <v>10748882</v>
      </c>
      <c r="Z7">
        <v>5154887</v>
      </c>
      <c r="AA7">
        <v>5718423</v>
      </c>
      <c r="AC7">
        <v>6316146</v>
      </c>
      <c r="AD7">
        <v>6322106</v>
      </c>
      <c r="AE7">
        <v>7238422</v>
      </c>
      <c r="AF7">
        <v>9140736</v>
      </c>
      <c r="AG7">
        <v>8032070</v>
      </c>
      <c r="AH7">
        <v>8442032</v>
      </c>
      <c r="AI7">
        <v>8976107</v>
      </c>
      <c r="AJ7">
        <v>11370410</v>
      </c>
      <c r="AK7">
        <v>9671811</v>
      </c>
      <c r="AL7">
        <v>10308017</v>
      </c>
      <c r="AM7">
        <v>6105928</v>
      </c>
      <c r="AN7">
        <v>4315275</v>
      </c>
      <c r="AO7">
        <v>3055439</v>
      </c>
      <c r="AP7">
        <v>5843858</v>
      </c>
      <c r="AQ7">
        <v>3393466</v>
      </c>
      <c r="AR7">
        <v>4454679</v>
      </c>
      <c r="AS7" s="1">
        <v>4595022</v>
      </c>
      <c r="AT7" s="1">
        <v>6581257</v>
      </c>
      <c r="AU7">
        <v>6522892</v>
      </c>
      <c r="AV7">
        <v>10512713</v>
      </c>
      <c r="AW7">
        <v>9279450</v>
      </c>
      <c r="AX7" s="1">
        <v>11777248</v>
      </c>
      <c r="AY7" s="1">
        <v>12045745</v>
      </c>
      <c r="AZ7" s="1">
        <v>25196743</v>
      </c>
      <c r="BA7" s="1">
        <v>16575041</v>
      </c>
      <c r="BB7" s="1">
        <v>2096862</v>
      </c>
    </row>
    <row r="8" spans="1:54">
      <c r="B8" t="s">
        <v>37</v>
      </c>
      <c r="X8">
        <v>300</v>
      </c>
      <c r="AA8" s="1"/>
      <c r="AC8" s="1"/>
      <c r="AD8">
        <v>1344</v>
      </c>
      <c r="AE8" s="1">
        <v>2700</v>
      </c>
      <c r="AG8">
        <v>11092</v>
      </c>
      <c r="AH8">
        <v>2268</v>
      </c>
      <c r="AI8">
        <v>1087</v>
      </c>
      <c r="AK8">
        <v>3516</v>
      </c>
      <c r="AQ8">
        <v>30</v>
      </c>
      <c r="AR8">
        <v>13584</v>
      </c>
      <c r="AS8" s="2"/>
      <c r="AT8" s="2"/>
      <c r="AW8">
        <v>105</v>
      </c>
      <c r="AX8" s="1">
        <v>11623</v>
      </c>
    </row>
    <row r="9" spans="1:54">
      <c r="B9" t="s">
        <v>6</v>
      </c>
      <c r="T9">
        <v>4864680</v>
      </c>
      <c r="X9">
        <v>5534924</v>
      </c>
      <c r="Y9">
        <v>4817732</v>
      </c>
      <c r="Z9">
        <v>5578144</v>
      </c>
      <c r="AA9">
        <v>4808706</v>
      </c>
      <c r="AC9">
        <v>5695568</v>
      </c>
      <c r="AD9">
        <v>4181196</v>
      </c>
      <c r="AE9">
        <v>3843421</v>
      </c>
      <c r="AF9">
        <v>4427172</v>
      </c>
      <c r="AG9">
        <v>4727070</v>
      </c>
      <c r="AH9">
        <v>6649205</v>
      </c>
      <c r="AI9">
        <v>7123879</v>
      </c>
      <c r="AJ9">
        <v>8355348</v>
      </c>
      <c r="AK9">
        <v>5722751</v>
      </c>
      <c r="AL9">
        <v>7336303</v>
      </c>
      <c r="AM9">
        <v>3974819</v>
      </c>
      <c r="AN9">
        <v>4651986</v>
      </c>
      <c r="AO9">
        <v>4643131</v>
      </c>
      <c r="AP9">
        <v>4994231</v>
      </c>
      <c r="AQ9">
        <v>5803526</v>
      </c>
      <c r="AR9">
        <v>5465570</v>
      </c>
      <c r="AS9" s="1">
        <v>2903232</v>
      </c>
      <c r="AT9" s="1">
        <v>4439181</v>
      </c>
      <c r="AU9">
        <v>9963116</v>
      </c>
      <c r="AV9">
        <v>11187401</v>
      </c>
      <c r="AW9">
        <v>16046214</v>
      </c>
      <c r="AX9" s="1">
        <v>19327085</v>
      </c>
      <c r="AY9" s="1">
        <v>17164291</v>
      </c>
      <c r="AZ9" s="1">
        <v>18369838</v>
      </c>
      <c r="BA9" s="1">
        <v>19602732</v>
      </c>
      <c r="BB9" s="1">
        <v>16699796</v>
      </c>
    </row>
    <row r="10" spans="1:54">
      <c r="B10" t="s">
        <v>38</v>
      </c>
      <c r="X10">
        <v>40114</v>
      </c>
      <c r="Y10">
        <v>9310</v>
      </c>
      <c r="Z10">
        <v>22805</v>
      </c>
      <c r="AA10" s="1">
        <v>15363</v>
      </c>
      <c r="AC10" s="1">
        <v>20709</v>
      </c>
      <c r="AD10" s="1">
        <v>51457</v>
      </c>
      <c r="AE10" s="1">
        <v>482888</v>
      </c>
      <c r="AF10">
        <v>209616</v>
      </c>
      <c r="AG10">
        <v>93267</v>
      </c>
      <c r="AH10">
        <v>95829</v>
      </c>
      <c r="AI10">
        <v>23641</v>
      </c>
      <c r="AJ10">
        <v>94359</v>
      </c>
      <c r="AK10">
        <v>30941</v>
      </c>
      <c r="AL10">
        <v>24337</v>
      </c>
      <c r="AM10">
        <v>57266</v>
      </c>
      <c r="AN10">
        <v>313068</v>
      </c>
      <c r="AO10">
        <v>571276</v>
      </c>
      <c r="AP10">
        <v>481689</v>
      </c>
      <c r="AQ10">
        <v>253340</v>
      </c>
      <c r="AR10">
        <v>85867</v>
      </c>
      <c r="AS10" s="1">
        <v>606640</v>
      </c>
      <c r="AT10" s="1">
        <v>1055884</v>
      </c>
      <c r="AU10">
        <v>1313022</v>
      </c>
      <c r="AV10">
        <v>1364564</v>
      </c>
      <c r="AW10">
        <v>1255443</v>
      </c>
      <c r="AX10" s="1">
        <v>2181382</v>
      </c>
      <c r="AY10" s="1">
        <v>2932897</v>
      </c>
      <c r="AZ10" s="1">
        <v>3912447</v>
      </c>
      <c r="BA10" s="1">
        <v>5275415</v>
      </c>
      <c r="BB10" s="1">
        <v>2495903</v>
      </c>
    </row>
    <row r="11" spans="1:54">
      <c r="B11" t="s">
        <v>39</v>
      </c>
      <c r="AA11" s="1"/>
      <c r="AC11" s="1">
        <v>1241</v>
      </c>
      <c r="AE11" s="1"/>
      <c r="AH11">
        <v>119600</v>
      </c>
      <c r="AI11">
        <v>547782</v>
      </c>
      <c r="AJ11">
        <v>31200</v>
      </c>
      <c r="AK11">
        <v>812</v>
      </c>
      <c r="AL11">
        <v>487</v>
      </c>
      <c r="AM11">
        <v>28175</v>
      </c>
      <c r="AR11">
        <v>1498</v>
      </c>
      <c r="AS11" s="2"/>
      <c r="AT11" s="2"/>
      <c r="AV11">
        <v>665669</v>
      </c>
      <c r="AW11">
        <v>160649</v>
      </c>
      <c r="AX11" s="1">
        <v>39124</v>
      </c>
    </row>
    <row r="12" spans="1:54">
      <c r="B12" t="s">
        <v>40</v>
      </c>
      <c r="AA12" s="1"/>
      <c r="AC12" s="1"/>
      <c r="AE12" s="1"/>
      <c r="AN12">
        <v>1384</v>
      </c>
      <c r="AO12">
        <v>690</v>
      </c>
      <c r="AQ12">
        <v>686</v>
      </c>
      <c r="AR12">
        <v>706</v>
      </c>
      <c r="AS12" s="2"/>
      <c r="AT12" s="2"/>
      <c r="AV12">
        <v>5403</v>
      </c>
      <c r="AW12">
        <v>6949</v>
      </c>
      <c r="AX12" s="1">
        <v>4752</v>
      </c>
      <c r="AY12" s="1">
        <v>5501</v>
      </c>
      <c r="AZ12" s="1">
        <v>26607</v>
      </c>
      <c r="BA12" s="1">
        <v>59124</v>
      </c>
    </row>
    <row r="13" spans="1:54">
      <c r="B13" t="s">
        <v>4</v>
      </c>
      <c r="T13">
        <v>228680</v>
      </c>
      <c r="X13">
        <v>117977</v>
      </c>
      <c r="Y13">
        <v>210179</v>
      </c>
      <c r="Z13">
        <v>240855</v>
      </c>
      <c r="AA13">
        <v>396367</v>
      </c>
      <c r="AC13">
        <v>433841</v>
      </c>
      <c r="AD13">
        <v>509727</v>
      </c>
      <c r="AE13">
        <v>511227</v>
      </c>
      <c r="AF13">
        <v>521697</v>
      </c>
      <c r="AG13">
        <v>667287</v>
      </c>
      <c r="AH13">
        <v>571551</v>
      </c>
      <c r="AI13">
        <v>598810</v>
      </c>
      <c r="AJ13">
        <v>753495</v>
      </c>
      <c r="AK13">
        <v>406972</v>
      </c>
      <c r="AL13">
        <v>461829</v>
      </c>
      <c r="AM13">
        <v>140403</v>
      </c>
      <c r="AN13">
        <v>72564</v>
      </c>
      <c r="AO13">
        <v>220376</v>
      </c>
      <c r="AP13">
        <v>91249</v>
      </c>
      <c r="AQ13">
        <v>95026</v>
      </c>
      <c r="AR13">
        <v>100534</v>
      </c>
      <c r="AS13" s="1">
        <v>106507</v>
      </c>
      <c r="AT13" s="1">
        <v>244594</v>
      </c>
      <c r="AU13">
        <v>291451</v>
      </c>
      <c r="AV13">
        <v>317472</v>
      </c>
      <c r="AW13">
        <v>234612</v>
      </c>
      <c r="AX13" s="1">
        <v>434747</v>
      </c>
      <c r="AY13" s="1">
        <v>6918263</v>
      </c>
      <c r="AZ13" s="1">
        <v>562383</v>
      </c>
      <c r="BA13" s="1">
        <v>517172</v>
      </c>
      <c r="BB13" s="1">
        <v>820000</v>
      </c>
    </row>
    <row r="14" spans="1:54">
      <c r="B14" t="s">
        <v>5</v>
      </c>
      <c r="T14">
        <v>65871</v>
      </c>
      <c r="X14">
        <v>133432</v>
      </c>
      <c r="Y14">
        <v>82531</v>
      </c>
      <c r="Z14">
        <v>164213</v>
      </c>
      <c r="AA14">
        <v>140984</v>
      </c>
      <c r="AC14">
        <v>133891</v>
      </c>
      <c r="AD14">
        <v>304820</v>
      </c>
      <c r="AE14">
        <v>100769</v>
      </c>
      <c r="AF14">
        <v>87887</v>
      </c>
      <c r="AG14">
        <v>144735</v>
      </c>
      <c r="AH14">
        <v>164118</v>
      </c>
      <c r="AI14">
        <v>171625</v>
      </c>
      <c r="AJ14">
        <v>178254</v>
      </c>
      <c r="AK14">
        <v>181300</v>
      </c>
      <c r="AL14">
        <v>151370</v>
      </c>
      <c r="AM14">
        <v>238333</v>
      </c>
      <c r="AN14">
        <v>158664</v>
      </c>
      <c r="AO14">
        <v>185893</v>
      </c>
      <c r="AP14">
        <v>251104</v>
      </c>
      <c r="AQ14">
        <v>391871</v>
      </c>
      <c r="AR14">
        <v>225755</v>
      </c>
      <c r="AS14" s="1">
        <v>160838</v>
      </c>
      <c r="AT14" s="1">
        <v>187730</v>
      </c>
      <c r="AU14">
        <v>605682</v>
      </c>
      <c r="AV14">
        <v>996909</v>
      </c>
      <c r="AW14">
        <v>879411</v>
      </c>
      <c r="AX14" s="1">
        <v>1166604</v>
      </c>
      <c r="AY14" s="1">
        <v>1535987</v>
      </c>
      <c r="AZ14" s="1">
        <v>1892872</v>
      </c>
      <c r="BA14" s="1">
        <v>1218121</v>
      </c>
      <c r="BB14" s="1">
        <v>695794</v>
      </c>
    </row>
    <row r="15" spans="1:54">
      <c r="B15" t="s">
        <v>41</v>
      </c>
      <c r="X15">
        <v>7520</v>
      </c>
      <c r="Y15">
        <v>3088</v>
      </c>
      <c r="Z15">
        <v>1616</v>
      </c>
      <c r="AA15" s="1">
        <v>1145</v>
      </c>
      <c r="AC15" s="1">
        <v>3575</v>
      </c>
      <c r="AD15" s="1">
        <v>4084</v>
      </c>
      <c r="AE15" s="1">
        <v>1314</v>
      </c>
      <c r="AF15">
        <v>800</v>
      </c>
      <c r="AI15">
        <v>1242</v>
      </c>
      <c r="AJ15">
        <v>810</v>
      </c>
      <c r="AK15">
        <v>18874</v>
      </c>
      <c r="AL15">
        <v>35450</v>
      </c>
      <c r="AM15">
        <v>1273</v>
      </c>
      <c r="AN15">
        <v>8825</v>
      </c>
      <c r="AO15">
        <v>11775</v>
      </c>
      <c r="AP15">
        <v>2120903</v>
      </c>
      <c r="AQ15">
        <v>1620512</v>
      </c>
      <c r="AR15">
        <v>1733758</v>
      </c>
      <c r="AS15" s="1">
        <v>1589901</v>
      </c>
      <c r="AT15" s="1">
        <v>1944124</v>
      </c>
      <c r="AU15">
        <v>2438762</v>
      </c>
      <c r="AV15">
        <v>2636193</v>
      </c>
      <c r="AW15">
        <v>3854525</v>
      </c>
      <c r="AX15" s="1">
        <v>389205</v>
      </c>
      <c r="AY15" s="1">
        <v>1927654</v>
      </c>
      <c r="AZ15" s="1">
        <v>1923569</v>
      </c>
      <c r="BA15" s="1">
        <v>1683543</v>
      </c>
      <c r="BB15" s="1">
        <v>2968823</v>
      </c>
    </row>
    <row r="16" spans="1:54">
      <c r="B16" t="s">
        <v>13</v>
      </c>
      <c r="T16">
        <v>7270986</v>
      </c>
      <c r="X16">
        <v>15352054</v>
      </c>
      <c r="Y16">
        <v>14674104</v>
      </c>
      <c r="Z16">
        <v>10329961</v>
      </c>
      <c r="AA16" s="1">
        <v>9183344</v>
      </c>
      <c r="AC16" s="1">
        <v>15202988</v>
      </c>
      <c r="AD16" s="1">
        <v>20630791</v>
      </c>
      <c r="AE16" s="1">
        <v>21323244</v>
      </c>
      <c r="AF16">
        <v>24883214</v>
      </c>
      <c r="AG16">
        <v>28474473</v>
      </c>
      <c r="AH16">
        <v>28182156</v>
      </c>
      <c r="AI16">
        <v>23476829</v>
      </c>
      <c r="AJ16">
        <v>17089919</v>
      </c>
      <c r="AK16">
        <v>5317822</v>
      </c>
      <c r="AL16">
        <v>5501977</v>
      </c>
      <c r="AM16">
        <v>9003612</v>
      </c>
      <c r="AN16">
        <v>10210544</v>
      </c>
      <c r="AO16">
        <v>9039877</v>
      </c>
      <c r="AP16">
        <v>10873643</v>
      </c>
      <c r="AQ16">
        <v>8845532</v>
      </c>
      <c r="AR16">
        <v>3469780</v>
      </c>
      <c r="AS16" s="1">
        <v>10392413</v>
      </c>
      <c r="AT16" s="1">
        <v>19424393</v>
      </c>
      <c r="AU16">
        <v>20069145</v>
      </c>
      <c r="AV16">
        <v>16094681</v>
      </c>
      <c r="AW16">
        <v>18856027</v>
      </c>
      <c r="AX16" s="1">
        <v>29900166</v>
      </c>
      <c r="AY16" s="1">
        <v>48137712</v>
      </c>
      <c r="AZ16" s="1">
        <v>82341717</v>
      </c>
      <c r="BA16" s="1">
        <v>67454813</v>
      </c>
      <c r="BB16" s="1">
        <v>39516986</v>
      </c>
    </row>
    <row r="17" spans="2:54">
      <c r="B17" t="s">
        <v>42</v>
      </c>
      <c r="AA17" s="1"/>
      <c r="AC17" s="1"/>
      <c r="AE17" s="1"/>
      <c r="AR17">
        <v>82416</v>
      </c>
      <c r="AS17" s="2"/>
      <c r="AT17" s="2"/>
    </row>
    <row r="18" spans="2:54">
      <c r="B18" t="s">
        <v>103</v>
      </c>
      <c r="AA18" s="1"/>
      <c r="AC18" s="1"/>
      <c r="AE18" s="1"/>
      <c r="AS18" s="1"/>
      <c r="AT18" s="1">
        <v>13509</v>
      </c>
    </row>
    <row r="19" spans="2:54">
      <c r="B19" t="s">
        <v>104</v>
      </c>
      <c r="AA19" s="1"/>
      <c r="AC19" s="1"/>
      <c r="AE19" s="1"/>
      <c r="AS19" s="2"/>
      <c r="AT19" s="2"/>
    </row>
    <row r="20" spans="2:54">
      <c r="B20" t="s">
        <v>91</v>
      </c>
      <c r="AA20" s="1"/>
      <c r="AC20" s="1"/>
      <c r="AE20" s="1"/>
      <c r="AS20" s="2"/>
      <c r="AT20" s="2"/>
      <c r="AW20">
        <v>981</v>
      </c>
      <c r="AX20" s="1">
        <v>1180</v>
      </c>
    </row>
    <row r="21" spans="2:54">
      <c r="B21" t="s">
        <v>43</v>
      </c>
      <c r="AA21" s="1"/>
      <c r="AC21" s="1"/>
      <c r="AE21" s="1"/>
      <c r="AS21" s="2"/>
      <c r="AT21" s="2"/>
    </row>
    <row r="22" spans="2:54">
      <c r="B22" t="s">
        <v>44</v>
      </c>
      <c r="AA22" s="1"/>
      <c r="AC22" s="1"/>
      <c r="AE22" s="1"/>
      <c r="AS22" s="2"/>
      <c r="AT22" s="2"/>
    </row>
    <row r="23" spans="2:54">
      <c r="B23" t="s">
        <v>45</v>
      </c>
      <c r="AA23" s="1"/>
      <c r="AC23" s="1"/>
      <c r="AE23" s="1"/>
      <c r="AG23">
        <v>60</v>
      </c>
      <c r="AH23">
        <v>560</v>
      </c>
      <c r="AS23" s="2"/>
      <c r="AT23" s="2"/>
      <c r="AV23">
        <v>2184</v>
      </c>
      <c r="AX23" s="1">
        <v>2116</v>
      </c>
    </row>
    <row r="24" spans="2:54">
      <c r="B24" t="s">
        <v>22</v>
      </c>
      <c r="Y24">
        <v>1200</v>
      </c>
      <c r="AA24" s="1"/>
      <c r="AC24" s="1"/>
      <c r="AD24">
        <v>72</v>
      </c>
      <c r="AE24" s="1">
        <v>9656</v>
      </c>
      <c r="AF24">
        <v>554</v>
      </c>
      <c r="AL24">
        <v>8</v>
      </c>
      <c r="AO24">
        <v>2100</v>
      </c>
      <c r="AS24" s="2"/>
      <c r="AT24" s="2"/>
    </row>
    <row r="25" spans="2:54">
      <c r="B25" t="s">
        <v>116</v>
      </c>
      <c r="AA25" s="1"/>
      <c r="AC25" s="1"/>
      <c r="AE25" s="1"/>
      <c r="AS25" s="2"/>
      <c r="AT25" s="2"/>
      <c r="AV25">
        <v>144</v>
      </c>
    </row>
    <row r="26" spans="2:54">
      <c r="B26" t="s">
        <v>29</v>
      </c>
      <c r="T26">
        <v>39880</v>
      </c>
      <c r="X26">
        <v>374211</v>
      </c>
      <c r="Y26">
        <v>1059706</v>
      </c>
      <c r="Z26">
        <v>1612927</v>
      </c>
      <c r="AA26">
        <v>2325378</v>
      </c>
      <c r="AC26">
        <v>2836959</v>
      </c>
      <c r="AD26">
        <v>2454250</v>
      </c>
      <c r="AE26">
        <v>1522891</v>
      </c>
      <c r="AF26">
        <v>1618998</v>
      </c>
      <c r="AG26">
        <v>3113129</v>
      </c>
      <c r="AH26">
        <v>1923980</v>
      </c>
      <c r="AI26">
        <v>1387726</v>
      </c>
      <c r="AJ26">
        <v>1190456</v>
      </c>
      <c r="AK26">
        <v>887118</v>
      </c>
      <c r="AL26">
        <v>581800</v>
      </c>
      <c r="AM26">
        <v>758539</v>
      </c>
      <c r="AN26">
        <v>521614</v>
      </c>
      <c r="AO26">
        <v>1672327</v>
      </c>
      <c r="AP26">
        <v>1475492</v>
      </c>
      <c r="AQ26">
        <v>268051</v>
      </c>
      <c r="AR26">
        <v>282323</v>
      </c>
      <c r="AS26" s="2">
        <v>308974</v>
      </c>
      <c r="AT26" s="2">
        <v>431767</v>
      </c>
      <c r="AU26">
        <v>339515</v>
      </c>
      <c r="AV26">
        <v>157761</v>
      </c>
      <c r="AW26">
        <v>793515</v>
      </c>
      <c r="AX26" s="1">
        <v>790876</v>
      </c>
      <c r="AY26">
        <v>1615925</v>
      </c>
      <c r="AZ26">
        <v>2096144</v>
      </c>
      <c r="BA26">
        <v>806008</v>
      </c>
      <c r="BB26">
        <v>196113</v>
      </c>
    </row>
    <row r="27" spans="2:54">
      <c r="B27" t="s">
        <v>46</v>
      </c>
      <c r="AA27" s="1"/>
      <c r="AC27" s="1"/>
      <c r="AE27" s="1"/>
      <c r="AS27" s="2"/>
      <c r="AT27" s="2"/>
    </row>
    <row r="28" spans="2:54">
      <c r="B28" t="s">
        <v>47</v>
      </c>
      <c r="AA28" s="1"/>
      <c r="AC28" s="1"/>
      <c r="AE28" s="1"/>
      <c r="AS28" s="2"/>
      <c r="AT28" s="2"/>
      <c r="AV28">
        <v>20</v>
      </c>
      <c r="AW28">
        <v>3644</v>
      </c>
    </row>
    <row r="29" spans="2:54">
      <c r="B29" t="s">
        <v>8</v>
      </c>
      <c r="T29">
        <v>73246</v>
      </c>
      <c r="X29">
        <v>79482</v>
      </c>
      <c r="Y29">
        <v>277307</v>
      </c>
      <c r="Z29">
        <v>116035</v>
      </c>
      <c r="AA29">
        <v>79099</v>
      </c>
      <c r="AC29">
        <v>194053</v>
      </c>
      <c r="AD29">
        <v>220812</v>
      </c>
      <c r="AE29">
        <v>286849</v>
      </c>
      <c r="AF29">
        <v>239384</v>
      </c>
      <c r="AG29">
        <v>361000</v>
      </c>
      <c r="AH29">
        <v>440178</v>
      </c>
      <c r="AI29">
        <v>329346</v>
      </c>
      <c r="AJ29">
        <v>234195</v>
      </c>
      <c r="AK29">
        <v>155655</v>
      </c>
      <c r="AL29">
        <v>168699</v>
      </c>
      <c r="AM29">
        <v>256939</v>
      </c>
      <c r="AN29">
        <v>245304</v>
      </c>
      <c r="AO29">
        <v>185084</v>
      </c>
      <c r="AP29">
        <v>227907</v>
      </c>
      <c r="AQ29">
        <v>270896</v>
      </c>
      <c r="AR29">
        <v>394426</v>
      </c>
      <c r="AS29" s="1">
        <v>243039</v>
      </c>
      <c r="AT29" s="1">
        <v>683271</v>
      </c>
      <c r="AU29">
        <v>1338091</v>
      </c>
      <c r="AV29">
        <v>1485538</v>
      </c>
      <c r="AW29">
        <v>1243661</v>
      </c>
      <c r="AX29" s="1">
        <v>1781862</v>
      </c>
      <c r="AY29" s="1">
        <v>3961976</v>
      </c>
      <c r="AZ29" s="1">
        <v>3922053</v>
      </c>
      <c r="BA29" s="1">
        <v>3029484</v>
      </c>
      <c r="BB29" s="1">
        <v>3320899</v>
      </c>
    </row>
    <row r="30" spans="2:54">
      <c r="B30" t="s">
        <v>48</v>
      </c>
      <c r="X30">
        <v>282204</v>
      </c>
      <c r="Y30">
        <v>24138</v>
      </c>
      <c r="AA30" s="1"/>
      <c r="AC30" s="1"/>
      <c r="AD30">
        <v>800</v>
      </c>
      <c r="AE30" s="1">
        <v>507474</v>
      </c>
      <c r="AF30">
        <v>118200</v>
      </c>
      <c r="AG30">
        <v>307910</v>
      </c>
      <c r="AH30">
        <v>521913</v>
      </c>
      <c r="AI30">
        <v>337643</v>
      </c>
      <c r="AJ30">
        <v>242001</v>
      </c>
      <c r="AK30">
        <v>436263</v>
      </c>
      <c r="AL30">
        <v>2972742</v>
      </c>
      <c r="AM30">
        <v>4437762</v>
      </c>
      <c r="AN30">
        <v>4255018</v>
      </c>
      <c r="AO30">
        <v>2013312</v>
      </c>
      <c r="AP30">
        <v>2644181</v>
      </c>
      <c r="AQ30">
        <v>2502974</v>
      </c>
      <c r="AR30">
        <v>3540098</v>
      </c>
      <c r="AS30" s="1">
        <v>1563109</v>
      </c>
      <c r="AT30" s="1">
        <v>2752457</v>
      </c>
      <c r="AU30">
        <v>1674100</v>
      </c>
      <c r="AV30">
        <v>3427015</v>
      </c>
      <c r="AW30">
        <v>2998840</v>
      </c>
      <c r="AX30" s="1">
        <v>3798352</v>
      </c>
      <c r="AY30" s="1">
        <v>10928042</v>
      </c>
      <c r="AZ30" s="1">
        <v>10951322</v>
      </c>
      <c r="BA30" s="1">
        <v>6948995</v>
      </c>
      <c r="BB30" s="1">
        <v>5235082</v>
      </c>
    </row>
    <row r="31" spans="2:54">
      <c r="B31" t="s">
        <v>21</v>
      </c>
      <c r="X31">
        <v>564</v>
      </c>
      <c r="AA31" s="1">
        <v>442</v>
      </c>
      <c r="AC31" s="1"/>
      <c r="AD31">
        <v>5509</v>
      </c>
      <c r="AE31" s="1">
        <v>18232</v>
      </c>
      <c r="AF31">
        <v>23805</v>
      </c>
      <c r="AG31">
        <v>14657</v>
      </c>
      <c r="AH31">
        <v>19273</v>
      </c>
      <c r="AI31">
        <v>22285</v>
      </c>
      <c r="AJ31">
        <v>14800</v>
      </c>
      <c r="AK31">
        <v>35310</v>
      </c>
      <c r="AP31">
        <v>690</v>
      </c>
      <c r="AS31" s="2"/>
      <c r="AT31" s="2"/>
    </row>
    <row r="32" spans="2:54">
      <c r="B32" t="s">
        <v>90</v>
      </c>
      <c r="AA32" s="1"/>
      <c r="AC32" s="1"/>
      <c r="AE32" s="1"/>
      <c r="AS32" s="2"/>
      <c r="AT32" s="2"/>
      <c r="AV32">
        <v>1027</v>
      </c>
      <c r="AW32">
        <v>24</v>
      </c>
    </row>
    <row r="33" spans="2:54">
      <c r="B33" t="s">
        <v>49</v>
      </c>
      <c r="AA33" s="1"/>
      <c r="AC33" s="1">
        <v>387</v>
      </c>
      <c r="AD33">
        <v>3000</v>
      </c>
      <c r="AE33" s="1">
        <v>12434</v>
      </c>
      <c r="AF33">
        <v>11853</v>
      </c>
      <c r="AG33">
        <v>12123</v>
      </c>
      <c r="AH33">
        <v>261</v>
      </c>
      <c r="AJ33">
        <v>106</v>
      </c>
      <c r="AK33">
        <v>101</v>
      </c>
      <c r="AL33">
        <v>572</v>
      </c>
      <c r="AM33">
        <v>1517</v>
      </c>
      <c r="AP33">
        <v>4926</v>
      </c>
      <c r="AQ33">
        <v>9645</v>
      </c>
      <c r="AR33">
        <v>19447</v>
      </c>
      <c r="AS33" s="1">
        <v>12408</v>
      </c>
      <c r="AT33" s="1">
        <v>24923</v>
      </c>
      <c r="AU33">
        <v>7939</v>
      </c>
      <c r="AV33">
        <v>16805</v>
      </c>
      <c r="AW33">
        <v>55857</v>
      </c>
      <c r="AX33" s="1">
        <v>51219</v>
      </c>
      <c r="AY33" s="1">
        <v>176909</v>
      </c>
      <c r="AZ33" s="1">
        <v>42932</v>
      </c>
      <c r="BA33" s="1">
        <v>22379</v>
      </c>
      <c r="BB33" s="1">
        <v>107012</v>
      </c>
    </row>
    <row r="34" spans="2:54">
      <c r="B34" t="s">
        <v>115</v>
      </c>
      <c r="AA34" s="1"/>
      <c r="AC34" s="1"/>
      <c r="AE34" s="1"/>
      <c r="AS34" s="1"/>
      <c r="AT34" s="1"/>
      <c r="AV34">
        <v>3931</v>
      </c>
    </row>
    <row r="35" spans="2:54">
      <c r="B35" t="s">
        <v>92</v>
      </c>
      <c r="AA35" s="1"/>
      <c r="AC35" s="1"/>
      <c r="AE35" s="1"/>
      <c r="AS35" s="2"/>
      <c r="AT35" s="2"/>
      <c r="AV35">
        <v>21577</v>
      </c>
      <c r="AW35">
        <v>106629</v>
      </c>
      <c r="AX35" s="1">
        <v>24721</v>
      </c>
      <c r="AY35" s="1">
        <v>1278</v>
      </c>
      <c r="AZ35" s="1">
        <v>20565</v>
      </c>
      <c r="BA35" s="1">
        <v>19646</v>
      </c>
      <c r="BB35" s="1">
        <v>59342</v>
      </c>
    </row>
    <row r="36" spans="2:54">
      <c r="B36" t="s">
        <v>50</v>
      </c>
      <c r="X36">
        <v>1320</v>
      </c>
      <c r="Y36">
        <v>865</v>
      </c>
      <c r="Z36">
        <v>924</v>
      </c>
      <c r="AA36" s="1">
        <v>1213</v>
      </c>
      <c r="AC36" s="1">
        <v>1350</v>
      </c>
      <c r="AD36" s="1">
        <v>2521</v>
      </c>
      <c r="AE36" s="1">
        <v>4344</v>
      </c>
      <c r="AF36">
        <v>3701</v>
      </c>
      <c r="AG36">
        <v>48774</v>
      </c>
      <c r="AH36">
        <v>524179</v>
      </c>
      <c r="AI36">
        <v>2719000</v>
      </c>
      <c r="AJ36">
        <v>2292531</v>
      </c>
      <c r="AK36">
        <v>1987702</v>
      </c>
      <c r="AL36">
        <v>1624576</v>
      </c>
      <c r="AM36">
        <v>1556704</v>
      </c>
      <c r="AN36">
        <v>730649</v>
      </c>
      <c r="AO36">
        <v>833178</v>
      </c>
      <c r="AP36">
        <v>900</v>
      </c>
      <c r="AQ36">
        <v>728</v>
      </c>
      <c r="AR36">
        <v>266171</v>
      </c>
      <c r="AS36" s="1">
        <v>717601</v>
      </c>
      <c r="AT36" s="1">
        <v>2286327</v>
      </c>
      <c r="AU36">
        <v>2621444</v>
      </c>
      <c r="AV36">
        <v>2836038</v>
      </c>
      <c r="AW36">
        <v>4124611</v>
      </c>
      <c r="AX36" s="1">
        <v>6044333</v>
      </c>
      <c r="AY36" s="1">
        <v>2252013</v>
      </c>
      <c r="AZ36" s="1">
        <v>1682984</v>
      </c>
      <c r="BA36" s="1">
        <v>4244427</v>
      </c>
      <c r="BB36" s="1">
        <v>8777850</v>
      </c>
    </row>
    <row r="37" spans="2:54">
      <c r="B37" t="s">
        <v>51</v>
      </c>
      <c r="AA37" s="1"/>
      <c r="AC37" s="1"/>
      <c r="AE37" s="1"/>
      <c r="AF37">
        <v>216</v>
      </c>
      <c r="AS37" s="1">
        <v>1401</v>
      </c>
      <c r="AT37" s="2"/>
    </row>
    <row r="38" spans="2:54">
      <c r="B38" t="s">
        <v>26</v>
      </c>
      <c r="T38">
        <v>749375</v>
      </c>
      <c r="X38">
        <v>45861</v>
      </c>
      <c r="Y38">
        <v>1269190</v>
      </c>
      <c r="Z38">
        <v>2417937</v>
      </c>
      <c r="AA38">
        <v>4343227</v>
      </c>
      <c r="AC38">
        <v>6830138</v>
      </c>
      <c r="AD38">
        <v>8079694</v>
      </c>
      <c r="AE38">
        <v>8143521</v>
      </c>
      <c r="AF38">
        <v>8810259</v>
      </c>
      <c r="AG38">
        <v>11719467</v>
      </c>
      <c r="AH38">
        <v>9029469</v>
      </c>
      <c r="AI38">
        <v>8904323</v>
      </c>
      <c r="AJ38">
        <v>9678825</v>
      </c>
      <c r="AK38">
        <v>5316682</v>
      </c>
      <c r="AL38">
        <v>5482274</v>
      </c>
      <c r="AM38">
        <v>5444447</v>
      </c>
      <c r="AN38">
        <v>5225668</v>
      </c>
      <c r="AO38">
        <v>6509576</v>
      </c>
      <c r="AP38">
        <v>8382616</v>
      </c>
      <c r="AQ38">
        <v>12288444</v>
      </c>
      <c r="AR38">
        <v>11068409</v>
      </c>
      <c r="AS38" s="1">
        <v>782134</v>
      </c>
      <c r="AT38" s="1">
        <v>153974</v>
      </c>
      <c r="AU38">
        <v>146183</v>
      </c>
      <c r="AV38">
        <v>5801</v>
      </c>
      <c r="AW38">
        <v>16658</v>
      </c>
      <c r="AX38" s="1">
        <v>592</v>
      </c>
      <c r="AY38" s="1">
        <v>5</v>
      </c>
      <c r="AZ38" s="1">
        <v>18314</v>
      </c>
      <c r="BA38" s="1">
        <v>460771</v>
      </c>
      <c r="BB38" s="1">
        <v>1200098</v>
      </c>
    </row>
    <row r="39" spans="2:54">
      <c r="B39" t="s">
        <v>52</v>
      </c>
      <c r="T39">
        <v>29718</v>
      </c>
      <c r="Y39">
        <v>177</v>
      </c>
      <c r="Z39">
        <v>2018</v>
      </c>
      <c r="AA39">
        <v>3398</v>
      </c>
      <c r="AC39">
        <v>24459</v>
      </c>
      <c r="AD39">
        <v>18362</v>
      </c>
      <c r="AE39">
        <v>6064</v>
      </c>
      <c r="AF39">
        <v>7423</v>
      </c>
      <c r="AG39">
        <v>21693</v>
      </c>
      <c r="AH39">
        <v>17675</v>
      </c>
      <c r="AI39">
        <v>25552</v>
      </c>
      <c r="AJ39">
        <v>24603</v>
      </c>
      <c r="AK39">
        <v>32780</v>
      </c>
      <c r="AL39">
        <v>19594</v>
      </c>
      <c r="AM39">
        <v>44125</v>
      </c>
      <c r="AN39">
        <v>26052</v>
      </c>
      <c r="AO39">
        <v>284480</v>
      </c>
      <c r="AP39">
        <v>174692</v>
      </c>
      <c r="AQ39">
        <v>174641</v>
      </c>
      <c r="AR39">
        <v>14443</v>
      </c>
      <c r="AS39" s="1">
        <v>299</v>
      </c>
      <c r="AT39" s="1"/>
      <c r="AZ39" s="1">
        <v>73902</v>
      </c>
      <c r="BA39" s="1">
        <v>80029</v>
      </c>
      <c r="BB39" s="1">
        <v>325539</v>
      </c>
    </row>
    <row r="40" spans="2:54">
      <c r="B40" t="s">
        <v>27</v>
      </c>
      <c r="T40">
        <v>194066</v>
      </c>
      <c r="X40">
        <v>24530</v>
      </c>
      <c r="Y40">
        <v>522050</v>
      </c>
      <c r="Z40">
        <v>1084572</v>
      </c>
      <c r="AA40">
        <v>1170593</v>
      </c>
      <c r="AC40">
        <v>2752207</v>
      </c>
      <c r="AD40">
        <v>3853757</v>
      </c>
      <c r="AE40">
        <v>4046093</v>
      </c>
      <c r="AF40">
        <v>5063068</v>
      </c>
      <c r="AG40">
        <v>4585512</v>
      </c>
      <c r="AH40">
        <v>5057971</v>
      </c>
      <c r="AI40">
        <v>4499700</v>
      </c>
      <c r="AJ40">
        <v>4906434</v>
      </c>
      <c r="AK40">
        <v>2319085</v>
      </c>
      <c r="AL40">
        <v>2282294</v>
      </c>
      <c r="AM40">
        <v>2512723</v>
      </c>
      <c r="AN40">
        <v>2546576</v>
      </c>
      <c r="AO40">
        <v>3435181</v>
      </c>
      <c r="AP40">
        <v>3941708</v>
      </c>
      <c r="AQ40">
        <v>2145690</v>
      </c>
      <c r="AR40">
        <v>1629716</v>
      </c>
      <c r="AS40" s="1">
        <v>2366684</v>
      </c>
      <c r="AT40" s="1">
        <v>111960</v>
      </c>
      <c r="AU40">
        <v>11818</v>
      </c>
      <c r="AV40">
        <v>263</v>
      </c>
      <c r="AW40">
        <v>7636</v>
      </c>
      <c r="AX40" s="1">
        <v>776</v>
      </c>
      <c r="AY40" s="1">
        <v>2993299</v>
      </c>
      <c r="AZ40" s="1">
        <v>5349859</v>
      </c>
      <c r="BA40" s="1">
        <v>9130501</v>
      </c>
      <c r="BB40" s="1">
        <v>13550079</v>
      </c>
    </row>
    <row r="41" spans="2:54">
      <c r="B41" t="s">
        <v>53</v>
      </c>
      <c r="AA41" s="1"/>
      <c r="AC41" s="1"/>
      <c r="AE41" s="1"/>
      <c r="AN41">
        <v>1432</v>
      </c>
      <c r="AO41">
        <v>3044</v>
      </c>
      <c r="AP41">
        <v>1593</v>
      </c>
      <c r="AS41" s="2"/>
      <c r="AT41" s="2"/>
    </row>
    <row r="42" spans="2:54">
      <c r="B42" t="s">
        <v>54</v>
      </c>
      <c r="AA42" s="1"/>
      <c r="AC42" s="1">
        <v>36266</v>
      </c>
      <c r="AD42">
        <v>37896</v>
      </c>
      <c r="AE42" s="1">
        <v>20580</v>
      </c>
      <c r="AF42">
        <v>102750</v>
      </c>
      <c r="AG42">
        <v>107876</v>
      </c>
      <c r="AH42">
        <v>115534</v>
      </c>
      <c r="AI42">
        <v>148328</v>
      </c>
      <c r="AJ42">
        <v>93876</v>
      </c>
      <c r="AK42">
        <v>160600</v>
      </c>
      <c r="AL42">
        <v>114746</v>
      </c>
      <c r="AM42">
        <v>96452</v>
      </c>
      <c r="AN42">
        <v>226121</v>
      </c>
      <c r="AO42">
        <v>236145</v>
      </c>
      <c r="AP42">
        <v>753946</v>
      </c>
      <c r="AQ42">
        <v>939286</v>
      </c>
      <c r="AR42">
        <v>612078</v>
      </c>
      <c r="AS42" s="1">
        <v>36588</v>
      </c>
      <c r="AT42" s="1">
        <v>2513</v>
      </c>
      <c r="AX42" s="1">
        <v>250</v>
      </c>
      <c r="AY42">
        <v>60440</v>
      </c>
      <c r="AZ42">
        <v>1181785</v>
      </c>
      <c r="BA42">
        <v>1339253</v>
      </c>
      <c r="BB42">
        <v>1528180</v>
      </c>
    </row>
    <row r="43" spans="2:54">
      <c r="B43" t="s">
        <v>17</v>
      </c>
      <c r="T43">
        <v>2460</v>
      </c>
      <c r="X43">
        <v>630</v>
      </c>
      <c r="AA43" s="1">
        <v>5103</v>
      </c>
      <c r="AC43" s="1">
        <v>33657</v>
      </c>
      <c r="AD43">
        <v>29007</v>
      </c>
      <c r="AE43" s="1">
        <v>13504</v>
      </c>
      <c r="AF43">
        <v>8052</v>
      </c>
      <c r="AG43">
        <v>901</v>
      </c>
      <c r="AH43">
        <v>500</v>
      </c>
      <c r="AI43">
        <v>334</v>
      </c>
      <c r="AJ43">
        <v>1712</v>
      </c>
      <c r="AK43">
        <v>3356</v>
      </c>
      <c r="AL43">
        <v>6250</v>
      </c>
      <c r="AM43">
        <v>40036</v>
      </c>
      <c r="AN43">
        <v>35805</v>
      </c>
      <c r="AO43">
        <v>42734</v>
      </c>
      <c r="AP43">
        <v>96319</v>
      </c>
      <c r="AQ43">
        <v>615759</v>
      </c>
      <c r="AR43">
        <v>339188</v>
      </c>
      <c r="AS43" s="1">
        <v>70087</v>
      </c>
      <c r="AT43" s="1">
        <v>3495</v>
      </c>
      <c r="AU43">
        <v>32</v>
      </c>
      <c r="AV43">
        <v>182</v>
      </c>
      <c r="AW43">
        <v>6375</v>
      </c>
      <c r="AY43">
        <v>23521</v>
      </c>
      <c r="AZ43">
        <v>944670</v>
      </c>
      <c r="BA43">
        <v>233533</v>
      </c>
      <c r="BB43">
        <v>500640</v>
      </c>
    </row>
    <row r="44" spans="2:54">
      <c r="B44" t="s">
        <v>55</v>
      </c>
      <c r="AA44" s="1"/>
      <c r="AC44" s="1"/>
      <c r="AE44" s="1"/>
      <c r="AS44" s="1">
        <v>1859</v>
      </c>
      <c r="AT44" s="1">
        <v>2680</v>
      </c>
    </row>
    <row r="45" spans="2:54">
      <c r="B45" t="s">
        <v>15</v>
      </c>
      <c r="T45">
        <v>2276857</v>
      </c>
      <c r="X45">
        <v>2864590</v>
      </c>
      <c r="Y45">
        <v>2535502</v>
      </c>
      <c r="Z45">
        <v>2097724</v>
      </c>
      <c r="AA45">
        <v>1956872</v>
      </c>
      <c r="AC45" s="1">
        <v>2718293</v>
      </c>
      <c r="AD45" s="1">
        <v>3317130</v>
      </c>
      <c r="AE45" s="1">
        <v>3419082</v>
      </c>
      <c r="AF45">
        <v>2488044</v>
      </c>
      <c r="AG45">
        <v>3494513</v>
      </c>
      <c r="AH45">
        <v>2950737</v>
      </c>
      <c r="AI45">
        <v>3686558</v>
      </c>
      <c r="AJ45">
        <v>3571378</v>
      </c>
      <c r="AK45">
        <v>2185385</v>
      </c>
      <c r="AL45">
        <v>1738334</v>
      </c>
      <c r="AM45">
        <v>1062782</v>
      </c>
      <c r="AN45">
        <v>756453</v>
      </c>
      <c r="AO45">
        <v>1395004</v>
      </c>
      <c r="AP45">
        <v>630697</v>
      </c>
      <c r="AQ45">
        <v>161446</v>
      </c>
      <c r="AR45">
        <v>151899</v>
      </c>
      <c r="AS45" s="1">
        <v>159887</v>
      </c>
      <c r="AT45" s="1">
        <v>185553</v>
      </c>
      <c r="AU45">
        <v>256821</v>
      </c>
      <c r="AV45">
        <v>130596</v>
      </c>
      <c r="AW45">
        <v>340074</v>
      </c>
      <c r="AX45" s="1">
        <v>709245</v>
      </c>
      <c r="AY45" s="1">
        <v>1275670</v>
      </c>
      <c r="AZ45" s="1">
        <v>1761248</v>
      </c>
      <c r="BA45" s="1">
        <v>854565</v>
      </c>
      <c r="BB45" s="1">
        <v>759313</v>
      </c>
    </row>
    <row r="46" spans="2:54">
      <c r="B46" t="s">
        <v>56</v>
      </c>
      <c r="AN46">
        <v>200</v>
      </c>
      <c r="AO46">
        <v>8328</v>
      </c>
      <c r="AP46">
        <v>17470</v>
      </c>
      <c r="AQ46">
        <v>29183</v>
      </c>
      <c r="AS46" s="2"/>
      <c r="AT46" s="2"/>
    </row>
    <row r="47" spans="2:54">
      <c r="B47" t="s">
        <v>57</v>
      </c>
      <c r="AJ47">
        <v>1663</v>
      </c>
      <c r="AK47">
        <v>360</v>
      </c>
      <c r="AL47">
        <v>32293</v>
      </c>
      <c r="AM47">
        <v>37195</v>
      </c>
      <c r="AN47">
        <v>150126</v>
      </c>
      <c r="AO47">
        <v>122782</v>
      </c>
      <c r="AP47">
        <v>123860</v>
      </c>
      <c r="AQ47">
        <v>194890</v>
      </c>
      <c r="AR47">
        <v>167430</v>
      </c>
      <c r="AS47" s="1">
        <v>156959</v>
      </c>
      <c r="AT47" s="1">
        <v>443793</v>
      </c>
      <c r="AU47">
        <v>1264</v>
      </c>
      <c r="AY47">
        <v>117754</v>
      </c>
      <c r="AZ47">
        <v>147122</v>
      </c>
      <c r="BA47">
        <v>105975</v>
      </c>
      <c r="BB47">
        <v>349165</v>
      </c>
    </row>
    <row r="48" spans="2:54">
      <c r="B48" t="s">
        <v>10</v>
      </c>
      <c r="T48">
        <v>1635143</v>
      </c>
      <c r="X48">
        <v>1320282</v>
      </c>
      <c r="Y48">
        <v>2594209</v>
      </c>
      <c r="Z48">
        <v>1795163</v>
      </c>
      <c r="AA48">
        <v>1641270</v>
      </c>
      <c r="AC48">
        <v>3469133</v>
      </c>
      <c r="AD48">
        <v>4032300</v>
      </c>
      <c r="AE48">
        <v>5329696</v>
      </c>
      <c r="AF48">
        <v>5165402</v>
      </c>
      <c r="AG48">
        <v>5558453</v>
      </c>
      <c r="AH48">
        <v>3638869</v>
      </c>
      <c r="AI48">
        <v>3410805</v>
      </c>
      <c r="AJ48">
        <v>2930165</v>
      </c>
      <c r="AK48">
        <v>1854612</v>
      </c>
      <c r="AL48">
        <v>1761366</v>
      </c>
      <c r="AM48">
        <v>1231728</v>
      </c>
      <c r="AN48">
        <v>1556265</v>
      </c>
      <c r="AO48">
        <v>1567037</v>
      </c>
      <c r="AP48">
        <v>1977547</v>
      </c>
      <c r="AQ48">
        <v>1622601</v>
      </c>
      <c r="AR48">
        <v>1568152</v>
      </c>
      <c r="AS48" s="1">
        <v>1558350</v>
      </c>
      <c r="AT48" s="1">
        <v>64923</v>
      </c>
      <c r="AU48">
        <v>18099</v>
      </c>
      <c r="AV48">
        <v>5892</v>
      </c>
      <c r="AW48">
        <v>35118</v>
      </c>
      <c r="AX48" s="1">
        <v>86669</v>
      </c>
      <c r="AY48" s="1">
        <v>1266297</v>
      </c>
      <c r="AZ48" s="1">
        <v>3901758</v>
      </c>
      <c r="BA48" s="1">
        <v>5309883</v>
      </c>
      <c r="BB48" s="1">
        <v>7373647</v>
      </c>
    </row>
    <row r="49" spans="2:54">
      <c r="B49" t="s">
        <v>58</v>
      </c>
      <c r="Z49">
        <v>905</v>
      </c>
      <c r="AC49">
        <v>2112</v>
      </c>
      <c r="AE49">
        <v>137</v>
      </c>
      <c r="AH49">
        <v>202</v>
      </c>
      <c r="AM49">
        <v>118253</v>
      </c>
      <c r="AN49">
        <v>79929</v>
      </c>
      <c r="AO49">
        <v>141558</v>
      </c>
      <c r="AP49">
        <v>41904</v>
      </c>
      <c r="AQ49">
        <v>53044</v>
      </c>
      <c r="AR49">
        <v>85341</v>
      </c>
      <c r="AS49" s="1">
        <v>148750</v>
      </c>
      <c r="AT49" s="1">
        <v>123449</v>
      </c>
      <c r="AU49">
        <v>20375</v>
      </c>
      <c r="AV49">
        <v>6063</v>
      </c>
      <c r="AW49">
        <v>10521</v>
      </c>
      <c r="AY49" s="1">
        <v>35343</v>
      </c>
      <c r="AZ49" s="1">
        <v>65247</v>
      </c>
      <c r="BA49" s="1">
        <v>65386</v>
      </c>
      <c r="BB49" s="1">
        <v>151202</v>
      </c>
    </row>
    <row r="50" spans="2:54">
      <c r="B50" t="s">
        <v>59</v>
      </c>
      <c r="AH50">
        <v>10151</v>
      </c>
      <c r="AJ50">
        <v>13695</v>
      </c>
      <c r="AK50">
        <v>20083</v>
      </c>
      <c r="AL50">
        <v>1611</v>
      </c>
      <c r="AM50">
        <v>13974</v>
      </c>
      <c r="AN50">
        <v>4727</v>
      </c>
      <c r="AO50">
        <v>306791</v>
      </c>
      <c r="AP50">
        <v>38750</v>
      </c>
      <c r="AQ50">
        <v>1085663</v>
      </c>
      <c r="AR50">
        <v>164626</v>
      </c>
      <c r="AS50" s="1">
        <v>127048</v>
      </c>
      <c r="AT50" s="1">
        <v>35067</v>
      </c>
      <c r="AU50">
        <v>46</v>
      </c>
      <c r="AV50">
        <v>1923</v>
      </c>
      <c r="AW50">
        <v>184</v>
      </c>
      <c r="AZ50" s="1">
        <v>55744</v>
      </c>
      <c r="BA50" s="1">
        <v>140307</v>
      </c>
    </row>
    <row r="51" spans="2:54">
      <c r="B51" t="s">
        <v>60</v>
      </c>
      <c r="AS51" s="1">
        <v>1000</v>
      </c>
      <c r="AT51" s="1">
        <v>542</v>
      </c>
      <c r="AV51">
        <v>819</v>
      </c>
      <c r="AW51">
        <v>1943</v>
      </c>
    </row>
    <row r="52" spans="2:54">
      <c r="B52" t="s">
        <v>93</v>
      </c>
      <c r="AS52" s="1">
        <v>10750</v>
      </c>
      <c r="AT52" s="1">
        <v>13954</v>
      </c>
      <c r="AU52">
        <v>6689</v>
      </c>
    </row>
    <row r="53" spans="2:54">
      <c r="B53" t="s">
        <v>11</v>
      </c>
      <c r="T53">
        <v>2535450</v>
      </c>
      <c r="X53">
        <v>545586</v>
      </c>
      <c r="Y53">
        <v>1113885</v>
      </c>
      <c r="Z53">
        <v>1436001</v>
      </c>
      <c r="AA53">
        <v>1286799</v>
      </c>
      <c r="AC53">
        <v>2872135</v>
      </c>
      <c r="AD53">
        <v>4249375</v>
      </c>
      <c r="AE53">
        <v>4042428</v>
      </c>
      <c r="AF53">
        <v>3540152</v>
      </c>
      <c r="AG53">
        <v>3971779</v>
      </c>
      <c r="AH53">
        <v>4167714</v>
      </c>
      <c r="AI53">
        <v>3781121</v>
      </c>
      <c r="AJ53">
        <v>3229482</v>
      </c>
      <c r="AK53">
        <v>2287806</v>
      </c>
      <c r="AL53">
        <v>3223930</v>
      </c>
      <c r="AM53">
        <v>3276729</v>
      </c>
      <c r="AN53">
        <v>2738606</v>
      </c>
      <c r="AO53">
        <v>2109650</v>
      </c>
      <c r="AP53">
        <v>2910497</v>
      </c>
      <c r="AQ53">
        <v>3100839</v>
      </c>
      <c r="AR53">
        <v>4211618</v>
      </c>
      <c r="AS53" s="1">
        <v>3087419</v>
      </c>
      <c r="AT53" s="1">
        <v>180108</v>
      </c>
      <c r="AU53">
        <v>16613</v>
      </c>
      <c r="AV53">
        <v>502</v>
      </c>
      <c r="AW53">
        <v>2932</v>
      </c>
      <c r="AX53" s="1">
        <v>857</v>
      </c>
      <c r="AY53" s="1">
        <v>2256936</v>
      </c>
      <c r="AZ53" s="1">
        <v>8528432</v>
      </c>
      <c r="BA53" s="1">
        <v>6196927</v>
      </c>
      <c r="BB53" s="1">
        <v>5064592</v>
      </c>
    </row>
    <row r="54" spans="2:54">
      <c r="B54" t="s">
        <v>61</v>
      </c>
      <c r="AM54">
        <v>272</v>
      </c>
      <c r="AN54">
        <v>1134</v>
      </c>
      <c r="AO54">
        <v>1270</v>
      </c>
      <c r="AP54">
        <v>5808</v>
      </c>
      <c r="AQ54">
        <v>4825</v>
      </c>
      <c r="AR54">
        <v>25929</v>
      </c>
      <c r="AS54" s="1">
        <v>550</v>
      </c>
      <c r="AT54" s="1"/>
    </row>
    <row r="55" spans="2:54">
      <c r="B55" t="s">
        <v>62</v>
      </c>
      <c r="AM55">
        <v>44</v>
      </c>
      <c r="AN55">
        <v>4294</v>
      </c>
      <c r="AQ55">
        <v>834</v>
      </c>
      <c r="AR55">
        <v>2471</v>
      </c>
      <c r="AS55" s="2"/>
      <c r="AT55" s="2"/>
    </row>
    <row r="56" spans="2:54">
      <c r="B56" t="s">
        <v>63</v>
      </c>
      <c r="AL56">
        <v>3588</v>
      </c>
      <c r="AM56">
        <v>1503</v>
      </c>
      <c r="AN56">
        <v>67219</v>
      </c>
      <c r="AO56">
        <v>91244</v>
      </c>
      <c r="AP56">
        <v>261222</v>
      </c>
      <c r="AQ56">
        <v>57985</v>
      </c>
      <c r="AR56">
        <v>6076</v>
      </c>
      <c r="AS56" s="1">
        <v>20178</v>
      </c>
      <c r="AT56" s="1"/>
      <c r="AY56">
        <v>99745</v>
      </c>
      <c r="AZ56">
        <v>224692</v>
      </c>
      <c r="BA56">
        <v>423012</v>
      </c>
      <c r="BB56">
        <v>452140</v>
      </c>
    </row>
    <row r="57" spans="2:54">
      <c r="B57" t="s">
        <v>20</v>
      </c>
      <c r="T57">
        <v>16985</v>
      </c>
      <c r="X57">
        <v>21484</v>
      </c>
      <c r="Y57">
        <v>30073</v>
      </c>
      <c r="Z57">
        <v>21669</v>
      </c>
      <c r="AA57">
        <v>33162</v>
      </c>
      <c r="AC57">
        <v>114098</v>
      </c>
      <c r="AD57">
        <v>172396</v>
      </c>
      <c r="AE57">
        <v>138620</v>
      </c>
      <c r="AF57">
        <v>116512</v>
      </c>
      <c r="AG57">
        <v>157078</v>
      </c>
      <c r="AH57">
        <v>78475</v>
      </c>
      <c r="AI57">
        <v>114874</v>
      </c>
      <c r="AJ57">
        <v>57347</v>
      </c>
      <c r="AK57">
        <v>80880</v>
      </c>
      <c r="AL57">
        <v>239401</v>
      </c>
      <c r="AM57">
        <v>293085</v>
      </c>
      <c r="AN57">
        <v>221770</v>
      </c>
      <c r="AO57">
        <v>219520</v>
      </c>
      <c r="AP57">
        <v>444522</v>
      </c>
      <c r="AQ57">
        <v>679859</v>
      </c>
      <c r="AR57">
        <v>612175</v>
      </c>
      <c r="AS57" s="1">
        <v>425722</v>
      </c>
      <c r="AT57" s="1">
        <v>21801</v>
      </c>
      <c r="AX57" s="1">
        <v>74322</v>
      </c>
      <c r="AY57">
        <v>525078</v>
      </c>
      <c r="AZ57">
        <v>643684</v>
      </c>
      <c r="BA57">
        <v>519227</v>
      </c>
      <c r="BB57">
        <v>163634</v>
      </c>
    </row>
    <row r="58" spans="2:54">
      <c r="B58" t="s">
        <v>18</v>
      </c>
      <c r="T58">
        <v>367599</v>
      </c>
      <c r="X58">
        <v>100749</v>
      </c>
      <c r="Y58">
        <v>259319</v>
      </c>
      <c r="Z58">
        <v>317105</v>
      </c>
      <c r="AA58">
        <v>273296</v>
      </c>
      <c r="AC58">
        <v>609136</v>
      </c>
      <c r="AD58">
        <v>791288</v>
      </c>
      <c r="AE58">
        <v>865215</v>
      </c>
      <c r="AF58">
        <v>745549</v>
      </c>
      <c r="AG58">
        <v>1372283</v>
      </c>
      <c r="AH58">
        <v>1797584</v>
      </c>
      <c r="AI58">
        <v>2256710</v>
      </c>
      <c r="AJ58">
        <v>2358714</v>
      </c>
      <c r="AK58">
        <v>1001513</v>
      </c>
      <c r="AL58">
        <v>1139780</v>
      </c>
      <c r="AM58">
        <v>1099434</v>
      </c>
      <c r="AN58">
        <v>1169321</v>
      </c>
      <c r="AO58">
        <v>1219445</v>
      </c>
      <c r="AP58">
        <v>2370751</v>
      </c>
      <c r="AQ58">
        <v>1487828</v>
      </c>
      <c r="AR58">
        <v>2147686</v>
      </c>
      <c r="AS58" s="1">
        <v>1045760</v>
      </c>
      <c r="AT58" s="1">
        <v>32513</v>
      </c>
      <c r="AU58">
        <v>5145</v>
      </c>
      <c r="AV58">
        <v>8450</v>
      </c>
      <c r="AW58">
        <v>739</v>
      </c>
      <c r="AX58" s="1">
        <v>18</v>
      </c>
      <c r="AY58" s="1">
        <v>560096</v>
      </c>
      <c r="AZ58" s="1">
        <v>1765047</v>
      </c>
      <c r="BA58" s="1">
        <v>2220708</v>
      </c>
      <c r="BB58" s="1">
        <v>4480077</v>
      </c>
    </row>
    <row r="59" spans="2:54">
      <c r="B59" t="s">
        <v>64</v>
      </c>
      <c r="AF59">
        <v>144</v>
      </c>
      <c r="AG59">
        <v>536</v>
      </c>
      <c r="AH59">
        <v>1087</v>
      </c>
      <c r="AI59">
        <v>2232</v>
      </c>
      <c r="AK59">
        <v>1254</v>
      </c>
      <c r="AL59">
        <v>1507</v>
      </c>
      <c r="AM59">
        <v>596</v>
      </c>
      <c r="AN59">
        <v>40566</v>
      </c>
      <c r="AO59">
        <v>186826</v>
      </c>
      <c r="AP59">
        <v>463729</v>
      </c>
      <c r="AQ59">
        <v>440433</v>
      </c>
      <c r="AR59">
        <v>1450753</v>
      </c>
      <c r="AS59" s="1">
        <v>13232</v>
      </c>
      <c r="AT59" s="1">
        <v>49</v>
      </c>
      <c r="AW59">
        <v>216</v>
      </c>
    </row>
    <row r="60" spans="2:54">
      <c r="B60" t="s">
        <v>2</v>
      </c>
      <c r="T60">
        <v>44080</v>
      </c>
      <c r="X60">
        <v>43964</v>
      </c>
      <c r="Y60">
        <v>50859</v>
      </c>
      <c r="Z60">
        <v>42319</v>
      </c>
      <c r="AA60">
        <v>60839</v>
      </c>
      <c r="AC60">
        <v>89660</v>
      </c>
      <c r="AD60">
        <v>62203</v>
      </c>
      <c r="AE60">
        <v>61894</v>
      </c>
      <c r="AF60">
        <v>25889</v>
      </c>
      <c r="AG60">
        <v>38475</v>
      </c>
      <c r="AH60">
        <v>64025</v>
      </c>
      <c r="AI60">
        <v>37758</v>
      </c>
      <c r="AJ60">
        <v>34804</v>
      </c>
      <c r="AK60">
        <v>25834</v>
      </c>
      <c r="AL60">
        <v>24793</v>
      </c>
      <c r="AM60">
        <v>63496</v>
      </c>
      <c r="AN60">
        <v>106506</v>
      </c>
      <c r="AO60">
        <v>261565</v>
      </c>
      <c r="AP60">
        <v>582873</v>
      </c>
      <c r="AQ60">
        <v>134254</v>
      </c>
      <c r="AR60">
        <v>83710</v>
      </c>
      <c r="AS60" s="1">
        <v>109163</v>
      </c>
      <c r="AT60" s="1">
        <v>132220</v>
      </c>
      <c r="AU60">
        <v>203326</v>
      </c>
      <c r="AV60">
        <v>162197</v>
      </c>
      <c r="AW60">
        <v>259815</v>
      </c>
      <c r="AX60" s="1">
        <v>419654</v>
      </c>
      <c r="AY60" s="1">
        <v>489654</v>
      </c>
      <c r="AZ60" s="1">
        <v>483238</v>
      </c>
      <c r="BA60" s="1">
        <v>469549</v>
      </c>
      <c r="BB60" s="1">
        <v>289163</v>
      </c>
    </row>
    <row r="61" spans="2:54">
      <c r="B61" t="s">
        <v>25</v>
      </c>
      <c r="T61">
        <v>6851113</v>
      </c>
      <c r="X61">
        <v>7498954</v>
      </c>
      <c r="Y61">
        <v>9770030</v>
      </c>
      <c r="Z61">
        <v>6920791</v>
      </c>
      <c r="AA61">
        <v>8033341</v>
      </c>
      <c r="AC61">
        <v>11334288</v>
      </c>
      <c r="AD61">
        <v>12492699</v>
      </c>
      <c r="AE61">
        <v>10656829</v>
      </c>
      <c r="AF61">
        <v>12384290</v>
      </c>
      <c r="AG61">
        <v>14624637</v>
      </c>
      <c r="AH61">
        <v>15464823</v>
      </c>
      <c r="AI61">
        <v>15742819</v>
      </c>
      <c r="AJ61">
        <v>16895493</v>
      </c>
      <c r="AK61">
        <v>10483841</v>
      </c>
      <c r="AL61">
        <v>12205518</v>
      </c>
      <c r="AM61">
        <v>11556595</v>
      </c>
      <c r="AN61">
        <v>10071378</v>
      </c>
      <c r="AO61">
        <v>12393352</v>
      </c>
      <c r="AP61">
        <v>13435330</v>
      </c>
      <c r="AQ61">
        <v>15219308</v>
      </c>
      <c r="AR61">
        <v>11992568</v>
      </c>
      <c r="AS61" s="1">
        <v>12343043</v>
      </c>
      <c r="AT61" s="1">
        <v>11941778</v>
      </c>
      <c r="AU61">
        <v>8340898</v>
      </c>
      <c r="AV61">
        <v>6538199</v>
      </c>
      <c r="AW61">
        <v>3269725</v>
      </c>
      <c r="AX61" s="1">
        <v>4503914</v>
      </c>
      <c r="AY61">
        <v>12914196</v>
      </c>
      <c r="AZ61">
        <v>17886968</v>
      </c>
      <c r="BA61">
        <v>24349321</v>
      </c>
      <c r="BB61">
        <v>42242857</v>
      </c>
    </row>
    <row r="62" spans="2:54">
      <c r="B62" t="s">
        <v>65</v>
      </c>
      <c r="AE62">
        <v>199</v>
      </c>
      <c r="AF62">
        <v>1104</v>
      </c>
      <c r="AG62">
        <v>207</v>
      </c>
      <c r="AI62">
        <v>887</v>
      </c>
      <c r="AM62">
        <v>2364</v>
      </c>
      <c r="AO62">
        <v>329456</v>
      </c>
      <c r="AP62">
        <v>5566</v>
      </c>
      <c r="AS62" s="1">
        <v>603</v>
      </c>
      <c r="AT62" s="1"/>
    </row>
    <row r="63" spans="2:54">
      <c r="B63" t="s">
        <v>19</v>
      </c>
      <c r="T63">
        <v>264722</v>
      </c>
      <c r="X63">
        <v>11778</v>
      </c>
      <c r="Y63">
        <v>53724</v>
      </c>
      <c r="Z63">
        <v>35131</v>
      </c>
      <c r="AA63">
        <v>61595</v>
      </c>
      <c r="AC63">
        <v>151154</v>
      </c>
      <c r="AD63">
        <v>246468</v>
      </c>
      <c r="AE63">
        <v>234115</v>
      </c>
      <c r="AF63">
        <v>271208</v>
      </c>
      <c r="AG63">
        <v>419645</v>
      </c>
      <c r="AH63">
        <v>459360</v>
      </c>
      <c r="AI63">
        <v>396087</v>
      </c>
      <c r="AJ63">
        <v>521858</v>
      </c>
      <c r="AK63">
        <v>277385</v>
      </c>
      <c r="AL63">
        <v>330048</v>
      </c>
      <c r="AM63">
        <v>310107</v>
      </c>
      <c r="AN63">
        <v>501364</v>
      </c>
      <c r="AO63">
        <v>562192</v>
      </c>
      <c r="AP63">
        <v>658933</v>
      </c>
      <c r="AQ63">
        <v>1008737</v>
      </c>
      <c r="AR63">
        <v>1643613</v>
      </c>
      <c r="AS63" s="1">
        <v>1134542</v>
      </c>
      <c r="AT63" s="1">
        <v>1244228</v>
      </c>
      <c r="AU63" s="1">
        <v>1489604</v>
      </c>
      <c r="AV63" s="1">
        <v>12642</v>
      </c>
      <c r="AW63" s="1">
        <v>2322083</v>
      </c>
      <c r="AX63" s="1">
        <v>3043930</v>
      </c>
      <c r="AY63" s="1">
        <v>3170188</v>
      </c>
      <c r="AZ63" s="1">
        <v>3859219</v>
      </c>
      <c r="BA63" s="1">
        <v>5517091</v>
      </c>
      <c r="BB63" s="1">
        <v>5632221</v>
      </c>
    </row>
    <row r="64" spans="2:54">
      <c r="B64" t="s">
        <v>28</v>
      </c>
      <c r="T64">
        <v>47763</v>
      </c>
      <c r="X64">
        <v>27196</v>
      </c>
      <c r="Y64">
        <v>41226</v>
      </c>
      <c r="Z64">
        <v>27012</v>
      </c>
      <c r="AA64">
        <v>13915</v>
      </c>
      <c r="AC64">
        <v>77302</v>
      </c>
      <c r="AD64">
        <v>57242</v>
      </c>
      <c r="AE64">
        <v>85276</v>
      </c>
      <c r="AF64">
        <v>52710</v>
      </c>
      <c r="AG64">
        <v>84104</v>
      </c>
      <c r="AH64">
        <v>59714</v>
      </c>
      <c r="AI64">
        <v>47755</v>
      </c>
      <c r="AJ64">
        <v>59046</v>
      </c>
      <c r="AK64">
        <v>40962</v>
      </c>
      <c r="AL64">
        <v>68736</v>
      </c>
      <c r="AM64">
        <v>56835</v>
      </c>
      <c r="AN64">
        <v>97068</v>
      </c>
      <c r="AO64">
        <v>167817</v>
      </c>
      <c r="AP64">
        <v>496721</v>
      </c>
      <c r="AQ64">
        <v>649854</v>
      </c>
      <c r="AR64">
        <v>246819</v>
      </c>
      <c r="AS64" s="1">
        <v>914509</v>
      </c>
      <c r="AT64" s="1">
        <v>1016312</v>
      </c>
      <c r="AU64" s="1">
        <v>934638</v>
      </c>
      <c r="AV64" s="2">
        <v>557527</v>
      </c>
      <c r="AW64" s="1">
        <v>588047</v>
      </c>
      <c r="AX64" s="1">
        <v>1382262</v>
      </c>
      <c r="AY64" s="1">
        <v>3459503</v>
      </c>
      <c r="AZ64" s="1">
        <v>4764262</v>
      </c>
      <c r="BA64" s="1">
        <v>4089284</v>
      </c>
      <c r="BB64" s="1">
        <v>3194755</v>
      </c>
    </row>
    <row r="65" spans="2:54">
      <c r="B65" t="s">
        <v>33</v>
      </c>
      <c r="T65">
        <v>50</v>
      </c>
      <c r="AD65">
        <v>2903</v>
      </c>
      <c r="AE65">
        <v>195</v>
      </c>
      <c r="AF65">
        <v>28</v>
      </c>
      <c r="AG65">
        <v>159338</v>
      </c>
      <c r="AH65">
        <v>948986</v>
      </c>
      <c r="AI65">
        <v>1198991</v>
      </c>
      <c r="AJ65">
        <v>1656161</v>
      </c>
      <c r="AK65">
        <v>3489577</v>
      </c>
      <c r="AL65">
        <v>4288318</v>
      </c>
      <c r="AM65">
        <v>3645281</v>
      </c>
      <c r="AN65">
        <v>826679</v>
      </c>
      <c r="AO65">
        <v>475872</v>
      </c>
      <c r="AP65">
        <v>60663</v>
      </c>
      <c r="AQ65">
        <v>4143</v>
      </c>
      <c r="AR65">
        <v>20</v>
      </c>
      <c r="AS65" s="1">
        <v>9167</v>
      </c>
      <c r="AT65" s="1">
        <v>17336</v>
      </c>
      <c r="AV65">
        <v>21</v>
      </c>
      <c r="AW65">
        <v>1162</v>
      </c>
      <c r="AX65" s="1">
        <v>150</v>
      </c>
    </row>
    <row r="66" spans="2:54">
      <c r="B66" t="s">
        <v>67</v>
      </c>
      <c r="AC66">
        <v>8885</v>
      </c>
      <c r="AD66">
        <v>861</v>
      </c>
      <c r="AH66">
        <v>2896</v>
      </c>
      <c r="AI66">
        <v>4756</v>
      </c>
      <c r="AJ66">
        <v>2465</v>
      </c>
      <c r="AK66">
        <v>1837</v>
      </c>
      <c r="AL66">
        <v>2506</v>
      </c>
      <c r="AM66">
        <v>5948</v>
      </c>
      <c r="AN66">
        <v>15225</v>
      </c>
      <c r="AO66">
        <v>50327</v>
      </c>
      <c r="AP66">
        <v>235792</v>
      </c>
      <c r="AQ66">
        <v>140666</v>
      </c>
      <c r="AR66">
        <v>255391</v>
      </c>
      <c r="AS66" s="1">
        <v>228043</v>
      </c>
      <c r="AT66" s="1">
        <v>6484</v>
      </c>
      <c r="AZ66">
        <v>87439</v>
      </c>
      <c r="BA66">
        <v>25669</v>
      </c>
      <c r="BB66">
        <v>63542</v>
      </c>
    </row>
    <row r="67" spans="2:54">
      <c r="B67" t="s">
        <v>93</v>
      </c>
      <c r="AS67" s="2"/>
      <c r="AT67" s="2"/>
    </row>
    <row r="68" spans="2:54">
      <c r="B68" t="s">
        <v>68</v>
      </c>
      <c r="AA68">
        <v>494</v>
      </c>
      <c r="AC68">
        <v>1271</v>
      </c>
      <c r="AD68">
        <v>931</v>
      </c>
      <c r="AE68">
        <v>619</v>
      </c>
      <c r="AF68">
        <v>235</v>
      </c>
      <c r="AG68">
        <v>593</v>
      </c>
      <c r="AH68">
        <v>449</v>
      </c>
      <c r="AK68">
        <v>1172</v>
      </c>
      <c r="AL68">
        <v>492</v>
      </c>
      <c r="AM68">
        <v>958</v>
      </c>
      <c r="AN68">
        <v>1178</v>
      </c>
      <c r="AO68">
        <v>1999</v>
      </c>
      <c r="AP68">
        <v>989</v>
      </c>
      <c r="AQ68">
        <v>497</v>
      </c>
      <c r="AS68" s="2"/>
      <c r="AT68" s="2"/>
      <c r="AZ68">
        <v>215977</v>
      </c>
      <c r="BA68">
        <v>1475996</v>
      </c>
      <c r="BB68">
        <v>2208799</v>
      </c>
    </row>
    <row r="69" spans="2:54">
      <c r="B69" t="s">
        <v>69</v>
      </c>
      <c r="AD69">
        <v>3731</v>
      </c>
      <c r="AJ69">
        <v>8172</v>
      </c>
      <c r="AO69">
        <v>923</v>
      </c>
      <c r="AP69">
        <v>4281</v>
      </c>
      <c r="AR69">
        <v>6801</v>
      </c>
      <c r="AS69" s="1">
        <v>58231</v>
      </c>
      <c r="AT69" s="1">
        <v>84716</v>
      </c>
      <c r="AU69">
        <v>232534</v>
      </c>
      <c r="AV69">
        <v>30583</v>
      </c>
      <c r="AW69">
        <v>125230</v>
      </c>
      <c r="AX69" s="1">
        <v>52560</v>
      </c>
      <c r="AY69" s="1">
        <v>79035</v>
      </c>
      <c r="AZ69" s="1">
        <v>274600</v>
      </c>
      <c r="BA69" s="1">
        <v>314026</v>
      </c>
      <c r="BB69" s="1">
        <v>451361</v>
      </c>
    </row>
    <row r="70" spans="2:54">
      <c r="B70" t="s">
        <v>3</v>
      </c>
      <c r="T70">
        <v>528</v>
      </c>
      <c r="X70">
        <v>1403</v>
      </c>
      <c r="Z70">
        <v>24</v>
      </c>
      <c r="AA70">
        <v>6019</v>
      </c>
      <c r="AC70">
        <v>37974</v>
      </c>
      <c r="AD70">
        <v>8893</v>
      </c>
      <c r="AE70">
        <v>6330</v>
      </c>
      <c r="AF70">
        <v>8189</v>
      </c>
      <c r="AG70">
        <v>13001</v>
      </c>
      <c r="AH70">
        <v>7180</v>
      </c>
      <c r="AI70">
        <v>8745</v>
      </c>
      <c r="AJ70">
        <v>7702</v>
      </c>
      <c r="AK70">
        <v>3875</v>
      </c>
      <c r="AL70">
        <v>2632</v>
      </c>
      <c r="AM70">
        <v>12598</v>
      </c>
      <c r="AN70">
        <v>5995</v>
      </c>
      <c r="AO70">
        <v>9645</v>
      </c>
      <c r="AP70">
        <v>82881</v>
      </c>
      <c r="AQ70">
        <v>18132</v>
      </c>
      <c r="AR70">
        <v>47646</v>
      </c>
      <c r="AS70" s="1">
        <v>15756</v>
      </c>
      <c r="AT70" s="1">
        <v>29722</v>
      </c>
      <c r="AU70">
        <v>16157</v>
      </c>
      <c r="AV70">
        <v>5831</v>
      </c>
      <c r="AX70" s="1">
        <v>370</v>
      </c>
    </row>
    <row r="71" spans="2:54">
      <c r="B71" t="s">
        <v>30</v>
      </c>
      <c r="T71">
        <v>10613</v>
      </c>
      <c r="X71">
        <v>7505</v>
      </c>
      <c r="Z71">
        <v>632</v>
      </c>
      <c r="AA71">
        <v>8620</v>
      </c>
      <c r="AC71">
        <v>23205</v>
      </c>
      <c r="AD71">
        <v>30728</v>
      </c>
      <c r="AE71">
        <v>24074</v>
      </c>
      <c r="AF71">
        <v>24478</v>
      </c>
      <c r="AG71">
        <v>26231</v>
      </c>
      <c r="AH71">
        <v>22691</v>
      </c>
      <c r="AI71">
        <v>18401</v>
      </c>
      <c r="AJ71">
        <v>8823</v>
      </c>
      <c r="AK71">
        <v>2913</v>
      </c>
      <c r="AL71">
        <v>2090</v>
      </c>
      <c r="AM71">
        <v>1615</v>
      </c>
      <c r="AN71">
        <v>9249</v>
      </c>
      <c r="AO71">
        <v>847</v>
      </c>
      <c r="AP71">
        <v>834</v>
      </c>
      <c r="AQ71">
        <v>1640</v>
      </c>
      <c r="AR71">
        <v>5792</v>
      </c>
      <c r="AS71" s="2"/>
      <c r="AT71" s="2"/>
      <c r="AZ71">
        <v>40186</v>
      </c>
      <c r="BA71">
        <v>35568</v>
      </c>
      <c r="BB71">
        <v>55304</v>
      </c>
    </row>
    <row r="72" spans="2:54">
      <c r="B72" t="s">
        <v>118</v>
      </c>
      <c r="AS72" s="2"/>
      <c r="AT72" s="2"/>
      <c r="AY72">
        <v>11489</v>
      </c>
      <c r="AZ72">
        <v>1373</v>
      </c>
      <c r="BA72">
        <v>14164</v>
      </c>
      <c r="BB72">
        <v>70698</v>
      </c>
    </row>
    <row r="73" spans="2:54">
      <c r="B73" t="s">
        <v>70</v>
      </c>
      <c r="X73">
        <v>97868</v>
      </c>
      <c r="Y73">
        <v>8072</v>
      </c>
      <c r="Z73">
        <v>36806</v>
      </c>
      <c r="AA73">
        <v>112632</v>
      </c>
      <c r="AC73">
        <v>469703</v>
      </c>
      <c r="AD73">
        <v>592753</v>
      </c>
      <c r="AE73">
        <v>540882</v>
      </c>
      <c r="AF73">
        <v>921452</v>
      </c>
      <c r="AG73">
        <v>588289</v>
      </c>
      <c r="AH73">
        <v>669576</v>
      </c>
      <c r="AI73">
        <v>424998</v>
      </c>
      <c r="AJ73">
        <v>429199</v>
      </c>
      <c r="AK73">
        <v>400953</v>
      </c>
      <c r="AL73">
        <v>417590</v>
      </c>
      <c r="AM73">
        <v>378195</v>
      </c>
      <c r="AN73">
        <v>218034</v>
      </c>
      <c r="AO73">
        <v>488853</v>
      </c>
      <c r="AP73">
        <v>820472</v>
      </c>
      <c r="AQ73">
        <v>865802</v>
      </c>
      <c r="AR73">
        <v>1020742</v>
      </c>
      <c r="AS73" s="1">
        <v>1108711</v>
      </c>
      <c r="AT73" s="1">
        <v>1048424</v>
      </c>
      <c r="AU73">
        <v>1883744</v>
      </c>
      <c r="AV73">
        <v>1922513</v>
      </c>
      <c r="AW73">
        <v>1693559</v>
      </c>
      <c r="AX73" s="1">
        <v>1692699</v>
      </c>
      <c r="AY73" s="1">
        <v>1807212</v>
      </c>
      <c r="AZ73" s="1">
        <v>2319919</v>
      </c>
      <c r="BA73" s="1">
        <v>5709812</v>
      </c>
      <c r="BB73" s="1">
        <v>4046737</v>
      </c>
    </row>
    <row r="74" spans="2:54">
      <c r="B74" t="s">
        <v>71</v>
      </c>
      <c r="AK74">
        <v>225055</v>
      </c>
      <c r="AL74">
        <v>369744</v>
      </c>
      <c r="AM74">
        <v>1035391</v>
      </c>
      <c r="AN74">
        <v>173</v>
      </c>
      <c r="AO74">
        <v>4323</v>
      </c>
      <c r="AP74">
        <v>212607</v>
      </c>
      <c r="AQ74">
        <v>422267</v>
      </c>
      <c r="AR74">
        <v>568394</v>
      </c>
      <c r="AS74" s="1">
        <v>996788</v>
      </c>
      <c r="AT74" s="1">
        <v>770015</v>
      </c>
      <c r="AU74">
        <v>379632</v>
      </c>
      <c r="AV74">
        <v>11067</v>
      </c>
      <c r="AW74">
        <v>107302</v>
      </c>
      <c r="AX74" s="1">
        <v>5873</v>
      </c>
      <c r="AY74" s="1">
        <v>29952</v>
      </c>
      <c r="AZ74" s="1">
        <v>46855</v>
      </c>
      <c r="BA74" s="1">
        <v>71906</v>
      </c>
    </row>
    <row r="75" spans="2:54">
      <c r="B75" t="s">
        <v>72</v>
      </c>
      <c r="AF75">
        <v>2112</v>
      </c>
      <c r="AO75">
        <v>3060</v>
      </c>
      <c r="AP75">
        <v>52620</v>
      </c>
      <c r="AS75" s="2"/>
      <c r="AT75" s="2"/>
    </row>
    <row r="76" spans="2:54">
      <c r="B76" t="s">
        <v>73</v>
      </c>
      <c r="AS76" s="2"/>
      <c r="AT76" s="2"/>
    </row>
    <row r="77" spans="2:54">
      <c r="B77" t="s">
        <v>94</v>
      </c>
      <c r="AS77" s="2"/>
      <c r="AT77" s="2"/>
      <c r="AV77">
        <v>60402</v>
      </c>
    </row>
    <row r="78" spans="2:54">
      <c r="B78" t="s">
        <v>31</v>
      </c>
      <c r="T78">
        <v>1941</v>
      </c>
      <c r="X78">
        <v>225808</v>
      </c>
      <c r="Y78">
        <v>297202</v>
      </c>
      <c r="Z78">
        <v>217532</v>
      </c>
      <c r="AA78">
        <v>104650</v>
      </c>
      <c r="AC78">
        <v>425242</v>
      </c>
      <c r="AD78">
        <v>529313</v>
      </c>
      <c r="AE78">
        <v>589165</v>
      </c>
      <c r="AF78">
        <v>690172</v>
      </c>
      <c r="AG78">
        <v>991047</v>
      </c>
      <c r="AH78">
        <v>1049302</v>
      </c>
      <c r="AI78">
        <v>860091</v>
      </c>
      <c r="AJ78">
        <v>438172</v>
      </c>
      <c r="AK78">
        <v>432887</v>
      </c>
      <c r="AL78">
        <v>759593</v>
      </c>
      <c r="AM78">
        <v>2363265</v>
      </c>
      <c r="AN78">
        <v>2708388</v>
      </c>
      <c r="AO78">
        <v>3396372</v>
      </c>
      <c r="AP78">
        <v>3696697</v>
      </c>
      <c r="AQ78">
        <v>3580234</v>
      </c>
      <c r="AR78">
        <v>1760227</v>
      </c>
      <c r="AS78" s="1">
        <v>1726993</v>
      </c>
      <c r="AT78" s="1">
        <v>1882023</v>
      </c>
      <c r="AU78">
        <v>322640</v>
      </c>
      <c r="AV78">
        <v>8832</v>
      </c>
      <c r="AW78">
        <v>38</v>
      </c>
      <c r="AX78" s="1">
        <v>33</v>
      </c>
      <c r="AZ78">
        <v>26</v>
      </c>
      <c r="BA78">
        <v>55</v>
      </c>
      <c r="BB78">
        <v>464483</v>
      </c>
    </row>
    <row r="79" spans="2:54">
      <c r="B79" t="s">
        <v>74</v>
      </c>
      <c r="AO79">
        <v>160</v>
      </c>
      <c r="AR79">
        <v>451</v>
      </c>
      <c r="AS79" s="2"/>
      <c r="AT79" s="2"/>
    </row>
    <row r="80" spans="2:54">
      <c r="B80" t="s">
        <v>109</v>
      </c>
      <c r="AS80" s="2"/>
      <c r="AT80" s="2"/>
      <c r="AV80">
        <v>15767</v>
      </c>
      <c r="AW80">
        <v>19480</v>
      </c>
      <c r="AY80">
        <v>338371</v>
      </c>
      <c r="AZ80">
        <v>831390</v>
      </c>
      <c r="BA80">
        <v>165823</v>
      </c>
      <c r="BB80">
        <v>613058</v>
      </c>
    </row>
    <row r="81" spans="2:54">
      <c r="B81" t="s">
        <v>75</v>
      </c>
      <c r="AO81">
        <v>468</v>
      </c>
      <c r="AS81" s="2"/>
      <c r="AT81" s="2"/>
      <c r="AW81">
        <v>5844</v>
      </c>
    </row>
    <row r="82" spans="2:54">
      <c r="B82" t="s">
        <v>76</v>
      </c>
      <c r="AP82">
        <v>735</v>
      </c>
      <c r="AS82" s="1">
        <v>280</v>
      </c>
      <c r="AT82" s="1">
        <v>1236</v>
      </c>
    </row>
    <row r="83" spans="2:54">
      <c r="B83" t="s">
        <v>108</v>
      </c>
      <c r="AS83" s="1">
        <v>4541</v>
      </c>
      <c r="AT83" s="1">
        <v>91451</v>
      </c>
      <c r="AU83">
        <v>24130</v>
      </c>
      <c r="AY83">
        <v>69444</v>
      </c>
      <c r="AZ83">
        <v>19043</v>
      </c>
      <c r="BA83">
        <v>146914</v>
      </c>
      <c r="BB83">
        <v>145542</v>
      </c>
    </row>
    <row r="84" spans="2:54">
      <c r="B84" t="s">
        <v>32</v>
      </c>
      <c r="T84">
        <v>305</v>
      </c>
      <c r="X84">
        <v>48</v>
      </c>
      <c r="AC84">
        <v>824</v>
      </c>
      <c r="AD84">
        <v>261</v>
      </c>
      <c r="AE84">
        <v>592</v>
      </c>
      <c r="AF84">
        <v>848</v>
      </c>
      <c r="AG84">
        <v>1409</v>
      </c>
      <c r="AH84">
        <v>481</v>
      </c>
      <c r="AJ84">
        <v>1393</v>
      </c>
      <c r="AK84">
        <v>289</v>
      </c>
      <c r="AL84">
        <v>971</v>
      </c>
      <c r="AM84">
        <v>6198</v>
      </c>
      <c r="AN84">
        <v>4298</v>
      </c>
      <c r="AP84">
        <v>5307</v>
      </c>
      <c r="AQ84">
        <v>100194</v>
      </c>
      <c r="AR84">
        <v>377251</v>
      </c>
      <c r="AS84" s="1">
        <v>268701</v>
      </c>
      <c r="AT84" s="1">
        <v>94763</v>
      </c>
      <c r="AV84">
        <v>24</v>
      </c>
      <c r="AW84">
        <v>9461</v>
      </c>
      <c r="AX84" s="1">
        <v>77385</v>
      </c>
      <c r="AY84" s="1">
        <v>108591</v>
      </c>
      <c r="AZ84" s="1">
        <v>206675</v>
      </c>
      <c r="BA84" s="1">
        <v>357234</v>
      </c>
      <c r="BB84" s="1">
        <v>279258</v>
      </c>
    </row>
    <row r="85" spans="2:54">
      <c r="B85" t="s">
        <v>77</v>
      </c>
      <c r="AI85">
        <v>3149</v>
      </c>
      <c r="AJ85">
        <v>2802</v>
      </c>
      <c r="AK85">
        <v>1320</v>
      </c>
      <c r="AL85">
        <v>722</v>
      </c>
      <c r="AM85">
        <v>301</v>
      </c>
      <c r="AN85">
        <v>2352</v>
      </c>
      <c r="AO85">
        <v>9060</v>
      </c>
      <c r="AP85">
        <v>769890</v>
      </c>
      <c r="AQ85">
        <v>1012585</v>
      </c>
      <c r="AS85" s="2"/>
      <c r="AT85" s="2"/>
    </row>
    <row r="86" spans="2:54">
      <c r="B86" t="s">
        <v>78</v>
      </c>
      <c r="Y86">
        <v>131220</v>
      </c>
      <c r="Z86">
        <v>42980</v>
      </c>
      <c r="AC86">
        <v>6140</v>
      </c>
      <c r="AD86">
        <v>3230</v>
      </c>
      <c r="AE86">
        <v>5527</v>
      </c>
      <c r="AF86">
        <v>25085</v>
      </c>
      <c r="AG86">
        <v>3412</v>
      </c>
      <c r="AH86">
        <v>941</v>
      </c>
      <c r="AP86">
        <v>910</v>
      </c>
      <c r="AR86">
        <v>237920</v>
      </c>
      <c r="AS86" s="2"/>
      <c r="AT86" s="2"/>
    </row>
    <row r="87" spans="2:54">
      <c r="B87" t="s">
        <v>102</v>
      </c>
      <c r="AS87" s="1">
        <v>228</v>
      </c>
      <c r="AT87" s="1">
        <v>15872</v>
      </c>
      <c r="AY87">
        <v>8188</v>
      </c>
      <c r="AZ87">
        <v>4489</v>
      </c>
      <c r="BA87">
        <v>14176</v>
      </c>
      <c r="BB87">
        <v>135454</v>
      </c>
    </row>
    <row r="88" spans="2:54">
      <c r="B88" t="s">
        <v>79</v>
      </c>
      <c r="AC88">
        <v>15</v>
      </c>
      <c r="AG88">
        <v>259</v>
      </c>
      <c r="AJ88">
        <v>38</v>
      </c>
      <c r="AO88">
        <v>1664</v>
      </c>
      <c r="AP88">
        <v>3026</v>
      </c>
      <c r="AQ88">
        <v>59</v>
      </c>
      <c r="AS88" s="2"/>
      <c r="AT88" s="2"/>
      <c r="AV88">
        <v>64</v>
      </c>
      <c r="AW88">
        <v>1975</v>
      </c>
    </row>
    <row r="89" spans="2:54">
      <c r="B89" t="s">
        <v>113</v>
      </c>
      <c r="C89" t="s">
        <v>114</v>
      </c>
      <c r="AS89" s="2"/>
      <c r="AT89" s="2"/>
      <c r="AW89">
        <v>33682</v>
      </c>
      <c r="AY89">
        <v>408244</v>
      </c>
      <c r="AZ89">
        <v>34801</v>
      </c>
      <c r="BA89">
        <v>81564</v>
      </c>
    </row>
    <row r="90" spans="2:54">
      <c r="B90" t="s">
        <v>105</v>
      </c>
      <c r="AS90" s="1">
        <v>8390</v>
      </c>
      <c r="AT90" s="1"/>
    </row>
    <row r="91" spans="2:54">
      <c r="B91" t="s">
        <v>106</v>
      </c>
      <c r="AS91" s="1">
        <v>16075</v>
      </c>
      <c r="AT91" s="1">
        <v>8530</v>
      </c>
    </row>
    <row r="92" spans="2:54">
      <c r="B92" t="s">
        <v>80</v>
      </c>
      <c r="AG92">
        <v>263</v>
      </c>
      <c r="AH92">
        <v>1898</v>
      </c>
      <c r="AI92">
        <v>3349</v>
      </c>
      <c r="AR92">
        <v>21618</v>
      </c>
      <c r="AS92" s="2"/>
      <c r="AT92" s="2"/>
      <c r="AX92" s="1">
        <v>4774</v>
      </c>
      <c r="AY92">
        <v>4133</v>
      </c>
      <c r="AZ92">
        <v>118906</v>
      </c>
      <c r="BA92">
        <v>127419</v>
      </c>
      <c r="BB92">
        <v>335734</v>
      </c>
    </row>
    <row r="93" spans="2:54">
      <c r="B93" t="s">
        <v>95</v>
      </c>
      <c r="AS93" s="2"/>
      <c r="AT93" s="2"/>
      <c r="AV93">
        <v>39256</v>
      </c>
      <c r="AW93">
        <v>12588</v>
      </c>
    </row>
    <row r="94" spans="2:54">
      <c r="B94" t="s">
        <v>111</v>
      </c>
      <c r="AS94" s="2"/>
      <c r="AT94" s="2"/>
      <c r="AV94">
        <v>36403</v>
      </c>
      <c r="AW94">
        <v>81611</v>
      </c>
      <c r="AX94" s="1">
        <v>51244</v>
      </c>
    </row>
    <row r="95" spans="2:54">
      <c r="B95" t="s">
        <v>96</v>
      </c>
      <c r="AS95" s="1">
        <v>34456</v>
      </c>
      <c r="AT95" s="1">
        <v>1871</v>
      </c>
      <c r="AU95">
        <v>26411</v>
      </c>
    </row>
    <row r="96" spans="2:54">
      <c r="B96" t="s">
        <v>117</v>
      </c>
      <c r="AS96" s="1"/>
      <c r="AT96" s="1"/>
      <c r="AX96" s="1">
        <v>3269</v>
      </c>
      <c r="AY96">
        <v>5836</v>
      </c>
      <c r="AZ96">
        <v>15519</v>
      </c>
      <c r="BA96">
        <v>3420</v>
      </c>
      <c r="BB96">
        <v>149342</v>
      </c>
    </row>
    <row r="97" spans="2:54">
      <c r="B97" t="s">
        <v>81</v>
      </c>
      <c r="AF97">
        <v>3205</v>
      </c>
      <c r="AG97">
        <v>3466</v>
      </c>
      <c r="AS97" s="2"/>
      <c r="AT97" s="2"/>
    </row>
    <row r="98" spans="2:54">
      <c r="B98" t="s">
        <v>112</v>
      </c>
      <c r="AS98" s="2"/>
      <c r="AT98" s="2"/>
      <c r="AW98">
        <v>7711</v>
      </c>
    </row>
    <row r="99" spans="2:54">
      <c r="B99" t="s">
        <v>107</v>
      </c>
      <c r="AS99" s="1"/>
      <c r="AT99" s="1">
        <v>9523</v>
      </c>
      <c r="AU99">
        <v>72989</v>
      </c>
      <c r="AV99">
        <v>1921343</v>
      </c>
      <c r="AW99">
        <v>2885860</v>
      </c>
      <c r="AX99" s="1">
        <v>3791472</v>
      </c>
      <c r="AY99" s="1">
        <v>1474427</v>
      </c>
      <c r="AZ99" s="1">
        <v>1781574</v>
      </c>
      <c r="BA99" s="1">
        <v>632693</v>
      </c>
      <c r="BB99" s="1">
        <v>665854</v>
      </c>
    </row>
    <row r="100" spans="2:54">
      <c r="B100" t="s">
        <v>9</v>
      </c>
      <c r="T100">
        <v>33685</v>
      </c>
      <c r="Y100">
        <v>4700</v>
      </c>
      <c r="AD100">
        <v>11707</v>
      </c>
      <c r="AE100">
        <v>897</v>
      </c>
      <c r="AF100">
        <v>77786</v>
      </c>
      <c r="AG100">
        <v>872</v>
      </c>
      <c r="AH100">
        <v>7579</v>
      </c>
      <c r="AI100">
        <v>4095</v>
      </c>
      <c r="AM100">
        <v>600</v>
      </c>
      <c r="AO100">
        <v>3400</v>
      </c>
      <c r="AR100">
        <v>1200</v>
      </c>
      <c r="AS100" s="1"/>
      <c r="AT100" s="1">
        <v>80</v>
      </c>
      <c r="AU100">
        <v>112801</v>
      </c>
      <c r="AV100">
        <v>41871</v>
      </c>
    </row>
    <row r="101" spans="2:54">
      <c r="B101" t="s">
        <v>110</v>
      </c>
      <c r="AS101" s="1"/>
      <c r="AT101" s="1"/>
      <c r="AV101">
        <v>6692</v>
      </c>
    </row>
    <row r="102" spans="2:54">
      <c r="B102" t="s">
        <v>82</v>
      </c>
      <c r="AC102">
        <v>2987</v>
      </c>
      <c r="AD102">
        <v>49760</v>
      </c>
      <c r="AE102">
        <v>14232</v>
      </c>
      <c r="AF102">
        <v>5894</v>
      </c>
      <c r="AG102">
        <v>1965</v>
      </c>
      <c r="AH102">
        <v>1040</v>
      </c>
      <c r="AI102">
        <v>926</v>
      </c>
      <c r="AK102">
        <v>1162</v>
      </c>
      <c r="AL102">
        <v>100675</v>
      </c>
      <c r="AM102">
        <v>30461</v>
      </c>
      <c r="AN102">
        <v>22840</v>
      </c>
      <c r="AO102">
        <v>83871</v>
      </c>
      <c r="AP102">
        <v>22200</v>
      </c>
      <c r="AQ102">
        <v>43600</v>
      </c>
      <c r="AR102">
        <v>10100</v>
      </c>
      <c r="AS102" s="1"/>
      <c r="AT102" s="1">
        <v>36662</v>
      </c>
      <c r="AU102">
        <v>6666</v>
      </c>
      <c r="AV102">
        <v>173</v>
      </c>
      <c r="AY102">
        <v>18380</v>
      </c>
      <c r="AZ102">
        <v>124062</v>
      </c>
      <c r="BA102">
        <v>75788</v>
      </c>
      <c r="BB102">
        <v>62263</v>
      </c>
    </row>
    <row r="103" spans="2:54">
      <c r="B103" t="s">
        <v>83</v>
      </c>
      <c r="AA103">
        <v>1307270</v>
      </c>
      <c r="AM103">
        <v>69658</v>
      </c>
      <c r="AR103">
        <v>60877</v>
      </c>
      <c r="AS103" s="1">
        <v>73027</v>
      </c>
      <c r="AT103" s="1">
        <v>189625</v>
      </c>
      <c r="AU103">
        <v>146456</v>
      </c>
      <c r="AV103">
        <v>105</v>
      </c>
      <c r="AW103">
        <v>564</v>
      </c>
      <c r="AX103" s="1">
        <f>89849-AX42-AX92-AX57</f>
        <v>10503</v>
      </c>
      <c r="AY103">
        <f>1720016-AY89-AY50-AY12-AY74</f>
        <v>1276319</v>
      </c>
      <c r="AZ103">
        <f>698830-AZ89-AZ50-AZ12-AZ74</f>
        <v>534823</v>
      </c>
      <c r="BA103">
        <f>495531-BA89-BA50-BA12-BA74</f>
        <v>142630</v>
      </c>
      <c r="BB103">
        <v>338848</v>
      </c>
    </row>
    <row r="104" spans="2:54">
      <c r="B104" t="s">
        <v>84</v>
      </c>
      <c r="AS104" s="2"/>
      <c r="AT104" s="2"/>
    </row>
    <row r="107" spans="2:54">
      <c r="B107" t="s">
        <v>119</v>
      </c>
      <c r="T107">
        <f>SUM(T4:T106)</f>
        <v>34979639</v>
      </c>
      <c r="U107">
        <f t="shared" ref="U107:BB107" si="0">SUM(U4:U106)</f>
        <v>0</v>
      </c>
      <c r="V107">
        <f t="shared" si="0"/>
        <v>0</v>
      </c>
      <c r="W107">
        <f t="shared" si="0"/>
        <v>0</v>
      </c>
      <c r="X107">
        <f t="shared" si="0"/>
        <v>43202682</v>
      </c>
      <c r="Y107">
        <f t="shared" si="0"/>
        <v>50590480</v>
      </c>
      <c r="Z107">
        <f t="shared" si="0"/>
        <v>39718688</v>
      </c>
      <c r="AA107">
        <f t="shared" si="0"/>
        <v>43093559</v>
      </c>
      <c r="AB107">
        <f t="shared" si="0"/>
        <v>0</v>
      </c>
      <c r="AC107">
        <f t="shared" si="0"/>
        <v>62930992</v>
      </c>
      <c r="AD107">
        <f t="shared" si="0"/>
        <v>73367377</v>
      </c>
      <c r="AE107">
        <f t="shared" si="0"/>
        <v>74111631</v>
      </c>
      <c r="AF107">
        <f t="shared" si="0"/>
        <v>81829873</v>
      </c>
      <c r="AG107">
        <f t="shared" si="0"/>
        <v>93954951</v>
      </c>
      <c r="AH107">
        <f t="shared" si="0"/>
        <v>93284012</v>
      </c>
      <c r="AI107">
        <f t="shared" si="0"/>
        <v>91300346</v>
      </c>
      <c r="AJ107">
        <f t="shared" si="0"/>
        <v>88781906</v>
      </c>
      <c r="AK107">
        <f t="shared" si="0"/>
        <v>55510406</v>
      </c>
      <c r="AL107">
        <f t="shared" si="0"/>
        <v>63789563</v>
      </c>
      <c r="AM107">
        <f t="shared" si="0"/>
        <v>61374514</v>
      </c>
      <c r="AN107">
        <f t="shared" si="0"/>
        <v>59476357</v>
      </c>
      <c r="AO107">
        <f t="shared" si="0"/>
        <v>66352850</v>
      </c>
      <c r="AP107">
        <f t="shared" si="0"/>
        <v>79876196</v>
      </c>
      <c r="AQ107">
        <f t="shared" si="0"/>
        <v>74930701</v>
      </c>
      <c r="AR107">
        <f t="shared" si="0"/>
        <v>65952487</v>
      </c>
      <c r="AS107">
        <f t="shared" si="0"/>
        <v>54963687</v>
      </c>
      <c r="AT107">
        <f t="shared" si="0"/>
        <v>63128333</v>
      </c>
      <c r="AU107">
        <f t="shared" si="0"/>
        <v>63661820</v>
      </c>
      <c r="AV107">
        <f t="shared" si="0"/>
        <v>63807357</v>
      </c>
      <c r="AW107">
        <f t="shared" si="0"/>
        <v>72446471</v>
      </c>
      <c r="AX107" s="1">
        <f t="shared" si="0"/>
        <v>93695567</v>
      </c>
      <c r="AY107">
        <f t="shared" si="0"/>
        <v>147419308</v>
      </c>
      <c r="AZ107">
        <f t="shared" si="0"/>
        <v>215106006</v>
      </c>
      <c r="BA107">
        <f t="shared" si="0"/>
        <v>200430353</v>
      </c>
      <c r="BB107">
        <f t="shared" si="0"/>
        <v>181235496</v>
      </c>
    </row>
    <row r="109" spans="2:54">
      <c r="T109">
        <f>34979639-T107</f>
        <v>0</v>
      </c>
      <c r="X109">
        <f>43202682-X107</f>
        <v>0</v>
      </c>
      <c r="Y109">
        <f>50590480-Y107</f>
        <v>0</v>
      </c>
      <c r="Z109">
        <f>39718688-Z107</f>
        <v>0</v>
      </c>
      <c r="AA109">
        <f>43093559-AA107</f>
        <v>0</v>
      </c>
      <c r="AC109">
        <f>62930992-AC107</f>
        <v>0</v>
      </c>
      <c r="AD109">
        <f>73357377-AD107</f>
        <v>-10000</v>
      </c>
      <c r="AE109">
        <f>74111631-AE107</f>
        <v>0</v>
      </c>
      <c r="AF109">
        <f>81829873-AF107</f>
        <v>0</v>
      </c>
      <c r="AG109">
        <f>93954951-AG107</f>
        <v>0</v>
      </c>
      <c r="AH109">
        <f>93284012-AH107</f>
        <v>0</v>
      </c>
      <c r="AI109">
        <f>91300346-AI107</f>
        <v>0</v>
      </c>
      <c r="AJ109">
        <f>88781906-AJ107</f>
        <v>0</v>
      </c>
      <c r="AK109">
        <f>55510406-AK107</f>
        <v>0</v>
      </c>
      <c r="AL109">
        <f>63789563-AL107</f>
        <v>0</v>
      </c>
      <c r="AM109">
        <f>61374514-AM107</f>
        <v>0</v>
      </c>
      <c r="AN109">
        <f>59476357-AN107</f>
        <v>0</v>
      </c>
      <c r="AO109">
        <f>66353385-AO107</f>
        <v>535</v>
      </c>
      <c r="AP109">
        <f>79876196-AP107</f>
        <v>0</v>
      </c>
      <c r="AQ109">
        <f>74930701-AQ107</f>
        <v>0</v>
      </c>
      <c r="AR109">
        <f>65952487-AR107</f>
        <v>0</v>
      </c>
      <c r="AS109">
        <f>54933687-AS107</f>
        <v>-30000</v>
      </c>
      <c r="AT109">
        <f>63135333-AT107</f>
        <v>7000</v>
      </c>
      <c r="AU109">
        <f>63661820-AU107</f>
        <v>0</v>
      </c>
      <c r="AV109">
        <f>63807357-AV107</f>
        <v>0</v>
      </c>
      <c r="AW109">
        <f>72446471-AW107</f>
        <v>0</v>
      </c>
      <c r="AX109" s="1">
        <f>93695567-AX107</f>
        <v>0</v>
      </c>
      <c r="AY109">
        <f>147419308-AY107</f>
        <v>0</v>
      </c>
      <c r="AZ109">
        <f>215106006-AZ107</f>
        <v>0</v>
      </c>
      <c r="BA109">
        <f>200430353-BA107</f>
        <v>0</v>
      </c>
      <c r="BB109">
        <f>181235496-BB107</f>
        <v>0</v>
      </c>
    </row>
    <row r="111" spans="2:54">
      <c r="T111" t="s">
        <v>99</v>
      </c>
      <c r="X111" t="s">
        <v>97</v>
      </c>
      <c r="Y111" t="s">
        <v>97</v>
      </c>
      <c r="Z111" t="s">
        <v>97</v>
      </c>
      <c r="AA111" t="s">
        <v>97</v>
      </c>
      <c r="AB111" t="s">
        <v>97</v>
      </c>
      <c r="AC111" t="s">
        <v>97</v>
      </c>
      <c r="AD111" t="s">
        <v>97</v>
      </c>
      <c r="AE111" t="s">
        <v>97</v>
      </c>
      <c r="AJ111" t="s">
        <v>85</v>
      </c>
      <c r="AL111" t="s">
        <v>86</v>
      </c>
      <c r="AR111" t="s">
        <v>87</v>
      </c>
    </row>
    <row r="113" spans="20:20">
      <c r="T113" t="s">
        <v>100</v>
      </c>
    </row>
  </sheetData>
  <sortState ref="B3:BB101">
    <sortCondition ref="B2:B109"/>
  </sortState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80"/>
  <sheetViews>
    <sheetView workbookViewId="0">
      <pane xSplit="3" ySplit="1" topLeftCell="AE5" activePane="bottomRight" state="frozen"/>
      <selection pane="topRight" activeCell="D1" sqref="D1"/>
      <selection pane="bottomLeft" activeCell="A2" sqref="A2"/>
      <selection pane="bottomRight" activeCell="AL12" sqref="AL12"/>
    </sheetView>
  </sheetViews>
  <sheetFormatPr defaultRowHeight="15"/>
  <cols>
    <col min="34" max="38" width="10" bestFit="1" customWidth="1"/>
  </cols>
  <sheetData>
    <row r="1" spans="1:54">
      <c r="C1" t="s">
        <v>0</v>
      </c>
      <c r="D1" t="s">
        <v>1</v>
      </c>
      <c r="E1">
        <v>1900</v>
      </c>
      <c r="F1">
        <v>1901</v>
      </c>
      <c r="G1">
        <v>1902</v>
      </c>
      <c r="H1">
        <v>1903</v>
      </c>
      <c r="I1">
        <v>1904</v>
      </c>
      <c r="J1">
        <v>1905</v>
      </c>
      <c r="K1">
        <v>1906</v>
      </c>
      <c r="L1">
        <v>1907</v>
      </c>
      <c r="M1">
        <v>1908</v>
      </c>
      <c r="N1">
        <v>1909</v>
      </c>
      <c r="O1">
        <v>1910</v>
      </c>
      <c r="P1">
        <v>1911</v>
      </c>
      <c r="Q1">
        <v>1912</v>
      </c>
      <c r="R1">
        <v>1913</v>
      </c>
      <c r="S1">
        <v>1914</v>
      </c>
      <c r="T1">
        <v>1915</v>
      </c>
      <c r="U1">
        <v>1916</v>
      </c>
      <c r="V1">
        <v>1917</v>
      </c>
      <c r="W1">
        <v>1918</v>
      </c>
      <c r="X1">
        <v>1919</v>
      </c>
      <c r="Y1">
        <v>1920</v>
      </c>
      <c r="Z1">
        <v>1921</v>
      </c>
      <c r="AA1" s="1">
        <v>1922</v>
      </c>
      <c r="AB1">
        <v>1923</v>
      </c>
      <c r="AC1" s="1">
        <v>1924</v>
      </c>
      <c r="AD1">
        <v>1925</v>
      </c>
      <c r="AE1" s="1">
        <v>1926</v>
      </c>
      <c r="AF1">
        <v>1927</v>
      </c>
      <c r="AG1">
        <v>1928</v>
      </c>
      <c r="AH1">
        <v>1929</v>
      </c>
      <c r="AI1">
        <v>1930</v>
      </c>
      <c r="AJ1">
        <v>1931</v>
      </c>
      <c r="AK1">
        <v>1932</v>
      </c>
      <c r="AL1">
        <v>1933</v>
      </c>
      <c r="AM1">
        <v>1934</v>
      </c>
      <c r="AN1">
        <v>1935</v>
      </c>
      <c r="AO1">
        <v>1936</v>
      </c>
      <c r="AP1">
        <v>1937</v>
      </c>
      <c r="AQ1">
        <v>1938</v>
      </c>
      <c r="AR1">
        <v>1939</v>
      </c>
      <c r="AS1">
        <v>1940</v>
      </c>
      <c r="AT1">
        <v>1941</v>
      </c>
      <c r="AU1">
        <v>1942</v>
      </c>
      <c r="AV1">
        <v>1943</v>
      </c>
      <c r="AW1">
        <v>1944</v>
      </c>
      <c r="AX1">
        <v>1945</v>
      </c>
      <c r="AY1">
        <v>1946</v>
      </c>
      <c r="AZ1">
        <v>1947</v>
      </c>
      <c r="BA1">
        <v>1948</v>
      </c>
      <c r="BB1">
        <v>1949</v>
      </c>
    </row>
    <row r="2" spans="1:54">
      <c r="A2" t="s">
        <v>7</v>
      </c>
      <c r="B2" t="s">
        <v>35</v>
      </c>
      <c r="AA2" s="1"/>
      <c r="AC2" s="1"/>
      <c r="AE2" s="1"/>
      <c r="AH2">
        <f>+exports!AH4+imports!AH4</f>
        <v>0</v>
      </c>
      <c r="AI2">
        <f>+exports!AI4+imports!AI4</f>
        <v>0</v>
      </c>
      <c r="AJ2">
        <f>+exports!AJ4+imports!AJ4</f>
        <v>0</v>
      </c>
      <c r="AK2">
        <f>+exports!AK4+imports!AK4</f>
        <v>0</v>
      </c>
      <c r="AL2">
        <f>+exports!AL4+imports!AL4</f>
        <v>0</v>
      </c>
    </row>
    <row r="3" spans="1:54">
      <c r="A3" t="s">
        <v>7</v>
      </c>
      <c r="B3" t="s">
        <v>36</v>
      </c>
      <c r="AA3" s="1"/>
      <c r="AC3" s="1"/>
      <c r="AE3" s="1"/>
      <c r="AH3">
        <f>+exports!AH5+imports!AH5</f>
        <v>0</v>
      </c>
      <c r="AI3">
        <f>+exports!AI5+imports!AI5</f>
        <v>0</v>
      </c>
      <c r="AJ3">
        <f>+exports!AJ5+imports!AJ5</f>
        <v>0</v>
      </c>
      <c r="AK3">
        <f>+exports!AK5+imports!AK5</f>
        <v>0</v>
      </c>
      <c r="AL3">
        <f>+exports!AL5+imports!AL5</f>
        <v>0</v>
      </c>
    </row>
    <row r="4" spans="1:54">
      <c r="A4" t="s">
        <v>7</v>
      </c>
      <c r="B4" t="s">
        <v>14</v>
      </c>
      <c r="AH4">
        <f>+exports!AH6+imports!AH7</f>
        <v>20113838</v>
      </c>
      <c r="AI4">
        <f>+exports!AI6+imports!AI7</f>
        <v>21754849</v>
      </c>
      <c r="AJ4">
        <f>+exports!AJ6+imports!AJ7</f>
        <v>20878361</v>
      </c>
      <c r="AK4">
        <f>+exports!AK6+imports!AK7</f>
        <v>14827574</v>
      </c>
      <c r="AL4">
        <f>+exports!AL6+imports!AL7</f>
        <v>14300841</v>
      </c>
    </row>
    <row r="5" spans="1:54">
      <c r="A5" t="s">
        <v>7</v>
      </c>
      <c r="B5" t="s">
        <v>37</v>
      </c>
      <c r="AA5" s="1"/>
      <c r="AC5" s="1"/>
      <c r="AE5" s="1"/>
      <c r="AH5">
        <f>+exports!AH7+imports!AH8</f>
        <v>2268</v>
      </c>
      <c r="AI5">
        <f>+exports!AI7+imports!AI8</f>
        <v>1087</v>
      </c>
      <c r="AJ5">
        <f>+exports!AJ7+imports!AJ8</f>
        <v>0</v>
      </c>
      <c r="AK5">
        <f>+exports!AK7+imports!AK8</f>
        <v>3516</v>
      </c>
      <c r="AL5">
        <f>+exports!AL7+imports!AL8</f>
        <v>0</v>
      </c>
    </row>
    <row r="6" spans="1:54">
      <c r="A6" t="s">
        <v>7</v>
      </c>
      <c r="B6" t="s">
        <v>16</v>
      </c>
      <c r="AH6">
        <f>+exports!AH8+imports!AH9</f>
        <v>9410456</v>
      </c>
      <c r="AI6">
        <f>+exports!AI8+imports!AI9</f>
        <v>10291662</v>
      </c>
      <c r="AJ6">
        <f>+exports!AJ8+imports!AJ9</f>
        <v>9061761</v>
      </c>
      <c r="AK6">
        <f>+exports!AK8+imports!AK9</f>
        <v>6410294</v>
      </c>
      <c r="AL6">
        <f>+exports!AL8+imports!AL9</f>
        <v>8551176</v>
      </c>
    </row>
    <row r="7" spans="1:54">
      <c r="A7" t="s">
        <v>7</v>
      </c>
      <c r="B7" t="s">
        <v>38</v>
      </c>
      <c r="AA7" s="1"/>
      <c r="AC7" s="1"/>
      <c r="AE7" s="1"/>
      <c r="AH7">
        <f>+exports!AH9+imports!AH10</f>
        <v>95829</v>
      </c>
      <c r="AI7">
        <f>+exports!AI9+imports!AI10</f>
        <v>23641</v>
      </c>
      <c r="AJ7">
        <f>+exports!AJ9+imports!AJ10</f>
        <v>94359</v>
      </c>
      <c r="AK7">
        <f>+exports!AK9+imports!AK10</f>
        <v>30941</v>
      </c>
      <c r="AL7">
        <f>+exports!AL9+imports!AL10</f>
        <v>24337</v>
      </c>
    </row>
    <row r="8" spans="1:54">
      <c r="A8" t="s">
        <v>7</v>
      </c>
      <c r="B8" t="s">
        <v>39</v>
      </c>
      <c r="AA8" s="1"/>
      <c r="AC8" s="1"/>
      <c r="AE8" s="1"/>
      <c r="AH8">
        <f>+exports!AH10+imports!AH11</f>
        <v>119600</v>
      </c>
      <c r="AI8">
        <f>+exports!AI10+imports!AI11</f>
        <v>547782</v>
      </c>
      <c r="AJ8">
        <f>+exports!AJ10+imports!AJ11</f>
        <v>31200</v>
      </c>
      <c r="AK8">
        <f>+exports!AK10+imports!AK11</f>
        <v>812</v>
      </c>
      <c r="AL8">
        <f>+exports!AL10+imports!AL11</f>
        <v>487</v>
      </c>
    </row>
    <row r="9" spans="1:54">
      <c r="A9" t="s">
        <v>7</v>
      </c>
      <c r="B9" t="s">
        <v>40</v>
      </c>
      <c r="AA9" s="1"/>
      <c r="AC9" s="1"/>
      <c r="AE9" s="1"/>
      <c r="AH9">
        <f>+exports!AH11+imports!AH12</f>
        <v>0</v>
      </c>
      <c r="AI9">
        <f>+exports!AI11+imports!AI12</f>
        <v>0</v>
      </c>
      <c r="AJ9">
        <f>+exports!AJ11+imports!AJ12</f>
        <v>0</v>
      </c>
      <c r="AK9">
        <f>+exports!AK11+imports!AK12</f>
        <v>0</v>
      </c>
      <c r="AL9">
        <f>+exports!AL11+imports!AL12</f>
        <v>0</v>
      </c>
    </row>
    <row r="10" spans="1:54">
      <c r="A10" t="s">
        <v>7</v>
      </c>
      <c r="B10" t="s">
        <v>4</v>
      </c>
      <c r="AH10">
        <f>+exports!AH12+imports!AH13</f>
        <v>1333559</v>
      </c>
      <c r="AI10">
        <f>+exports!AI12+imports!AI13</f>
        <v>940183</v>
      </c>
      <c r="AJ10">
        <f>+exports!AJ12+imports!AJ13</f>
        <v>958780</v>
      </c>
      <c r="AK10">
        <f>+exports!AK12+imports!AK13</f>
        <v>411680</v>
      </c>
      <c r="AL10">
        <f>+exports!AL12+imports!AL13</f>
        <v>506154</v>
      </c>
    </row>
    <row r="11" spans="1:54">
      <c r="A11" t="s">
        <v>7</v>
      </c>
      <c r="B11" t="s">
        <v>5</v>
      </c>
      <c r="AH11">
        <f>+exports!AH13+imports!AH14</f>
        <v>181887</v>
      </c>
      <c r="AI11">
        <f>+exports!AI13+imports!AI14</f>
        <v>260781</v>
      </c>
      <c r="AJ11">
        <f>+exports!AJ13+imports!AJ14</f>
        <v>204491</v>
      </c>
      <c r="AK11">
        <f>+exports!AK13+imports!AK14</f>
        <v>183410</v>
      </c>
      <c r="AL11">
        <f>+exports!AL13+imports!AL14</f>
        <v>151370</v>
      </c>
    </row>
    <row r="12" spans="1:54">
      <c r="A12" t="s">
        <v>7</v>
      </c>
      <c r="B12" t="s">
        <v>41</v>
      </c>
      <c r="AA12" s="1"/>
      <c r="AC12" s="1"/>
      <c r="AE12" s="1"/>
      <c r="AH12">
        <f>+exports!AH14+imports!AH15</f>
        <v>0</v>
      </c>
      <c r="AI12">
        <f>+exports!AI14+imports!AI15</f>
        <v>1242</v>
      </c>
      <c r="AJ12">
        <f>+exports!AJ14+imports!AJ15</f>
        <v>810</v>
      </c>
      <c r="AK12">
        <f>+exports!AK14+imports!AK15</f>
        <v>18874</v>
      </c>
      <c r="AL12">
        <f>+exports!AL14+imports!AL15</f>
        <v>35450</v>
      </c>
    </row>
    <row r="13" spans="1:54">
      <c r="A13" t="s">
        <v>7</v>
      </c>
      <c r="B13" t="s">
        <v>13</v>
      </c>
      <c r="AH13">
        <f>+exports!AH15+imports!AH16</f>
        <v>39243250</v>
      </c>
      <c r="AI13">
        <f>+exports!AI15+imports!AI16</f>
        <v>31077352</v>
      </c>
      <c r="AJ13">
        <f>+exports!AJ15+imports!AJ16</f>
        <v>20585942</v>
      </c>
      <c r="AK13">
        <f>+exports!AK15+imports!AK16</f>
        <v>7702825</v>
      </c>
      <c r="AL13">
        <f>+exports!AL15+imports!AL16</f>
        <v>11052964</v>
      </c>
    </row>
    <row r="14" spans="1:54">
      <c r="A14" t="s">
        <v>7</v>
      </c>
      <c r="B14" t="s">
        <v>42</v>
      </c>
      <c r="AA14" s="1"/>
      <c r="AC14" s="1"/>
      <c r="AE14" s="1"/>
      <c r="AH14">
        <f>+exports!AH16+imports!AH17</f>
        <v>0</v>
      </c>
      <c r="AI14">
        <f>+exports!AI16+imports!AI17</f>
        <v>0</v>
      </c>
      <c r="AJ14">
        <f>+exports!AJ16+imports!AJ17</f>
        <v>0</v>
      </c>
      <c r="AK14">
        <f>+exports!AK16+imports!AK17</f>
        <v>0</v>
      </c>
      <c r="AL14">
        <f>+exports!AL16+imports!AL17</f>
        <v>0</v>
      </c>
    </row>
    <row r="15" spans="1:54">
      <c r="A15" t="s">
        <v>7</v>
      </c>
      <c r="B15" t="s">
        <v>43</v>
      </c>
      <c r="AA15" s="1"/>
      <c r="AC15" s="1"/>
      <c r="AE15" s="1"/>
      <c r="AH15">
        <f>+exports!AH17+imports!AH21</f>
        <v>0</v>
      </c>
      <c r="AI15">
        <f>+exports!AI17+imports!AI21</f>
        <v>0</v>
      </c>
      <c r="AJ15">
        <f>+exports!AJ17+imports!AJ21</f>
        <v>0</v>
      </c>
      <c r="AK15">
        <f>+exports!AK17+imports!AK21</f>
        <v>0</v>
      </c>
      <c r="AL15">
        <f>+exports!AL17+imports!AL21</f>
        <v>0</v>
      </c>
    </row>
    <row r="16" spans="1:54">
      <c r="A16" t="s">
        <v>7</v>
      </c>
      <c r="B16" t="s">
        <v>44</v>
      </c>
      <c r="AA16" s="1"/>
      <c r="AC16" s="1"/>
      <c r="AE16" s="1"/>
      <c r="AH16">
        <f>+exports!AH18+imports!AH22</f>
        <v>0</v>
      </c>
      <c r="AI16">
        <f>+exports!AI18+imports!AI22</f>
        <v>0</v>
      </c>
      <c r="AJ16">
        <f>+exports!AJ18+imports!AJ22</f>
        <v>0</v>
      </c>
      <c r="AK16">
        <f>+exports!AK18+imports!AK22</f>
        <v>0</v>
      </c>
      <c r="AL16">
        <f>+exports!AL18+imports!AL22</f>
        <v>0</v>
      </c>
    </row>
    <row r="17" spans="1:38">
      <c r="A17" t="s">
        <v>7</v>
      </c>
      <c r="B17" t="s">
        <v>45</v>
      </c>
      <c r="AA17" s="1"/>
      <c r="AC17" s="1"/>
      <c r="AE17" s="1"/>
      <c r="AH17">
        <f>+exports!AH19+imports!AH23</f>
        <v>560</v>
      </c>
      <c r="AI17">
        <f>+exports!AI19+imports!AI23</f>
        <v>0</v>
      </c>
      <c r="AJ17">
        <f>+exports!AJ19+imports!AJ23</f>
        <v>0</v>
      </c>
      <c r="AK17">
        <f>+exports!AK19+imports!AK23</f>
        <v>0</v>
      </c>
      <c r="AL17">
        <f>+exports!AL19+imports!AL23</f>
        <v>0</v>
      </c>
    </row>
    <row r="18" spans="1:38">
      <c r="A18" t="s">
        <v>7</v>
      </c>
      <c r="B18" t="s">
        <v>22</v>
      </c>
      <c r="AH18">
        <f>+exports!AH20+imports!AH24</f>
        <v>2857</v>
      </c>
      <c r="AI18">
        <f>+exports!AI20+imports!AI24</f>
        <v>8087</v>
      </c>
      <c r="AJ18">
        <f>+exports!AJ20+imports!AJ24</f>
        <v>3976</v>
      </c>
      <c r="AK18">
        <f>+exports!AK20+imports!AK24</f>
        <v>2916</v>
      </c>
      <c r="AL18">
        <f>+exports!AL20+imports!AL24</f>
        <v>2123</v>
      </c>
    </row>
    <row r="19" spans="1:38">
      <c r="B19" t="s">
        <v>29</v>
      </c>
      <c r="AA19" s="1"/>
      <c r="AC19" s="1"/>
      <c r="AE19" s="1"/>
      <c r="AH19">
        <f>+exports!AH21+imports!AH26</f>
        <v>1923980</v>
      </c>
      <c r="AI19">
        <f>+exports!AI21+imports!AI26</f>
        <v>1387726</v>
      </c>
      <c r="AJ19">
        <f>+exports!AJ21+imports!AJ26</f>
        <v>1190456</v>
      </c>
      <c r="AK19">
        <f>+exports!AK21+imports!AK26</f>
        <v>887118</v>
      </c>
      <c r="AL19">
        <f>+exports!AL21+imports!AL26</f>
        <v>581800</v>
      </c>
    </row>
    <row r="20" spans="1:38">
      <c r="B20" t="s">
        <v>46</v>
      </c>
      <c r="AA20" s="1"/>
      <c r="AC20" s="1"/>
      <c r="AE20" s="1"/>
      <c r="AH20">
        <f>+exports!AH22+imports!AH27</f>
        <v>0</v>
      </c>
      <c r="AI20">
        <f>+exports!AI22+imports!AI27</f>
        <v>0</v>
      </c>
      <c r="AJ20">
        <f>+exports!AJ22+imports!AJ27</f>
        <v>0</v>
      </c>
      <c r="AK20">
        <f>+exports!AK22+imports!AK27</f>
        <v>0</v>
      </c>
      <c r="AL20">
        <f>+exports!AL22+imports!AL27</f>
        <v>0</v>
      </c>
    </row>
    <row r="21" spans="1:38">
      <c r="B21" t="s">
        <v>47</v>
      </c>
      <c r="AA21" s="1"/>
      <c r="AC21" s="1"/>
      <c r="AE21" s="1"/>
      <c r="AH21">
        <f>+exports!AH23+imports!AH28</f>
        <v>0</v>
      </c>
      <c r="AI21">
        <f>+exports!AI23+imports!AI28</f>
        <v>0</v>
      </c>
      <c r="AJ21">
        <f>+exports!AJ23+imports!AJ28</f>
        <v>0</v>
      </c>
      <c r="AK21">
        <f>+exports!AK23+imports!AK28</f>
        <v>0</v>
      </c>
      <c r="AL21">
        <f>+exports!AL23+imports!AL28</f>
        <v>0</v>
      </c>
    </row>
    <row r="22" spans="1:38">
      <c r="A22" t="s">
        <v>7</v>
      </c>
      <c r="B22" t="s">
        <v>8</v>
      </c>
      <c r="AH22">
        <f>+exports!AH24+imports!AH29</f>
        <v>459707</v>
      </c>
      <c r="AI22">
        <f>+exports!AI24+imports!AI29</f>
        <v>335177</v>
      </c>
      <c r="AJ22">
        <f>+exports!AJ24+imports!AJ29</f>
        <v>240643</v>
      </c>
      <c r="AK22">
        <f>+exports!AK24+imports!AK29</f>
        <v>167601</v>
      </c>
      <c r="AL22">
        <f>+exports!AL24+imports!AL29</f>
        <v>201445</v>
      </c>
    </row>
    <row r="23" spans="1:38">
      <c r="B23" t="s">
        <v>48</v>
      </c>
      <c r="AH23">
        <f>+exports!AH25+imports!AH30</f>
        <v>521913</v>
      </c>
      <c r="AI23">
        <f>+exports!AI25+imports!AI30</f>
        <v>337643</v>
      </c>
      <c r="AJ23">
        <f>+exports!AJ25+imports!AJ30</f>
        <v>242001</v>
      </c>
      <c r="AK23">
        <f>+exports!AK25+imports!AK30</f>
        <v>436263</v>
      </c>
      <c r="AL23">
        <f>+exports!AL25+imports!AL30</f>
        <v>2972742</v>
      </c>
    </row>
    <row r="24" spans="1:38">
      <c r="A24" t="s">
        <v>7</v>
      </c>
      <c r="B24" t="s">
        <v>21</v>
      </c>
      <c r="AH24">
        <f>+exports!AH26+imports!AH31</f>
        <v>19724</v>
      </c>
      <c r="AI24">
        <f>+exports!AI26+imports!AI31</f>
        <v>22285</v>
      </c>
      <c r="AJ24">
        <f>+exports!AJ26+imports!AJ31</f>
        <v>14800</v>
      </c>
      <c r="AK24">
        <f>+exports!AK26+imports!AK31</f>
        <v>35310</v>
      </c>
      <c r="AL24">
        <f>+exports!AL26+imports!AL31</f>
        <v>24514</v>
      </c>
    </row>
    <row r="25" spans="1:38">
      <c r="B25" t="s">
        <v>49</v>
      </c>
      <c r="AA25" s="1"/>
      <c r="AC25" s="1"/>
      <c r="AE25" s="1"/>
      <c r="AH25">
        <f>+exports!AH27+imports!AH33</f>
        <v>261</v>
      </c>
      <c r="AI25">
        <f>+exports!AI27+imports!AI33</f>
        <v>0</v>
      </c>
      <c r="AJ25">
        <f>+exports!AJ27+imports!AJ33</f>
        <v>106</v>
      </c>
      <c r="AK25">
        <f>+exports!AK27+imports!AK33</f>
        <v>101</v>
      </c>
      <c r="AL25">
        <f>+exports!AL27+imports!AL33</f>
        <v>572</v>
      </c>
    </row>
    <row r="26" spans="1:38">
      <c r="B26" t="s">
        <v>50</v>
      </c>
      <c r="AA26" s="1"/>
      <c r="AC26" s="1"/>
      <c r="AE26" s="1"/>
      <c r="AH26">
        <f>+exports!AH28+imports!AH36</f>
        <v>524179</v>
      </c>
      <c r="AI26">
        <f>+exports!AI28+imports!AI36</f>
        <v>2719000</v>
      </c>
      <c r="AJ26">
        <f>+exports!AJ28+imports!AJ36</f>
        <v>2292531</v>
      </c>
      <c r="AK26">
        <f>+exports!AK28+imports!AK36</f>
        <v>1987702</v>
      </c>
      <c r="AL26">
        <f>+exports!AL28+imports!AL36</f>
        <v>1624576</v>
      </c>
    </row>
    <row r="27" spans="1:38">
      <c r="B27" t="s">
        <v>51</v>
      </c>
      <c r="AA27" s="1"/>
      <c r="AC27" s="1"/>
      <c r="AE27" s="1"/>
      <c r="AH27">
        <f>+exports!AH29+imports!AH37</f>
        <v>0</v>
      </c>
      <c r="AI27">
        <f>+exports!AI29+imports!AI37</f>
        <v>0</v>
      </c>
      <c r="AJ27">
        <f>+exports!AJ29+imports!AJ37</f>
        <v>0</v>
      </c>
      <c r="AK27">
        <f>+exports!AK29+imports!AK37</f>
        <v>0</v>
      </c>
      <c r="AL27">
        <f>+exports!AL29+imports!AL37</f>
        <v>0</v>
      </c>
    </row>
    <row r="28" spans="1:38">
      <c r="B28" t="s">
        <v>26</v>
      </c>
      <c r="AA28" s="1"/>
      <c r="AC28" s="1"/>
      <c r="AE28" s="1"/>
      <c r="AH28">
        <f>+exports!AH30+imports!AH38</f>
        <v>22527367</v>
      </c>
      <c r="AI28">
        <f>+exports!AI30+imports!AI38</f>
        <v>20935889</v>
      </c>
      <c r="AJ28">
        <f>+exports!AJ30+imports!AJ38</f>
        <v>21024411</v>
      </c>
      <c r="AK28">
        <f>+exports!AK30+imports!AK38</f>
        <v>14390194</v>
      </c>
      <c r="AL28">
        <f>+exports!AL30+imports!AL38</f>
        <v>15321905</v>
      </c>
    </row>
    <row r="29" spans="1:38">
      <c r="B29" t="s">
        <v>52</v>
      </c>
      <c r="AA29" s="1"/>
      <c r="AC29" s="1"/>
      <c r="AE29" s="1"/>
      <c r="AH29">
        <f>+exports!AH31+imports!AH39</f>
        <v>17675</v>
      </c>
      <c r="AI29">
        <f>+exports!AI31+imports!AI39</f>
        <v>25552</v>
      </c>
      <c r="AJ29">
        <f>+exports!AJ31+imports!AJ39</f>
        <v>24603</v>
      </c>
      <c r="AK29">
        <f>+exports!AK31+imports!AK39</f>
        <v>32780</v>
      </c>
      <c r="AL29">
        <f>+exports!AL31+imports!AL39</f>
        <v>19594</v>
      </c>
    </row>
    <row r="30" spans="1:38">
      <c r="B30" t="s">
        <v>27</v>
      </c>
      <c r="AA30" s="1"/>
      <c r="AC30" s="1"/>
      <c r="AE30" s="1"/>
      <c r="AH30">
        <f>+exports!AH32+imports!AH40</f>
        <v>11629291</v>
      </c>
      <c r="AI30">
        <f>+exports!AI32+imports!AI40</f>
        <v>10094174</v>
      </c>
      <c r="AJ30">
        <f>+exports!AJ32+imports!AJ40</f>
        <v>8497793</v>
      </c>
      <c r="AK30">
        <f>+exports!AK32+imports!AK40</f>
        <v>5957118</v>
      </c>
      <c r="AL30">
        <f>+exports!AL32+imports!AL40</f>
        <v>6407511</v>
      </c>
    </row>
    <row r="31" spans="1:38">
      <c r="B31" t="s">
        <v>53</v>
      </c>
      <c r="AA31" s="1"/>
      <c r="AC31" s="1"/>
      <c r="AE31" s="1"/>
      <c r="AH31">
        <f>+exports!AH33+imports!AH41</f>
        <v>0</v>
      </c>
      <c r="AI31">
        <f>+exports!AI33+imports!AI41</f>
        <v>0</v>
      </c>
      <c r="AJ31">
        <f>+exports!AJ33+imports!AJ41</f>
        <v>0</v>
      </c>
      <c r="AK31">
        <f>+exports!AK33+imports!AK41</f>
        <v>0</v>
      </c>
      <c r="AL31">
        <f>+exports!AL33+imports!AL41</f>
        <v>860</v>
      </c>
    </row>
    <row r="32" spans="1:38">
      <c r="B32" t="s">
        <v>54</v>
      </c>
      <c r="AA32" s="1"/>
      <c r="AC32" s="1"/>
      <c r="AE32" s="1"/>
      <c r="AH32">
        <f>+exports!AH34+imports!AH42</f>
        <v>115534</v>
      </c>
      <c r="AI32">
        <f>+exports!AI34+imports!AI42</f>
        <v>148328</v>
      </c>
      <c r="AJ32">
        <f>+exports!AJ34+imports!AJ42</f>
        <v>93876</v>
      </c>
      <c r="AK32">
        <f>+exports!AK34+imports!AK42</f>
        <v>160600</v>
      </c>
      <c r="AL32">
        <f>+exports!AL34+imports!AL42</f>
        <v>114746</v>
      </c>
    </row>
    <row r="33" spans="1:38">
      <c r="A33" t="s">
        <v>7</v>
      </c>
      <c r="B33" t="s">
        <v>17</v>
      </c>
      <c r="AH33">
        <f>+exports!AH35+imports!AH43</f>
        <v>14006</v>
      </c>
      <c r="AI33">
        <f>+exports!AI35+imports!AI43</f>
        <v>15005</v>
      </c>
      <c r="AJ33">
        <f>+exports!AJ35+imports!AJ43</f>
        <v>21666</v>
      </c>
      <c r="AK33">
        <f>+exports!AK35+imports!AK43</f>
        <v>10992</v>
      </c>
      <c r="AL33">
        <f>+exports!AL35+imports!AL43</f>
        <v>6487</v>
      </c>
    </row>
    <row r="34" spans="1:38">
      <c r="B34" t="s">
        <v>55</v>
      </c>
      <c r="AA34" s="1"/>
      <c r="AC34" s="1"/>
      <c r="AE34" s="1"/>
      <c r="AH34">
        <f>+exports!AH36+imports!AH44</f>
        <v>0</v>
      </c>
      <c r="AI34">
        <f>+exports!AI36+imports!AI44</f>
        <v>0</v>
      </c>
      <c r="AJ34">
        <f>+exports!AJ36+imports!AJ44</f>
        <v>0</v>
      </c>
      <c r="AK34">
        <f>+exports!AK36+imports!AK44</f>
        <v>0</v>
      </c>
      <c r="AL34">
        <f>+exports!AL36+imports!AL44</f>
        <v>0</v>
      </c>
    </row>
    <row r="35" spans="1:38">
      <c r="A35" t="s">
        <v>7</v>
      </c>
      <c r="B35" t="s">
        <v>15</v>
      </c>
      <c r="AH35">
        <f>+exports!AH37+imports!AH45</f>
        <v>3242454</v>
      </c>
      <c r="AI35">
        <f>+exports!AI37+imports!AI45</f>
        <v>4097552</v>
      </c>
      <c r="AJ35">
        <f>+exports!AJ37+imports!AJ45</f>
        <v>3955920</v>
      </c>
      <c r="AK35">
        <f>+exports!AK37+imports!AK45</f>
        <v>2776024</v>
      </c>
      <c r="AL35">
        <f>+exports!AL37+imports!AL45</f>
        <v>2822252</v>
      </c>
    </row>
    <row r="36" spans="1:38">
      <c r="B36" t="s">
        <v>56</v>
      </c>
      <c r="AH36">
        <f>+exports!AH38+imports!AH46</f>
        <v>0</v>
      </c>
      <c r="AI36">
        <f>+exports!AI38+imports!AI46</f>
        <v>0</v>
      </c>
      <c r="AJ36">
        <f>+exports!AJ38+imports!AJ46</f>
        <v>0</v>
      </c>
      <c r="AK36">
        <f>+exports!AK38+imports!AK46</f>
        <v>0</v>
      </c>
      <c r="AL36">
        <f>+exports!AL38+imports!AL46</f>
        <v>0</v>
      </c>
    </row>
    <row r="37" spans="1:38">
      <c r="B37" t="s">
        <v>57</v>
      </c>
      <c r="AA37" s="1"/>
      <c r="AC37" s="1"/>
      <c r="AE37" s="1"/>
      <c r="AH37">
        <f>+exports!AH39+imports!AH47</f>
        <v>0</v>
      </c>
      <c r="AI37">
        <f>+exports!AI39+imports!AI47</f>
        <v>0</v>
      </c>
      <c r="AJ37">
        <f>+exports!AJ39+imports!AJ47</f>
        <v>1663</v>
      </c>
      <c r="AK37">
        <f>+exports!AK39+imports!AK47</f>
        <v>360</v>
      </c>
      <c r="AL37">
        <f>+exports!AL39+imports!AL47</f>
        <v>32293</v>
      </c>
    </row>
    <row r="38" spans="1:38">
      <c r="A38" t="s">
        <v>7</v>
      </c>
      <c r="B38" t="s">
        <v>10</v>
      </c>
      <c r="D38" t="s">
        <v>34</v>
      </c>
      <c r="AH38">
        <f>+exports!AH40+imports!AH48</f>
        <v>14788193</v>
      </c>
      <c r="AI38">
        <f>+exports!AI40+imports!AI48</f>
        <v>15613092</v>
      </c>
      <c r="AJ38">
        <f>+exports!AJ40+imports!AJ48</f>
        <v>12094597</v>
      </c>
      <c r="AK38">
        <f>+exports!AK40+imports!AK48</f>
        <v>10142130</v>
      </c>
      <c r="AL38">
        <f>+exports!AL40+imports!AL48</f>
        <v>8321706</v>
      </c>
    </row>
    <row r="39" spans="1:38">
      <c r="B39" t="s">
        <v>58</v>
      </c>
      <c r="AH39">
        <f>+exports!AH41+imports!AH49</f>
        <v>202</v>
      </c>
      <c r="AI39">
        <f>+exports!AI41+imports!AI49</f>
        <v>0</v>
      </c>
      <c r="AJ39">
        <f>+exports!AJ41+imports!AJ49</f>
        <v>2023</v>
      </c>
      <c r="AK39">
        <f>+exports!AK41+imports!AK49</f>
        <v>0</v>
      </c>
      <c r="AL39">
        <f>+exports!AL41+imports!AL49</f>
        <v>0</v>
      </c>
    </row>
    <row r="40" spans="1:38">
      <c r="B40" t="s">
        <v>59</v>
      </c>
      <c r="AH40">
        <f>+exports!AH42+imports!AH50</f>
        <v>10151</v>
      </c>
      <c r="AI40">
        <f>+exports!AI42+imports!AI50</f>
        <v>0</v>
      </c>
      <c r="AJ40">
        <f>+exports!AJ42+imports!AJ50</f>
        <v>13695</v>
      </c>
      <c r="AK40">
        <f>+exports!AK42+imports!AK50</f>
        <v>20083</v>
      </c>
      <c r="AL40">
        <f>+exports!AL42+imports!AL50</f>
        <v>1611</v>
      </c>
    </row>
    <row r="41" spans="1:38">
      <c r="B41" t="s">
        <v>60</v>
      </c>
      <c r="AH41">
        <f>+exports!AH43+imports!AH51</f>
        <v>0</v>
      </c>
      <c r="AI41">
        <f>+exports!AI43+imports!AI51</f>
        <v>0</v>
      </c>
      <c r="AJ41">
        <f>+exports!AJ43+imports!AJ51</f>
        <v>0</v>
      </c>
      <c r="AK41">
        <f>+exports!AK43+imports!AK51</f>
        <v>0</v>
      </c>
      <c r="AL41">
        <f>+exports!AL43+imports!AL51</f>
        <v>0</v>
      </c>
    </row>
    <row r="42" spans="1:38">
      <c r="A42" t="s">
        <v>7</v>
      </c>
      <c r="B42" t="s">
        <v>11</v>
      </c>
      <c r="AH42">
        <f>+exports!AH44+imports!AH53</f>
        <v>10474133</v>
      </c>
      <c r="AI42">
        <f>+exports!AI44+imports!AI53</f>
        <v>11602764</v>
      </c>
      <c r="AJ42">
        <f>+exports!AJ44+imports!AJ53</f>
        <v>8748390</v>
      </c>
      <c r="AK42">
        <f>+exports!AK44+imports!AK53</f>
        <v>8541206</v>
      </c>
      <c r="AL42">
        <f>+exports!AL44+imports!AL53</f>
        <v>8695743</v>
      </c>
    </row>
    <row r="43" spans="1:38">
      <c r="B43" t="s">
        <v>61</v>
      </c>
      <c r="AH43">
        <f>+exports!AH45+imports!AH54</f>
        <v>0</v>
      </c>
      <c r="AI43">
        <f>+exports!AI45+imports!AI54</f>
        <v>0</v>
      </c>
      <c r="AJ43">
        <f>+exports!AJ45+imports!AJ54</f>
        <v>0</v>
      </c>
      <c r="AK43">
        <f>+exports!AK45+imports!AK54</f>
        <v>0</v>
      </c>
      <c r="AL43">
        <f>+exports!AL45+imports!AL54</f>
        <v>0</v>
      </c>
    </row>
    <row r="44" spans="1:38">
      <c r="B44" t="s">
        <v>62</v>
      </c>
      <c r="AH44">
        <f>+exports!AH46+imports!AH55</f>
        <v>0</v>
      </c>
      <c r="AI44">
        <f>+exports!AI46+imports!AI55</f>
        <v>0</v>
      </c>
      <c r="AJ44">
        <f>+exports!AJ46+imports!AJ55</f>
        <v>0</v>
      </c>
      <c r="AK44">
        <f>+exports!AK46+imports!AK55</f>
        <v>0</v>
      </c>
      <c r="AL44">
        <f>+exports!AL46+imports!AL55</f>
        <v>0</v>
      </c>
    </row>
    <row r="45" spans="1:38">
      <c r="B45" t="s">
        <v>63</v>
      </c>
      <c r="AH45">
        <f>+exports!AH47+imports!AH56</f>
        <v>0</v>
      </c>
      <c r="AI45">
        <f>+exports!AI47+imports!AI56</f>
        <v>0</v>
      </c>
      <c r="AJ45">
        <f>+exports!AJ47+imports!AJ56</f>
        <v>0</v>
      </c>
      <c r="AK45">
        <f>+exports!AK47+imports!AK56</f>
        <v>0</v>
      </c>
      <c r="AL45">
        <f>+exports!AL47+imports!AL56</f>
        <v>3588</v>
      </c>
    </row>
    <row r="46" spans="1:38">
      <c r="A46" t="s">
        <v>7</v>
      </c>
      <c r="B46" t="s">
        <v>20</v>
      </c>
      <c r="AH46">
        <f>+exports!AH48+imports!AH57</f>
        <v>80611</v>
      </c>
      <c r="AI46">
        <f>+exports!AI48+imports!AI57</f>
        <v>144917</v>
      </c>
      <c r="AJ46">
        <f>+exports!AJ48+imports!AJ57</f>
        <v>112057</v>
      </c>
      <c r="AK46">
        <f>+exports!AK48+imports!AK57</f>
        <v>161456</v>
      </c>
      <c r="AL46">
        <f>+exports!AL48+imports!AL57</f>
        <v>422123</v>
      </c>
    </row>
    <row r="47" spans="1:38">
      <c r="A47" t="s">
        <v>7</v>
      </c>
      <c r="B47" t="s">
        <v>18</v>
      </c>
      <c r="AH47">
        <f>+exports!AH49+imports!AH58</f>
        <v>3611647</v>
      </c>
      <c r="AI47">
        <f>+exports!AI49+imports!AI58</f>
        <v>3629145</v>
      </c>
      <c r="AJ47">
        <f>+exports!AJ49+imports!AJ58</f>
        <v>4844435</v>
      </c>
      <c r="AK47">
        <f>+exports!AK49+imports!AK58</f>
        <v>2716764</v>
      </c>
      <c r="AL47">
        <f>+exports!AL49+imports!AL58</f>
        <v>3399734</v>
      </c>
    </row>
    <row r="48" spans="1:38">
      <c r="B48" t="s">
        <v>64</v>
      </c>
      <c r="AH48">
        <f>+exports!AH50+imports!AH59</f>
        <v>1087</v>
      </c>
      <c r="AI48">
        <f>+exports!AI50+imports!AI59</f>
        <v>2232</v>
      </c>
      <c r="AJ48">
        <f>+exports!AJ50+imports!AJ59</f>
        <v>0</v>
      </c>
      <c r="AK48">
        <f>+exports!AK50+imports!AK59</f>
        <v>1254</v>
      </c>
      <c r="AL48">
        <f>+exports!AL50+imports!AL59</f>
        <v>10595</v>
      </c>
    </row>
    <row r="49" spans="1:38">
      <c r="A49" t="s">
        <v>7</v>
      </c>
      <c r="B49" t="s">
        <v>2</v>
      </c>
      <c r="AH49">
        <f>+exports!AH51+imports!AH60</f>
        <v>67789</v>
      </c>
      <c r="AI49">
        <f>+exports!AI51+imports!AI60</f>
        <v>46039</v>
      </c>
      <c r="AJ49">
        <f>+exports!AJ51+imports!AJ60</f>
        <v>38944</v>
      </c>
      <c r="AK49">
        <f>+exports!AK51+imports!AK60</f>
        <v>73730</v>
      </c>
      <c r="AL49">
        <f>+exports!AL51+imports!AL60</f>
        <v>47476</v>
      </c>
    </row>
    <row r="50" spans="1:38">
      <c r="A50" t="s">
        <v>7</v>
      </c>
      <c r="B50" t="s">
        <v>12</v>
      </c>
      <c r="AH50">
        <f>+exports!AH52+imports!AH61</f>
        <v>36878029</v>
      </c>
      <c r="AI50">
        <f>+exports!AI52+imports!AI61</f>
        <v>49813735</v>
      </c>
      <c r="AJ50">
        <f>+exports!AJ52+imports!AJ61</f>
        <v>44901625</v>
      </c>
      <c r="AK50">
        <f>+exports!AK52+imports!AK61</f>
        <v>26737516</v>
      </c>
      <c r="AL50">
        <f>+exports!AL52+imports!AL61</f>
        <v>34354160</v>
      </c>
    </row>
    <row r="51" spans="1:38">
      <c r="B51" t="s">
        <v>65</v>
      </c>
      <c r="AH51">
        <f>+exports!AH53+imports!AH62</f>
        <v>0</v>
      </c>
      <c r="AI51">
        <f>+exports!AI53+imports!AI62</f>
        <v>887</v>
      </c>
      <c r="AJ51">
        <f>+exports!AJ53+imports!AJ62</f>
        <v>0</v>
      </c>
      <c r="AK51">
        <f>+exports!AK53+imports!AK62</f>
        <v>0</v>
      </c>
      <c r="AL51">
        <f>+exports!AL53+imports!AL62</f>
        <v>0</v>
      </c>
    </row>
    <row r="52" spans="1:38">
      <c r="A52" t="s">
        <v>7</v>
      </c>
      <c r="B52" t="s">
        <v>19</v>
      </c>
      <c r="AH52">
        <f>+exports!AH54+imports!AH63</f>
        <v>1491750</v>
      </c>
      <c r="AI52">
        <f>+exports!AI54+imports!AI63</f>
        <v>1000904</v>
      </c>
      <c r="AJ52">
        <f>+exports!AJ54+imports!AJ63</f>
        <v>1174580</v>
      </c>
      <c r="AK52">
        <f>+exports!AK54+imports!AK63</f>
        <v>587092</v>
      </c>
      <c r="AL52">
        <f>+exports!AL54+imports!AL63</f>
        <v>1050038</v>
      </c>
    </row>
    <row r="53" spans="1:38">
      <c r="B53" t="s">
        <v>28</v>
      </c>
      <c r="AH53">
        <f>+exports!AH55+imports!AH64</f>
        <v>59714</v>
      </c>
      <c r="AI53">
        <f>+exports!AI55+imports!AI64</f>
        <v>47755</v>
      </c>
      <c r="AJ53">
        <f>+exports!AJ55+imports!AJ64</f>
        <v>59046</v>
      </c>
      <c r="AK53">
        <f>+exports!AK55+imports!AK64</f>
        <v>40962</v>
      </c>
      <c r="AL53">
        <f>+exports!AL55+imports!AL64</f>
        <v>68736</v>
      </c>
    </row>
    <row r="54" spans="1:38">
      <c r="B54" t="s">
        <v>66</v>
      </c>
      <c r="AH54">
        <f>+exports!AH56+imports!AH65</f>
        <v>3626462</v>
      </c>
      <c r="AI54">
        <f>+exports!AI56+imports!AI65</f>
        <v>2236097</v>
      </c>
      <c r="AJ54">
        <f>+exports!AJ56+imports!AJ65</f>
        <v>2567738</v>
      </c>
      <c r="AK54">
        <f>+exports!AK56+imports!AK65</f>
        <v>4354492</v>
      </c>
      <c r="AL54">
        <f>+exports!AL56+imports!AL65</f>
        <v>4483425</v>
      </c>
    </row>
    <row r="55" spans="1:38">
      <c r="B55" t="s">
        <v>67</v>
      </c>
      <c r="AH55">
        <f>+exports!AH57+imports!AH66</f>
        <v>2896</v>
      </c>
      <c r="AI55">
        <f>+exports!AI57+imports!AI66</f>
        <v>4756</v>
      </c>
      <c r="AJ55">
        <f>+exports!AJ57+imports!AJ66</f>
        <v>2465</v>
      </c>
      <c r="AK55">
        <f>+exports!AK57+imports!AK66</f>
        <v>1837</v>
      </c>
      <c r="AL55">
        <f>+exports!AL57+imports!AL66</f>
        <v>2506</v>
      </c>
    </row>
    <row r="56" spans="1:38">
      <c r="B56" t="s">
        <v>68</v>
      </c>
      <c r="AH56">
        <f>+exports!AH58+imports!AH68</f>
        <v>449</v>
      </c>
      <c r="AI56">
        <f>+exports!AI58+imports!AI68</f>
        <v>0</v>
      </c>
      <c r="AJ56">
        <f>+exports!AJ58+imports!AJ68</f>
        <v>0</v>
      </c>
      <c r="AK56">
        <f>+exports!AK58+imports!AK68</f>
        <v>1172</v>
      </c>
      <c r="AL56">
        <f>+exports!AL58+imports!AL68</f>
        <v>492</v>
      </c>
    </row>
    <row r="57" spans="1:38">
      <c r="B57" t="s">
        <v>69</v>
      </c>
      <c r="AH57">
        <f>+exports!AH59+imports!AH69</f>
        <v>0</v>
      </c>
      <c r="AI57">
        <f>+exports!AI59+imports!AI69</f>
        <v>0</v>
      </c>
      <c r="AJ57">
        <f>+exports!AJ59+imports!AJ69</f>
        <v>8172</v>
      </c>
      <c r="AK57">
        <f>+exports!AK59+imports!AK69</f>
        <v>0</v>
      </c>
      <c r="AL57">
        <f>+exports!AL59+imports!AL69</f>
        <v>0</v>
      </c>
    </row>
    <row r="58" spans="1:38">
      <c r="B58" t="s">
        <v>3</v>
      </c>
      <c r="AH58">
        <f>+exports!AH60+imports!AH70</f>
        <v>7909</v>
      </c>
      <c r="AI58">
        <f>+exports!AI60+imports!AI70</f>
        <v>12494</v>
      </c>
      <c r="AJ58">
        <f>+exports!AJ60+imports!AJ70</f>
        <v>9035</v>
      </c>
      <c r="AK58">
        <f>+exports!AK60+imports!AK70</f>
        <v>5807</v>
      </c>
      <c r="AL58">
        <f>+exports!AL60+imports!AL70</f>
        <v>5329</v>
      </c>
    </row>
    <row r="59" spans="1:38">
      <c r="B59" t="s">
        <v>30</v>
      </c>
      <c r="AH59">
        <f>+exports!AH61+imports!AH71</f>
        <v>22691</v>
      </c>
      <c r="AI59">
        <f>+exports!AI61+imports!AI71</f>
        <v>18401</v>
      </c>
      <c r="AJ59">
        <f>+exports!AJ61+imports!AJ71</f>
        <v>8823</v>
      </c>
      <c r="AK59">
        <f>+exports!AK61+imports!AK71</f>
        <v>5903</v>
      </c>
      <c r="AL59">
        <f>+exports!AL61+imports!AL71</f>
        <v>2090</v>
      </c>
    </row>
    <row r="60" spans="1:38">
      <c r="B60" t="s">
        <v>70</v>
      </c>
      <c r="AH60">
        <f>+exports!AH62+imports!AH73</f>
        <v>669576</v>
      </c>
      <c r="AI60">
        <f>+exports!AI62+imports!AI73</f>
        <v>424998</v>
      </c>
      <c r="AJ60">
        <f>+exports!AJ62+imports!AJ73</f>
        <v>429199</v>
      </c>
      <c r="AK60">
        <f>+exports!AK62+imports!AK73</f>
        <v>400953</v>
      </c>
      <c r="AL60">
        <f>+exports!AL62+imports!AL73</f>
        <v>417590</v>
      </c>
    </row>
    <row r="61" spans="1:38">
      <c r="B61" t="s">
        <v>71</v>
      </c>
      <c r="AH61">
        <f>+exports!AH63+imports!AH74</f>
        <v>0</v>
      </c>
      <c r="AI61">
        <f>+exports!AI63+imports!AI74</f>
        <v>0</v>
      </c>
      <c r="AJ61">
        <f>+exports!AJ63+imports!AJ74</f>
        <v>0</v>
      </c>
      <c r="AK61">
        <f>+exports!AK63+imports!AK74</f>
        <v>225055</v>
      </c>
      <c r="AL61">
        <f>+exports!AL63+imports!AL74</f>
        <v>369744</v>
      </c>
    </row>
    <row r="62" spans="1:38">
      <c r="B62" t="s">
        <v>72</v>
      </c>
      <c r="AH62">
        <f>+exports!AH64+imports!AH75</f>
        <v>0</v>
      </c>
      <c r="AI62">
        <f>+exports!AI64+imports!AI75</f>
        <v>0</v>
      </c>
      <c r="AJ62">
        <f>+exports!AJ64+imports!AJ75</f>
        <v>0</v>
      </c>
      <c r="AK62">
        <f>+exports!AK64+imports!AK75</f>
        <v>0</v>
      </c>
      <c r="AL62">
        <f>+exports!AL64+imports!AL75</f>
        <v>0</v>
      </c>
    </row>
    <row r="63" spans="1:38">
      <c r="B63" t="s">
        <v>73</v>
      </c>
      <c r="AH63">
        <f>+exports!AH65+imports!AH76</f>
        <v>0</v>
      </c>
      <c r="AI63">
        <f>+exports!AI65+imports!AI76</f>
        <v>0</v>
      </c>
      <c r="AJ63">
        <f>+exports!AJ65+imports!AJ76</f>
        <v>0</v>
      </c>
      <c r="AK63">
        <f>+exports!AK65+imports!AK76</f>
        <v>0</v>
      </c>
      <c r="AL63">
        <f>+exports!AL65+imports!AL76</f>
        <v>0</v>
      </c>
    </row>
    <row r="64" spans="1:38">
      <c r="B64" t="s">
        <v>31</v>
      </c>
      <c r="AH64">
        <f>+exports!AH66+imports!AH78</f>
        <v>1107721</v>
      </c>
      <c r="AI64">
        <f>+exports!AI66+imports!AI78</f>
        <v>1046165</v>
      </c>
      <c r="AJ64">
        <f>+exports!AJ66+imports!AJ78</f>
        <v>634491</v>
      </c>
      <c r="AK64">
        <f>+exports!AK66+imports!AK78</f>
        <v>503667</v>
      </c>
      <c r="AL64">
        <f>+exports!AL66+imports!AL78</f>
        <v>1301490</v>
      </c>
    </row>
    <row r="65" spans="1:44">
      <c r="B65" t="s">
        <v>74</v>
      </c>
      <c r="AH65">
        <f>+exports!AH67+imports!AH79</f>
        <v>0</v>
      </c>
      <c r="AI65">
        <f>+exports!AI67+imports!AI79</f>
        <v>0</v>
      </c>
      <c r="AJ65">
        <f>+exports!AJ67+imports!AJ79</f>
        <v>0</v>
      </c>
      <c r="AK65">
        <f>+exports!AK67+imports!AK79</f>
        <v>0</v>
      </c>
      <c r="AL65">
        <f>+exports!AL67+imports!AL79</f>
        <v>0</v>
      </c>
    </row>
    <row r="66" spans="1:44">
      <c r="B66" t="s">
        <v>75</v>
      </c>
      <c r="AH66">
        <f>+exports!AH68+imports!AH81</f>
        <v>0</v>
      </c>
      <c r="AI66">
        <f>+exports!AI68+imports!AI81</f>
        <v>0</v>
      </c>
      <c r="AJ66">
        <f>+exports!AJ68+imports!AJ81</f>
        <v>0</v>
      </c>
      <c r="AK66">
        <f>+exports!AK68+imports!AK81</f>
        <v>0</v>
      </c>
      <c r="AL66">
        <f>+exports!AL68+imports!AL81</f>
        <v>0</v>
      </c>
    </row>
    <row r="67" spans="1:44">
      <c r="B67" t="s">
        <v>76</v>
      </c>
      <c r="AH67">
        <f>+exports!AH69+imports!AH82</f>
        <v>0</v>
      </c>
      <c r="AI67">
        <f>+exports!AI69+imports!AI82</f>
        <v>0</v>
      </c>
      <c r="AJ67">
        <f>+exports!AJ69+imports!AJ82</f>
        <v>0</v>
      </c>
      <c r="AK67">
        <f>+exports!AK69+imports!AK82</f>
        <v>0</v>
      </c>
      <c r="AL67">
        <f>+exports!AL69+imports!AL82</f>
        <v>0</v>
      </c>
    </row>
    <row r="68" spans="1:44">
      <c r="B68" t="s">
        <v>32</v>
      </c>
      <c r="AH68">
        <f>+exports!AH71+imports!AH84</f>
        <v>481</v>
      </c>
      <c r="AI68">
        <f>+exports!AI71+imports!AI84</f>
        <v>7872</v>
      </c>
      <c r="AJ68">
        <f>+exports!AJ71+imports!AJ84</f>
        <v>2131</v>
      </c>
      <c r="AK68">
        <f>+exports!AK71+imports!AK84</f>
        <v>2117</v>
      </c>
      <c r="AL68">
        <f>+exports!AL71+imports!AL84</f>
        <v>11326</v>
      </c>
    </row>
    <row r="69" spans="1:44">
      <c r="B69" t="s">
        <v>77</v>
      </c>
      <c r="AH69">
        <f>+exports!AH72+imports!AH85</f>
        <v>0</v>
      </c>
      <c r="AI69">
        <f>+exports!AI72+imports!AI85</f>
        <v>25622</v>
      </c>
      <c r="AJ69">
        <f>+exports!AJ72+imports!AJ85</f>
        <v>121419</v>
      </c>
      <c r="AK69">
        <f>+exports!AK72+imports!AK85</f>
        <v>52426</v>
      </c>
      <c r="AL69">
        <f>+exports!AL72+imports!AL85</f>
        <v>73807</v>
      </c>
    </row>
    <row r="70" spans="1:44">
      <c r="B70" t="s">
        <v>78</v>
      </c>
      <c r="AH70">
        <f>+exports!AH73+imports!AH86</f>
        <v>4001</v>
      </c>
      <c r="AI70">
        <f>+exports!AI73+imports!AI86</f>
        <v>0</v>
      </c>
      <c r="AJ70">
        <f>+exports!AJ73+imports!AJ86</f>
        <v>0</v>
      </c>
      <c r="AK70">
        <f>+exports!AK73+imports!AK86</f>
        <v>0</v>
      </c>
      <c r="AL70">
        <f>+exports!AL73+imports!AL86</f>
        <v>0</v>
      </c>
    </row>
    <row r="71" spans="1:44">
      <c r="B71" t="s">
        <v>79</v>
      </c>
      <c r="AH71">
        <f>+exports!AH74+imports!AH88</f>
        <v>0</v>
      </c>
      <c r="AI71">
        <f>+exports!AI74+imports!AI88</f>
        <v>0</v>
      </c>
      <c r="AJ71">
        <f>+exports!AJ74+imports!AJ88</f>
        <v>38</v>
      </c>
      <c r="AK71">
        <f>+exports!AK74+imports!AK88</f>
        <v>0</v>
      </c>
      <c r="AL71">
        <f>+exports!AL74+imports!AL88</f>
        <v>0</v>
      </c>
    </row>
    <row r="72" spans="1:44">
      <c r="B72" t="s">
        <v>80</v>
      </c>
      <c r="AH72">
        <f>+exports!AH75+imports!AH92</f>
        <v>1898</v>
      </c>
      <c r="AI72">
        <f>+exports!AI75+imports!AI92</f>
        <v>3349</v>
      </c>
      <c r="AJ72">
        <f>+exports!AJ75+imports!AJ92</f>
        <v>0</v>
      </c>
      <c r="AK72">
        <f>+exports!AK75+imports!AK92</f>
        <v>0</v>
      </c>
      <c r="AL72">
        <f>+exports!AL75+imports!AL92</f>
        <v>0</v>
      </c>
    </row>
    <row r="73" spans="1:44">
      <c r="B73" t="s">
        <v>81</v>
      </c>
      <c r="AH73">
        <f>+exports!AH76+imports!AH97</f>
        <v>0</v>
      </c>
      <c r="AI73">
        <f>+exports!AI76+imports!AI97</f>
        <v>0</v>
      </c>
      <c r="AJ73">
        <f>+exports!AJ76+imports!AJ97</f>
        <v>0</v>
      </c>
      <c r="AK73">
        <f>+exports!AK76+imports!AK97</f>
        <v>0</v>
      </c>
      <c r="AL73">
        <f>+exports!AL76+imports!AL97</f>
        <v>0</v>
      </c>
    </row>
    <row r="74" spans="1:44">
      <c r="B74" t="s">
        <v>9</v>
      </c>
      <c r="AH74">
        <f>+exports!AH77+imports!AH100</f>
        <v>7579</v>
      </c>
      <c r="AI74">
        <f>+exports!AI77+imports!AI100</f>
        <v>4095</v>
      </c>
      <c r="AJ74">
        <f>+exports!AJ77+imports!AJ100</f>
        <v>0</v>
      </c>
      <c r="AK74">
        <f>+exports!AK77+imports!AK100</f>
        <v>0</v>
      </c>
      <c r="AL74">
        <f>+exports!AL77+imports!AL100</f>
        <v>0</v>
      </c>
    </row>
    <row r="75" spans="1:44">
      <c r="B75" t="s">
        <v>82</v>
      </c>
      <c r="AH75">
        <f>+exports!AH78+imports!AH102</f>
        <v>1040</v>
      </c>
      <c r="AI75">
        <f>+exports!AI78+imports!AI102</f>
        <v>926</v>
      </c>
      <c r="AJ75">
        <f>+exports!AJ78+imports!AJ102</f>
        <v>0</v>
      </c>
      <c r="AK75">
        <f>+exports!AK78+imports!AK102</f>
        <v>1162</v>
      </c>
      <c r="AL75">
        <f>+exports!AL78+imports!AL102</f>
        <v>100675</v>
      </c>
    </row>
    <row r="76" spans="1:44">
      <c r="B76" t="s">
        <v>83</v>
      </c>
      <c r="AH76">
        <f>+exports!AH79+imports!AH103</f>
        <v>162493</v>
      </c>
      <c r="AI76">
        <f>+exports!AI79+imports!AI103</f>
        <v>410442</v>
      </c>
      <c r="AJ76">
        <f>+exports!AJ79+imports!AJ103</f>
        <v>576579</v>
      </c>
      <c r="AK76">
        <f>+exports!AK79+imports!AK103</f>
        <v>848690</v>
      </c>
      <c r="AL76">
        <f>+exports!AL79+imports!AL103</f>
        <v>929692</v>
      </c>
    </row>
    <row r="77" spans="1:44">
      <c r="B77" t="s">
        <v>84</v>
      </c>
      <c r="AH77">
        <f>+exports!AH80+imports!AH104</f>
        <v>1657561</v>
      </c>
      <c r="AI77">
        <f>+exports!AI80+imports!AI104</f>
        <v>1113245</v>
      </c>
      <c r="AJ77">
        <f>+exports!AJ80+imports!AJ104</f>
        <v>1315502</v>
      </c>
      <c r="AK77">
        <f>+exports!AK80+imports!AK104</f>
        <v>1933683</v>
      </c>
      <c r="AL77">
        <f>+exports!AL80+imports!AL104</f>
        <v>1645159</v>
      </c>
    </row>
    <row r="78" spans="1:44">
      <c r="A78" t="s">
        <v>7</v>
      </c>
      <c r="B78" t="s">
        <v>23</v>
      </c>
      <c r="AH78">
        <f>+exports!AH81+imports!AH105</f>
        <v>0</v>
      </c>
      <c r="AI78">
        <f>+exports!AI81+imports!AI105</f>
        <v>0</v>
      </c>
      <c r="AJ78">
        <f>+exports!AJ81+imports!AJ105</f>
        <v>0</v>
      </c>
      <c r="AK78">
        <f>+exports!AK81+imports!AK105</f>
        <v>0</v>
      </c>
      <c r="AL78">
        <f>+exports!AL81+imports!AL105</f>
        <v>0</v>
      </c>
    </row>
    <row r="79" spans="1:44">
      <c r="A79" t="s">
        <v>7</v>
      </c>
      <c r="B79" t="s">
        <v>24</v>
      </c>
      <c r="AH79">
        <f>+exports!AH82+imports!AH106</f>
        <v>0</v>
      </c>
      <c r="AI79">
        <f>+exports!AI82+imports!AI106</f>
        <v>0</v>
      </c>
      <c r="AJ79">
        <f>+exports!AJ82+imports!AJ106</f>
        <v>0</v>
      </c>
      <c r="AK79">
        <f>+exports!AK82+imports!AK106</f>
        <v>0</v>
      </c>
      <c r="AL79">
        <f>+exports!AL82+imports!AL106</f>
        <v>0</v>
      </c>
    </row>
    <row r="80" spans="1:44">
      <c r="T80">
        <f>SUM(T2:T79)</f>
        <v>0</v>
      </c>
      <c r="AH80">
        <f>SUM(AH2:AH79)</f>
        <v>186236258</v>
      </c>
      <c r="AI80">
        <f t="shared" ref="AI80:AR80" si="0">SUM(AI2:AI79)</f>
        <v>192234929</v>
      </c>
      <c r="AJ80">
        <f t="shared" si="0"/>
        <v>167085133</v>
      </c>
      <c r="AK80">
        <f t="shared" si="0"/>
        <v>113794162</v>
      </c>
      <c r="AL80">
        <f t="shared" si="0"/>
        <v>130475034</v>
      </c>
      <c r="AM80">
        <f t="shared" si="0"/>
        <v>0</v>
      </c>
      <c r="AN80">
        <f t="shared" si="0"/>
        <v>0</v>
      </c>
      <c r="AO80">
        <f t="shared" si="0"/>
        <v>0</v>
      </c>
      <c r="AP80">
        <f t="shared" si="0"/>
        <v>0</v>
      </c>
      <c r="AQ80">
        <f t="shared" si="0"/>
        <v>0</v>
      </c>
      <c r="AR80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exports</vt:lpstr>
      <vt:lpstr>imports</vt:lpstr>
      <vt:lpstr>Sheet3</vt:lpstr>
    </vt:vector>
  </TitlesOfParts>
  <Company>Princeton University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rhicks</dc:creator>
  <cp:lastModifiedBy>arpie71</cp:lastModifiedBy>
  <dcterms:created xsi:type="dcterms:W3CDTF">2008-10-31T18:06:47Z</dcterms:created>
  <dcterms:modified xsi:type="dcterms:W3CDTF">2012-01-12T16:42:12Z</dcterms:modified>
</cp:coreProperties>
</file>