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300" windowWidth="13680" windowHeight="6390" activeTab="1"/>
  </bookViews>
  <sheets>
    <sheet name="exports" sheetId="1" r:id="rId1"/>
    <sheet name="imports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R162" i="2"/>
  <c r="AZ98" i="1"/>
  <c r="BA98"/>
  <c r="BB98"/>
  <c r="AY98"/>
  <c r="AY100" s="1"/>
  <c r="AW98"/>
  <c r="AW100" s="1"/>
  <c r="AO98"/>
  <c r="AP98"/>
  <c r="AP100" s="1"/>
  <c r="AQ98"/>
  <c r="AQ100" s="1"/>
  <c r="AR98"/>
  <c r="AS98"/>
  <c r="AS100" s="1"/>
  <c r="AT98"/>
  <c r="AT100" s="1"/>
  <c r="AU98"/>
  <c r="AU100" s="1"/>
  <c r="AV98"/>
  <c r="AX98" l="1"/>
  <c r="AX100" s="1"/>
  <c r="AV100"/>
  <c r="BB160" i="2"/>
  <c r="BD18" l="1"/>
  <c r="BD17"/>
  <c r="BD16"/>
  <c r="BD15"/>
  <c r="AN160"/>
  <c r="AO160"/>
  <c r="AO162" s="1"/>
  <c r="AP160"/>
  <c r="AP162" s="1"/>
  <c r="AR160"/>
  <c r="AS160"/>
  <c r="AS162" s="1"/>
  <c r="AT160"/>
  <c r="AT162" s="1"/>
  <c r="AU160" l="1"/>
  <c r="AU162" s="1"/>
  <c r="AV160"/>
  <c r="AV162" s="1"/>
  <c r="AW160"/>
  <c r="AW162" s="1"/>
  <c r="AX160"/>
  <c r="AX162" s="1"/>
  <c r="AY160"/>
  <c r="AY162" s="1"/>
  <c r="AZ160"/>
  <c r="AZ162" s="1"/>
  <c r="BA160"/>
  <c r="BA162" s="1"/>
  <c r="BB162"/>
  <c r="F98" i="1"/>
  <c r="G98"/>
  <c r="H98"/>
  <c r="I98"/>
  <c r="J98"/>
  <c r="K98"/>
  <c r="K100" s="1"/>
  <c r="L98"/>
  <c r="L100" s="1"/>
  <c r="M98"/>
  <c r="M100" s="1"/>
  <c r="N98"/>
  <c r="N100" s="1"/>
  <c r="O98"/>
  <c r="O100" s="1"/>
  <c r="P98"/>
  <c r="P100" s="1"/>
  <c r="Q98"/>
  <c r="Q100" s="1"/>
  <c r="R98"/>
  <c r="R100" s="1"/>
  <c r="S98"/>
  <c r="S100" s="1"/>
  <c r="T98"/>
  <c r="T100" s="1"/>
  <c r="U98"/>
  <c r="U100" s="1"/>
  <c r="V98"/>
  <c r="V100" s="1"/>
  <c r="W98"/>
  <c r="W100" s="1"/>
  <c r="X98"/>
  <c r="X100" s="1"/>
  <c r="Y98"/>
  <c r="Y100" s="1"/>
  <c r="Z98"/>
  <c r="Z100" s="1"/>
  <c r="AA98"/>
  <c r="AA100" s="1"/>
  <c r="AB98"/>
  <c r="AB100" s="1"/>
  <c r="AC98"/>
  <c r="AC100" s="1"/>
  <c r="AD98"/>
  <c r="AD100" s="1"/>
  <c r="AE98"/>
  <c r="AE100" s="1"/>
  <c r="AF98"/>
  <c r="AF100" s="1"/>
  <c r="AG98"/>
  <c r="AG100" s="1"/>
  <c r="AH98"/>
  <c r="AH100" s="1"/>
  <c r="AI98"/>
  <c r="AI100" s="1"/>
  <c r="AJ98"/>
  <c r="AJ100" s="1"/>
  <c r="AK98"/>
  <c r="AK100" s="1"/>
  <c r="AL98"/>
  <c r="AL100" s="1"/>
  <c r="AM98"/>
  <c r="AM100" s="1"/>
  <c r="AN98"/>
  <c r="AN100" s="1"/>
  <c r="E98"/>
  <c r="E160" i="2"/>
  <c r="F160"/>
  <c r="G160"/>
  <c r="H160"/>
  <c r="I160"/>
  <c r="J160"/>
  <c r="K160"/>
  <c r="K162" s="1"/>
  <c r="L160"/>
  <c r="L162" s="1"/>
  <c r="M160"/>
  <c r="M162" s="1"/>
  <c r="N160"/>
  <c r="N162" s="1"/>
  <c r="O160"/>
  <c r="O162" s="1"/>
  <c r="P160"/>
  <c r="P162" s="1"/>
  <c r="Q160"/>
  <c r="Q162" s="1"/>
  <c r="R160"/>
  <c r="R162" s="1"/>
  <c r="S160"/>
  <c r="S162" s="1"/>
  <c r="T160"/>
  <c r="T162" s="1"/>
  <c r="U160"/>
  <c r="U162" s="1"/>
  <c r="V160"/>
  <c r="V162" s="1"/>
  <c r="W160"/>
  <c r="W162" s="1"/>
  <c r="X160"/>
  <c r="X162" s="1"/>
  <c r="Y160"/>
  <c r="Y162" s="1"/>
  <c r="Z160"/>
  <c r="Z162" s="1"/>
  <c r="AA160"/>
  <c r="AA162" s="1"/>
  <c r="AB160"/>
  <c r="AB162" s="1"/>
  <c r="AC160"/>
  <c r="AC162" s="1"/>
  <c r="AD160"/>
  <c r="AD162" s="1"/>
  <c r="AE160"/>
  <c r="AE162" s="1"/>
  <c r="AF160"/>
  <c r="AF162" s="1"/>
  <c r="AG160"/>
  <c r="AG162" s="1"/>
  <c r="AH160"/>
  <c r="AH162" s="1"/>
  <c r="AI160"/>
  <c r="AI162" s="1"/>
  <c r="AJ160"/>
  <c r="AJ162" s="1"/>
  <c r="AK160"/>
  <c r="AK162" s="1"/>
  <c r="AL160"/>
  <c r="AL162" s="1"/>
  <c r="AM160"/>
  <c r="AM162" s="1"/>
  <c r="AN162"/>
  <c r="AQ37"/>
  <c r="AQ160" s="1"/>
  <c r="AQ162" s="1"/>
</calcChain>
</file>

<file path=xl/sharedStrings.xml><?xml version="1.0" encoding="utf-8"?>
<sst xmlns="http://schemas.openxmlformats.org/spreadsheetml/2006/main" count="561" uniqueCount="188">
  <si>
    <t>notes</t>
  </si>
  <si>
    <t>unit</t>
  </si>
  <si>
    <t>Russia</t>
  </si>
  <si>
    <t>Finland</t>
  </si>
  <si>
    <t>Estonia</t>
  </si>
  <si>
    <t>Latvia</t>
  </si>
  <si>
    <t>Lithuania</t>
  </si>
  <si>
    <t>Sweden</t>
  </si>
  <si>
    <t>Norway</t>
  </si>
  <si>
    <t>Iceland</t>
  </si>
  <si>
    <t>Denmark</t>
  </si>
  <si>
    <t>Greenland</t>
  </si>
  <si>
    <t>Poland</t>
  </si>
  <si>
    <t>Germany</t>
  </si>
  <si>
    <t>Netherlands</t>
  </si>
  <si>
    <t>Dutch Guiana</t>
  </si>
  <si>
    <t>Belgium</t>
  </si>
  <si>
    <t>Luxembourg</t>
  </si>
  <si>
    <t>France</t>
  </si>
  <si>
    <t>Algeria</t>
  </si>
  <si>
    <t>Tunis</t>
  </si>
  <si>
    <t>French West Africa</t>
  </si>
  <si>
    <t>Syria</t>
  </si>
  <si>
    <t>French Indo-China</t>
  </si>
  <si>
    <t>French Guiana</t>
  </si>
  <si>
    <t>Switzerland</t>
  </si>
  <si>
    <t>Andorra</t>
  </si>
  <si>
    <t>Portugal</t>
  </si>
  <si>
    <t>Azores</t>
  </si>
  <si>
    <t>Portuguese West Africa</t>
  </si>
  <si>
    <t>Spain</t>
  </si>
  <si>
    <t>Canary Islands</t>
  </si>
  <si>
    <t>Italy</t>
  </si>
  <si>
    <t>Austria</t>
  </si>
  <si>
    <t>Hungary</t>
  </si>
  <si>
    <t>Czechoslovakia</t>
  </si>
  <si>
    <t>Yugoslavia</t>
  </si>
  <si>
    <t>Greece</t>
  </si>
  <si>
    <t>Albania</t>
  </si>
  <si>
    <t>Bulgaria</t>
  </si>
  <si>
    <t>Roumania</t>
  </si>
  <si>
    <t>Turkey</t>
  </si>
  <si>
    <t>Egypt</t>
  </si>
  <si>
    <t>Iraq</t>
  </si>
  <si>
    <t>Persia</t>
  </si>
  <si>
    <t>Afghanistan</t>
  </si>
  <si>
    <t>Siam</t>
  </si>
  <si>
    <t>China</t>
  </si>
  <si>
    <t>Japan</t>
  </si>
  <si>
    <t>United States</t>
  </si>
  <si>
    <t>Philippine Islands</t>
  </si>
  <si>
    <t>Alaska</t>
  </si>
  <si>
    <t>Porto Rico</t>
  </si>
  <si>
    <t>Hawaii</t>
  </si>
  <si>
    <t>Cuba</t>
  </si>
  <si>
    <t>Haiti</t>
  </si>
  <si>
    <t>St. Domingo</t>
  </si>
  <si>
    <t>Mexico</t>
  </si>
  <si>
    <t>Guatemala</t>
  </si>
  <si>
    <t>Honduras</t>
  </si>
  <si>
    <t>San Salvador</t>
  </si>
  <si>
    <t>Nicaragua</t>
  </si>
  <si>
    <t>Costa Rica</t>
  </si>
  <si>
    <t>Colombia</t>
  </si>
  <si>
    <t>Panama</t>
  </si>
  <si>
    <t>Ecuador</t>
  </si>
  <si>
    <t>Peru</t>
  </si>
  <si>
    <t>Chile</t>
  </si>
  <si>
    <t>Brazil</t>
  </si>
  <si>
    <t>Uruguay</t>
  </si>
  <si>
    <t>Bolivia</t>
  </si>
  <si>
    <t>Argentine Republic</t>
  </si>
  <si>
    <t>Paraguay</t>
  </si>
  <si>
    <t>Irish Free State</t>
  </si>
  <si>
    <t>Gibraltar</t>
  </si>
  <si>
    <t>Malta and Gozo</t>
  </si>
  <si>
    <t>Palestine</t>
  </si>
  <si>
    <t>Natal</t>
  </si>
  <si>
    <t>Transvaal</t>
  </si>
  <si>
    <t>Anglo-Egyptian Sudan</t>
  </si>
  <si>
    <t>Burmah</t>
  </si>
  <si>
    <t>British India</t>
  </si>
  <si>
    <t>Ceylon and Dependencies</t>
  </si>
  <si>
    <t>Hong Kong</t>
  </si>
  <si>
    <t>Australia</t>
  </si>
  <si>
    <t>New Zealand</t>
  </si>
  <si>
    <t>Canada</t>
  </si>
  <si>
    <t>Newfoundland and Coast of Labrador</t>
  </si>
  <si>
    <t>Bahamas</t>
  </si>
  <si>
    <t>Jamaica and Dependencies</t>
  </si>
  <si>
    <t>Barbados</t>
  </si>
  <si>
    <t>Trinidad and Tobago</t>
  </si>
  <si>
    <t>British Guiana</t>
  </si>
  <si>
    <t>bolivares</t>
  </si>
  <si>
    <t>Aruba</t>
  </si>
  <si>
    <t>Curacao</t>
  </si>
  <si>
    <t>Guadeloupe</t>
  </si>
  <si>
    <t>Martinique</t>
  </si>
  <si>
    <t>England</t>
  </si>
  <si>
    <t>Libano</t>
  </si>
  <si>
    <t>Indias Neerlandesas</t>
  </si>
  <si>
    <t>Indochina inglesia</t>
  </si>
  <si>
    <t>Zona del Canal</t>
  </si>
  <si>
    <t>* 1937 Antillas category off by 1533 (Aruba, Cuba, Curacao, Jamaica, Puerto Rico, Domin Rep, Trinidad)</t>
  </si>
  <si>
    <t>Arabia</t>
  </si>
  <si>
    <t>Indostan</t>
  </si>
  <si>
    <t>* 1938: America del Sur off by 110 - in bultos postales</t>
  </si>
  <si>
    <t>Dantzig</t>
  </si>
  <si>
    <t>Monaco</t>
  </si>
  <si>
    <t>Manchukuo</t>
  </si>
  <si>
    <t>Africa Austral Inglesa</t>
  </si>
  <si>
    <t>Islas Francesas del Indico</t>
  </si>
  <si>
    <t>Islas Inglesas del Indico</t>
  </si>
  <si>
    <t>Marruecos Frances</t>
  </si>
  <si>
    <t>Somalia Francesa</t>
  </si>
  <si>
    <t>Somalia Inglesa</t>
  </si>
  <si>
    <t>Sudan Frances</t>
  </si>
  <si>
    <t>St Thomas</t>
  </si>
  <si>
    <t>Islas Baleares</t>
  </si>
  <si>
    <t>Africa Oriental Inglesa</t>
  </si>
  <si>
    <t>Africa Occidental Inglesa</t>
  </si>
  <si>
    <t>Austria-Hungary</t>
  </si>
  <si>
    <t>Gran Bretana</t>
  </si>
  <si>
    <t>Marruecos</t>
  </si>
  <si>
    <t>Guayana Inglesa</t>
  </si>
  <si>
    <t>Guayana Holandesa</t>
  </si>
  <si>
    <t>Islas Falkland</t>
  </si>
  <si>
    <t>San Marino</t>
  </si>
  <si>
    <t>Hedjez-Neyed</t>
  </si>
  <si>
    <t>Nepal</t>
  </si>
  <si>
    <t>Rusia Asiatica</t>
  </si>
  <si>
    <t>Beluchistan</t>
  </si>
  <si>
    <t>Formosa y Pescadores</t>
  </si>
  <si>
    <t>Marruecos Espanol</t>
  </si>
  <si>
    <t>Eritrea</t>
  </si>
  <si>
    <t xml:space="preserve">Belgian Congo </t>
  </si>
  <si>
    <t>Islas de Cabo Verde</t>
  </si>
  <si>
    <t>Tahiti</t>
  </si>
  <si>
    <t>Santa Cruz</t>
  </si>
  <si>
    <t>Barbada</t>
  </si>
  <si>
    <t>Barbuda</t>
  </si>
  <si>
    <t>Trinidad</t>
  </si>
  <si>
    <t>Tobago</t>
  </si>
  <si>
    <t>Bonaire</t>
  </si>
  <si>
    <t>Granada</t>
  </si>
  <si>
    <t>Austria-Hungria</t>
  </si>
  <si>
    <t>Aden</t>
  </si>
  <si>
    <t>Islas Virgenes Orientales</t>
  </si>
  <si>
    <t>Mozambique</t>
  </si>
  <si>
    <t>Islas Bermudas</t>
  </si>
  <si>
    <t>San Pierre and Miquelon</t>
  </si>
  <si>
    <t>San Vicente</t>
  </si>
  <si>
    <t>Santa Lucia</t>
  </si>
  <si>
    <t>No declarado</t>
  </si>
  <si>
    <t>Grenada</t>
  </si>
  <si>
    <t>St. Thomas</t>
  </si>
  <si>
    <t>St Lucia</t>
  </si>
  <si>
    <t>Bolivares</t>
  </si>
  <si>
    <t>Antigua</t>
  </si>
  <si>
    <t>Islas Azores</t>
  </si>
  <si>
    <t>Checoeslovaquia</t>
  </si>
  <si>
    <t>Letonia</t>
  </si>
  <si>
    <t>Burma</t>
  </si>
  <si>
    <t>Africa Occidental Francesa</t>
  </si>
  <si>
    <t>Saint John</t>
  </si>
  <si>
    <t>Tunez</t>
  </si>
  <si>
    <t>Chipre</t>
  </si>
  <si>
    <t>Dominica</t>
  </si>
  <si>
    <t>Montserrat</t>
  </si>
  <si>
    <t>San Cristobal</t>
  </si>
  <si>
    <t>Saba</t>
  </si>
  <si>
    <t>Israel</t>
  </si>
  <si>
    <t>Liberia</t>
  </si>
  <si>
    <t>Turquia Asiatica</t>
  </si>
  <si>
    <t>Yemen</t>
  </si>
  <si>
    <t>San Juan</t>
  </si>
  <si>
    <t>Etiopia</t>
  </si>
  <si>
    <t>Islas Bahreim</t>
  </si>
  <si>
    <t>Libia</t>
  </si>
  <si>
    <t>Venezuela</t>
  </si>
  <si>
    <t>Islas Filipinas</t>
  </si>
  <si>
    <t>St Kitts</t>
  </si>
  <si>
    <t>St Vicente</t>
  </si>
  <si>
    <t>Terranova y Labrador</t>
  </si>
  <si>
    <t>Siria</t>
  </si>
  <si>
    <t>Portugal total is off by 813 in the summary table</t>
  </si>
  <si>
    <t>Esatdistica Mercantil y Maritima</t>
  </si>
  <si>
    <t>TOTAL</t>
  </si>
</sst>
</file>

<file path=xl/styles.xml><?xml version="1.0" encoding="utf-8"?>
<styleSheet xmlns="http://schemas.openxmlformats.org/spreadsheetml/2006/main">
  <numFmts count="1">
    <numFmt numFmtId="164" formatCode="###\ ###\ ##\ ###\ 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105"/>
  <sheetViews>
    <sheetView zoomScale="80" zoomScaleNormal="8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32" sqref="F32"/>
    </sheetView>
  </sheetViews>
  <sheetFormatPr defaultRowHeight="15"/>
  <cols>
    <col min="1" max="1" width="5.7109375" customWidth="1"/>
    <col min="2" max="2" width="6.85546875" customWidth="1"/>
    <col min="3" max="3" width="6.28515625" customWidth="1"/>
    <col min="4" max="4" width="6.5703125" customWidth="1"/>
    <col min="5" max="9" width="9.28515625" bestFit="1" customWidth="1"/>
    <col min="10" max="15" width="9.85546875" bestFit="1" customWidth="1"/>
    <col min="16" max="16" width="11.42578125" customWidth="1"/>
    <col min="17" max="17" width="12.85546875" customWidth="1"/>
    <col min="18" max="18" width="10.28515625" customWidth="1"/>
    <col min="19" max="26" width="10.85546875" bestFit="1" customWidth="1"/>
    <col min="27" max="40" width="10.28515625" bestFit="1" customWidth="1"/>
    <col min="42" max="43" width="10.28515625" bestFit="1" customWidth="1"/>
    <col min="45" max="45" width="10.28515625" bestFit="1" customWidth="1"/>
    <col min="46" max="46" width="11.28515625" bestFit="1" customWidth="1"/>
    <col min="47" max="47" width="10.28515625" bestFit="1" customWidth="1"/>
    <col min="48" max="48" width="12.85546875" customWidth="1"/>
    <col min="49" max="50" width="11.28515625" bestFit="1" customWidth="1"/>
    <col min="51" max="51" width="12" style="1" customWidth="1"/>
  </cols>
  <sheetData>
    <row r="1" spans="1:54"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 s="1">
        <v>1922</v>
      </c>
      <c r="AB1">
        <v>1923</v>
      </c>
      <c r="AC1" s="1">
        <v>1924</v>
      </c>
      <c r="AD1">
        <v>1925</v>
      </c>
      <c r="AE1" s="1">
        <v>1926</v>
      </c>
      <c r="AF1">
        <v>1927</v>
      </c>
      <c r="AG1">
        <v>1928</v>
      </c>
      <c r="AH1">
        <v>1929</v>
      </c>
      <c r="AI1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 s="1">
        <v>1946</v>
      </c>
      <c r="AZ1">
        <v>1947</v>
      </c>
      <c r="BA1">
        <v>1948</v>
      </c>
      <c r="BB1">
        <v>1949</v>
      </c>
    </row>
    <row r="2" spans="1:54"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 s="1">
        <v>1</v>
      </c>
    </row>
    <row r="3" spans="1:54">
      <c r="AA3" s="1"/>
      <c r="AC3" s="1"/>
      <c r="AE3" s="1"/>
      <c r="AP3" t="s">
        <v>157</v>
      </c>
      <c r="AQ3" t="s">
        <v>157</v>
      </c>
      <c r="AS3" t="s">
        <v>157</v>
      </c>
      <c r="AT3" t="s">
        <v>157</v>
      </c>
      <c r="AU3" t="s">
        <v>157</v>
      </c>
      <c r="AV3" t="s">
        <v>157</v>
      </c>
      <c r="AX3" t="s">
        <v>157</v>
      </c>
    </row>
    <row r="4" spans="1:54">
      <c r="A4" t="s">
        <v>179</v>
      </c>
      <c r="B4" t="s">
        <v>19</v>
      </c>
      <c r="AB4">
        <v>16319.75</v>
      </c>
      <c r="AC4">
        <v>60839.6</v>
      </c>
      <c r="AD4">
        <v>39008.699999999997</v>
      </c>
      <c r="AK4">
        <v>2011</v>
      </c>
      <c r="AL4">
        <v>12200</v>
      </c>
      <c r="AM4">
        <v>7925</v>
      </c>
      <c r="AN4">
        <v>20422</v>
      </c>
      <c r="AP4">
        <v>31406</v>
      </c>
      <c r="AQ4">
        <v>1046</v>
      </c>
      <c r="AX4" s="2"/>
    </row>
    <row r="5" spans="1:54">
      <c r="A5" t="s">
        <v>179</v>
      </c>
      <c r="B5" t="s">
        <v>110</v>
      </c>
      <c r="AQ5">
        <v>134070</v>
      </c>
      <c r="AS5">
        <v>775498</v>
      </c>
      <c r="AT5">
        <v>254646</v>
      </c>
      <c r="AU5">
        <v>1017081</v>
      </c>
      <c r="AX5" s="2"/>
      <c r="AY5" s="1">
        <v>3320349</v>
      </c>
    </row>
    <row r="6" spans="1:54">
      <c r="A6" t="s">
        <v>179</v>
      </c>
      <c r="B6" t="s">
        <v>120</v>
      </c>
      <c r="AS6">
        <v>2384155</v>
      </c>
      <c r="AT6">
        <v>2182425</v>
      </c>
      <c r="AU6">
        <v>2177890</v>
      </c>
      <c r="AX6" s="2"/>
      <c r="AY6" s="1">
        <v>133677</v>
      </c>
    </row>
    <row r="7" spans="1:54">
      <c r="A7" t="s">
        <v>179</v>
      </c>
      <c r="B7" t="s">
        <v>163</v>
      </c>
      <c r="AS7">
        <v>383749</v>
      </c>
      <c r="AX7" s="2"/>
      <c r="AY7" s="1">
        <v>399763</v>
      </c>
    </row>
    <row r="8" spans="1:54">
      <c r="A8" t="s">
        <v>179</v>
      </c>
      <c r="B8" t="s">
        <v>158</v>
      </c>
      <c r="AS8">
        <v>266951</v>
      </c>
      <c r="AT8">
        <v>23925</v>
      </c>
      <c r="AX8" s="1">
        <v>4484</v>
      </c>
    </row>
    <row r="9" spans="1:54">
      <c r="A9" t="s">
        <v>179</v>
      </c>
      <c r="B9" t="s">
        <v>71</v>
      </c>
      <c r="AA9">
        <v>11316</v>
      </c>
      <c r="AB9">
        <v>20964</v>
      </c>
      <c r="AD9">
        <v>53335</v>
      </c>
      <c r="AE9">
        <v>46473</v>
      </c>
      <c r="AF9">
        <v>55965</v>
      </c>
      <c r="AG9">
        <v>18515</v>
      </c>
      <c r="AH9">
        <v>49145</v>
      </c>
      <c r="AI9">
        <v>27660</v>
      </c>
      <c r="AJ9">
        <v>405555</v>
      </c>
      <c r="AK9">
        <v>112044.45</v>
      </c>
      <c r="AL9">
        <v>2985</v>
      </c>
      <c r="AM9">
        <v>7115</v>
      </c>
      <c r="AN9">
        <v>27406.799999999999</v>
      </c>
      <c r="AP9">
        <v>416729</v>
      </c>
      <c r="AS9">
        <v>3910219</v>
      </c>
      <c r="AT9">
        <v>15889111</v>
      </c>
      <c r="AU9">
        <v>10171596</v>
      </c>
      <c r="AV9">
        <v>568463</v>
      </c>
      <c r="AW9">
        <v>372838</v>
      </c>
      <c r="AX9" s="1">
        <v>2661689</v>
      </c>
      <c r="AY9" s="1">
        <v>31324540</v>
      </c>
    </row>
    <row r="10" spans="1:54">
      <c r="A10" t="s">
        <v>179</v>
      </c>
      <c r="B10" t="s">
        <v>94</v>
      </c>
      <c r="V10">
        <v>38349</v>
      </c>
      <c r="W10">
        <v>106330.5</v>
      </c>
      <c r="X10">
        <v>102677.7</v>
      </c>
      <c r="Y10">
        <v>130023.5</v>
      </c>
      <c r="Z10">
        <v>115054.7</v>
      </c>
      <c r="AA10">
        <v>22317</v>
      </c>
      <c r="AB10">
        <v>8354</v>
      </c>
      <c r="AC10">
        <v>2796799.55</v>
      </c>
      <c r="AD10">
        <v>29290754.050000001</v>
      </c>
      <c r="AE10">
        <v>45945431.130000003</v>
      </c>
      <c r="AF10">
        <v>69524639.950000003</v>
      </c>
      <c r="AG10">
        <v>145313303.44999999</v>
      </c>
      <c r="AH10">
        <v>179647797.25</v>
      </c>
      <c r="AI10">
        <v>218749276.5</v>
      </c>
      <c r="AJ10">
        <v>198997432.44999999</v>
      </c>
      <c r="AK10">
        <v>194180112.61000001</v>
      </c>
      <c r="AL10">
        <v>209990305.22</v>
      </c>
      <c r="AM10">
        <v>232803731.03999999</v>
      </c>
      <c r="AN10">
        <v>254011844.93000001</v>
      </c>
      <c r="AP10">
        <v>345290681</v>
      </c>
      <c r="AQ10">
        <v>336866034</v>
      </c>
      <c r="AS10">
        <v>298419210</v>
      </c>
      <c r="AT10">
        <v>393511720</v>
      </c>
      <c r="AU10">
        <v>203668380</v>
      </c>
      <c r="AV10">
        <v>4040386</v>
      </c>
      <c r="AW10">
        <v>1239257</v>
      </c>
      <c r="AX10" s="1">
        <v>106328606</v>
      </c>
      <c r="AY10" s="1">
        <v>470253548</v>
      </c>
    </row>
    <row r="11" spans="1:54">
      <c r="A11" t="s">
        <v>179</v>
      </c>
      <c r="B11" t="s">
        <v>84</v>
      </c>
      <c r="AQ11">
        <v>4637</v>
      </c>
      <c r="AX11" s="1"/>
    </row>
    <row r="12" spans="1:54">
      <c r="A12" t="s">
        <v>179</v>
      </c>
      <c r="B12" t="s">
        <v>33</v>
      </c>
      <c r="AD12">
        <v>164874</v>
      </c>
      <c r="AN12">
        <v>900</v>
      </c>
      <c r="AQ12">
        <v>2413</v>
      </c>
      <c r="AX12" s="1"/>
      <c r="AY12" s="1">
        <v>39</v>
      </c>
    </row>
    <row r="13" spans="1:54">
      <c r="A13" t="s">
        <v>179</v>
      </c>
      <c r="B13" t="s">
        <v>121</v>
      </c>
      <c r="J13">
        <v>140056</v>
      </c>
      <c r="K13">
        <v>128425</v>
      </c>
      <c r="L13">
        <v>533168</v>
      </c>
      <c r="M13">
        <v>408610</v>
      </c>
      <c r="N13">
        <v>578868</v>
      </c>
      <c r="O13">
        <v>415314</v>
      </c>
      <c r="P13">
        <v>1469584</v>
      </c>
      <c r="Q13">
        <v>1405492</v>
      </c>
      <c r="R13">
        <v>2051273</v>
      </c>
      <c r="S13">
        <v>1899334</v>
      </c>
      <c r="AX13" s="1"/>
    </row>
    <row r="14" spans="1:54">
      <c r="A14" t="s">
        <v>179</v>
      </c>
      <c r="B14" t="s">
        <v>88</v>
      </c>
      <c r="AX14" s="1"/>
      <c r="AY14" s="1">
        <v>160</v>
      </c>
    </row>
    <row r="15" spans="1:54">
      <c r="A15" t="s">
        <v>179</v>
      </c>
      <c r="B15" t="s">
        <v>90</v>
      </c>
      <c r="O15">
        <v>4110</v>
      </c>
      <c r="R15">
        <v>4000</v>
      </c>
      <c r="S15">
        <v>1000</v>
      </c>
      <c r="T15">
        <v>17446</v>
      </c>
      <c r="U15">
        <v>16255.25</v>
      </c>
      <c r="V15">
        <v>331770.2</v>
      </c>
      <c r="W15">
        <v>450192.3</v>
      </c>
      <c r="X15">
        <v>443351</v>
      </c>
      <c r="Y15">
        <v>225159.8</v>
      </c>
      <c r="Z15">
        <v>67561</v>
      </c>
      <c r="AA15">
        <v>106674</v>
      </c>
      <c r="AB15">
        <v>253492</v>
      </c>
      <c r="AC15">
        <v>357212</v>
      </c>
      <c r="AD15">
        <v>206528</v>
      </c>
      <c r="AE15">
        <v>168641</v>
      </c>
      <c r="AF15">
        <v>150165</v>
      </c>
      <c r="AG15">
        <v>333800</v>
      </c>
      <c r="AH15">
        <v>252300</v>
      </c>
      <c r="AI15">
        <v>295470</v>
      </c>
      <c r="AJ15">
        <v>209540</v>
      </c>
      <c r="AK15">
        <v>170272.5</v>
      </c>
      <c r="AL15">
        <v>169720</v>
      </c>
      <c r="AM15">
        <v>160660</v>
      </c>
      <c r="AN15">
        <v>194060</v>
      </c>
      <c r="AP15">
        <v>24288</v>
      </c>
      <c r="AQ15">
        <v>3280</v>
      </c>
      <c r="AS15">
        <v>240446</v>
      </c>
      <c r="AT15">
        <v>166077</v>
      </c>
      <c r="AU15">
        <v>227220</v>
      </c>
      <c r="AV15">
        <v>1725</v>
      </c>
      <c r="AW15">
        <v>91818</v>
      </c>
      <c r="AX15" s="1">
        <v>633</v>
      </c>
      <c r="AY15" s="1">
        <v>351926</v>
      </c>
    </row>
    <row r="16" spans="1:54">
      <c r="A16" t="s">
        <v>179</v>
      </c>
      <c r="B16" t="s">
        <v>16</v>
      </c>
      <c r="J16">
        <v>11820</v>
      </c>
      <c r="K16">
        <v>79278</v>
      </c>
      <c r="L16">
        <v>16001</v>
      </c>
      <c r="M16">
        <v>31859</v>
      </c>
      <c r="N16">
        <v>221641</v>
      </c>
      <c r="O16">
        <v>67713</v>
      </c>
      <c r="P16">
        <v>259738</v>
      </c>
      <c r="Q16">
        <v>594642</v>
      </c>
      <c r="R16">
        <v>428817</v>
      </c>
      <c r="S16">
        <v>68256</v>
      </c>
      <c r="X16">
        <v>24400</v>
      </c>
      <c r="Y16">
        <v>186419</v>
      </c>
      <c r="Z16">
        <v>239486.5</v>
      </c>
      <c r="AA16">
        <v>313539.90000000002</v>
      </c>
      <c r="AB16">
        <v>793415</v>
      </c>
      <c r="AC16">
        <v>442120.42</v>
      </c>
      <c r="AD16">
        <v>1104992.57</v>
      </c>
      <c r="AE16">
        <v>272015</v>
      </c>
      <c r="AF16">
        <v>418891.4</v>
      </c>
      <c r="AG16">
        <v>766161.25</v>
      </c>
      <c r="AH16">
        <v>1085024.6499999999</v>
      </c>
      <c r="AI16">
        <v>669381.6</v>
      </c>
      <c r="AJ16">
        <v>444479.6</v>
      </c>
      <c r="AK16">
        <v>204381</v>
      </c>
      <c r="AL16">
        <v>254328.75</v>
      </c>
      <c r="AM16">
        <v>727983.9</v>
      </c>
      <c r="AN16">
        <v>1140929.3</v>
      </c>
      <c r="AP16">
        <v>2406993</v>
      </c>
      <c r="AQ16">
        <v>2337435</v>
      </c>
      <c r="AS16">
        <v>1019844</v>
      </c>
      <c r="AX16" s="1"/>
      <c r="AY16" s="1">
        <v>4306593</v>
      </c>
    </row>
    <row r="17" spans="1:51">
      <c r="A17" t="s">
        <v>179</v>
      </c>
      <c r="B17" t="s">
        <v>70</v>
      </c>
      <c r="AV17">
        <v>6802</v>
      </c>
      <c r="AW17">
        <v>1120</v>
      </c>
      <c r="AX17" s="1">
        <v>252</v>
      </c>
      <c r="AY17" s="1">
        <v>4364</v>
      </c>
    </row>
    <row r="18" spans="1:51">
      <c r="A18" t="s">
        <v>179</v>
      </c>
      <c r="B18" t="s">
        <v>143</v>
      </c>
      <c r="V18">
        <v>434</v>
      </c>
      <c r="W18">
        <v>95471.5</v>
      </c>
      <c r="X18">
        <v>225787.6</v>
      </c>
      <c r="Y18">
        <v>60680</v>
      </c>
      <c r="Z18">
        <v>39454</v>
      </c>
      <c r="AA18">
        <v>12925</v>
      </c>
      <c r="AB18">
        <v>10609</v>
      </c>
      <c r="AC18">
        <v>50953</v>
      </c>
      <c r="AD18">
        <v>16870</v>
      </c>
      <c r="AE18">
        <v>6880</v>
      </c>
      <c r="AF18">
        <v>2856</v>
      </c>
      <c r="AG18">
        <v>19099</v>
      </c>
      <c r="AH18">
        <v>1325</v>
      </c>
      <c r="AJ18">
        <v>1070</v>
      </c>
      <c r="AK18">
        <v>1200</v>
      </c>
      <c r="AL18">
        <v>1765</v>
      </c>
      <c r="AN18">
        <v>430</v>
      </c>
      <c r="AP18">
        <v>150</v>
      </c>
      <c r="AS18">
        <v>1800</v>
      </c>
      <c r="AU18">
        <v>720</v>
      </c>
      <c r="AV18">
        <v>23424</v>
      </c>
      <c r="AW18">
        <v>5440</v>
      </c>
      <c r="AX18" s="1">
        <v>32076</v>
      </c>
      <c r="AY18" s="1">
        <v>58126</v>
      </c>
    </row>
    <row r="19" spans="1:51">
      <c r="A19" t="s">
        <v>179</v>
      </c>
      <c r="B19" t="s">
        <v>68</v>
      </c>
      <c r="J19">
        <v>113800</v>
      </c>
      <c r="K19">
        <v>31500</v>
      </c>
      <c r="M19">
        <v>41000</v>
      </c>
      <c r="U19">
        <v>672000</v>
      </c>
      <c r="AP19">
        <v>200</v>
      </c>
      <c r="AQ19">
        <v>238038</v>
      </c>
      <c r="AS19">
        <v>6507764</v>
      </c>
      <c r="AT19">
        <v>10544494</v>
      </c>
      <c r="AU19">
        <v>7131687</v>
      </c>
      <c r="AV19">
        <v>3964813</v>
      </c>
      <c r="AW19">
        <v>19597</v>
      </c>
      <c r="AX19" s="1">
        <v>6763001</v>
      </c>
      <c r="AY19" s="1">
        <v>9118885</v>
      </c>
    </row>
    <row r="20" spans="1:51">
      <c r="A20" t="s">
        <v>179</v>
      </c>
      <c r="B20" t="s">
        <v>162</v>
      </c>
      <c r="AX20" s="1"/>
    </row>
    <row r="21" spans="1:51">
      <c r="A21" t="s">
        <v>179</v>
      </c>
      <c r="B21" t="s">
        <v>86</v>
      </c>
      <c r="O21">
        <v>22380</v>
      </c>
      <c r="P21">
        <v>25450</v>
      </c>
      <c r="Q21">
        <v>53575</v>
      </c>
      <c r="R21">
        <v>45000</v>
      </c>
      <c r="W21">
        <v>74000</v>
      </c>
      <c r="X21">
        <v>119.6</v>
      </c>
      <c r="AA21">
        <v>309036.45</v>
      </c>
      <c r="AB21">
        <v>604500</v>
      </c>
      <c r="AF21">
        <v>60400</v>
      </c>
      <c r="AH21">
        <v>569945</v>
      </c>
      <c r="AI21">
        <v>12763127</v>
      </c>
      <c r="AJ21">
        <v>1728414</v>
      </c>
      <c r="AK21">
        <v>2430107</v>
      </c>
      <c r="AL21">
        <v>6076706</v>
      </c>
      <c r="AM21">
        <v>4909000</v>
      </c>
      <c r="AN21">
        <v>7755478</v>
      </c>
      <c r="AP21">
        <v>14803706</v>
      </c>
      <c r="AQ21">
        <v>7984445</v>
      </c>
      <c r="AS21">
        <v>14127148</v>
      </c>
      <c r="AT21">
        <v>22080015</v>
      </c>
      <c r="AU21">
        <v>27973739</v>
      </c>
      <c r="AV21">
        <v>3384589</v>
      </c>
      <c r="AW21">
        <v>1042956</v>
      </c>
      <c r="AX21" s="1">
        <v>12189002</v>
      </c>
      <c r="AY21" s="1">
        <v>24415295</v>
      </c>
    </row>
    <row r="22" spans="1:51">
      <c r="A22" t="s">
        <v>179</v>
      </c>
      <c r="B22" t="s">
        <v>31</v>
      </c>
      <c r="S22">
        <v>14800</v>
      </c>
      <c r="T22">
        <v>125945</v>
      </c>
      <c r="U22">
        <v>84775</v>
      </c>
      <c r="V22">
        <v>142364</v>
      </c>
      <c r="W22">
        <v>40150</v>
      </c>
      <c r="X22">
        <v>583371</v>
      </c>
      <c r="Y22">
        <v>747533.4</v>
      </c>
      <c r="Z22">
        <v>302521</v>
      </c>
      <c r="AA22">
        <v>478010.6</v>
      </c>
      <c r="AB22">
        <v>432168.2</v>
      </c>
      <c r="AC22">
        <v>561248</v>
      </c>
      <c r="AD22">
        <v>650250.25</v>
      </c>
      <c r="AE22">
        <v>614767</v>
      </c>
      <c r="AF22">
        <v>672690</v>
      </c>
      <c r="AG22">
        <v>666572.80000000005</v>
      </c>
      <c r="AH22">
        <v>599650.80000000005</v>
      </c>
      <c r="AI22">
        <v>271888</v>
      </c>
      <c r="AJ22">
        <v>89743.75</v>
      </c>
      <c r="AK22">
        <v>210608.4</v>
      </c>
      <c r="AL22">
        <v>76260.5</v>
      </c>
      <c r="AM22">
        <v>66891</v>
      </c>
      <c r="AN22">
        <v>60427</v>
      </c>
      <c r="AP22">
        <v>14995</v>
      </c>
      <c r="AQ22">
        <v>1969679</v>
      </c>
      <c r="AS22">
        <v>8610176</v>
      </c>
      <c r="AT22">
        <v>6986967</v>
      </c>
      <c r="AU22">
        <v>2017194</v>
      </c>
      <c r="AV22">
        <v>4000</v>
      </c>
      <c r="AW22">
        <v>652392</v>
      </c>
      <c r="AX22" s="1">
        <v>2512144</v>
      </c>
      <c r="AY22" s="1">
        <v>11358077</v>
      </c>
    </row>
    <row r="23" spans="1:51">
      <c r="A23" t="s">
        <v>179</v>
      </c>
      <c r="B23" t="s">
        <v>160</v>
      </c>
      <c r="AP23">
        <v>41335</v>
      </c>
      <c r="AQ23">
        <v>147537</v>
      </c>
      <c r="AX23" s="1"/>
      <c r="AY23" s="1">
        <v>110</v>
      </c>
    </row>
    <row r="24" spans="1:51">
      <c r="A24" t="s">
        <v>179</v>
      </c>
      <c r="B24" t="s">
        <v>67</v>
      </c>
      <c r="Y24">
        <v>10260</v>
      </c>
      <c r="AA24">
        <v>634</v>
      </c>
      <c r="AB24">
        <v>122104</v>
      </c>
      <c r="AC24">
        <v>10000</v>
      </c>
      <c r="AD24">
        <v>22310</v>
      </c>
      <c r="AE24">
        <v>20780</v>
      </c>
      <c r="AF24">
        <v>134738</v>
      </c>
      <c r="AG24">
        <v>51992</v>
      </c>
      <c r="AH24">
        <v>103960</v>
      </c>
      <c r="AI24">
        <v>50080</v>
      </c>
      <c r="AJ24">
        <v>20635</v>
      </c>
      <c r="AK24">
        <v>197400</v>
      </c>
      <c r="AL24">
        <v>610780.4</v>
      </c>
      <c r="AM24">
        <v>1336482</v>
      </c>
      <c r="AN24">
        <v>1897794</v>
      </c>
      <c r="AP24">
        <v>3544610</v>
      </c>
      <c r="AQ24">
        <v>2863732</v>
      </c>
      <c r="AS24">
        <v>63464</v>
      </c>
      <c r="AT24">
        <v>632833</v>
      </c>
      <c r="AU24">
        <v>299993</v>
      </c>
      <c r="AV24">
        <v>173296</v>
      </c>
      <c r="AW24">
        <v>52914</v>
      </c>
      <c r="AX24" s="1">
        <v>909</v>
      </c>
      <c r="AY24" s="1">
        <v>121082</v>
      </c>
    </row>
    <row r="25" spans="1:51">
      <c r="A25" t="s">
        <v>179</v>
      </c>
      <c r="B25" t="s">
        <v>47</v>
      </c>
      <c r="X25">
        <v>6326.75</v>
      </c>
      <c r="AA25">
        <v>5906.5</v>
      </c>
      <c r="AM25">
        <v>1537</v>
      </c>
      <c r="AP25">
        <v>40</v>
      </c>
      <c r="AS25">
        <v>1500</v>
      </c>
      <c r="AT25">
        <v>14488</v>
      </c>
      <c r="AX25" s="1"/>
      <c r="AY25" s="1">
        <v>4797</v>
      </c>
    </row>
    <row r="26" spans="1:51">
      <c r="A26" t="s">
        <v>179</v>
      </c>
      <c r="B26" t="s">
        <v>63</v>
      </c>
      <c r="J26">
        <v>68053</v>
      </c>
      <c r="K26">
        <v>1000</v>
      </c>
      <c r="L26">
        <v>10584</v>
      </c>
      <c r="M26">
        <v>26994</v>
      </c>
      <c r="N26">
        <v>4890</v>
      </c>
      <c r="O26">
        <v>301933</v>
      </c>
      <c r="P26">
        <v>494350</v>
      </c>
      <c r="Q26">
        <v>374336</v>
      </c>
      <c r="R26">
        <v>2151434</v>
      </c>
      <c r="S26">
        <v>520049</v>
      </c>
      <c r="T26">
        <v>235984.6</v>
      </c>
      <c r="U26">
        <v>342264.05</v>
      </c>
      <c r="V26">
        <v>600399.74</v>
      </c>
      <c r="W26">
        <v>612203</v>
      </c>
      <c r="X26">
        <v>614955.25</v>
      </c>
      <c r="Y26">
        <v>1867307.45</v>
      </c>
      <c r="Z26">
        <v>942700.4</v>
      </c>
      <c r="AA26">
        <v>1639676.5</v>
      </c>
      <c r="AB26">
        <v>1396572.4</v>
      </c>
      <c r="AC26">
        <v>1754804.5</v>
      </c>
      <c r="AD26">
        <v>2645251.2999999998</v>
      </c>
      <c r="AE26">
        <v>2231824.6</v>
      </c>
      <c r="AF26">
        <v>1914532.95</v>
      </c>
      <c r="AG26">
        <v>4532323.75</v>
      </c>
      <c r="AH26">
        <v>3880439.55</v>
      </c>
      <c r="AI26">
        <v>1256317.8500000001</v>
      </c>
      <c r="AJ26">
        <v>1011712.4</v>
      </c>
      <c r="AK26">
        <v>1996542.23</v>
      </c>
      <c r="AL26">
        <v>1589675.09</v>
      </c>
      <c r="AM26">
        <v>332122.51</v>
      </c>
      <c r="AN26">
        <v>188023.4</v>
      </c>
      <c r="AP26">
        <v>2123080</v>
      </c>
      <c r="AQ26">
        <v>1446627</v>
      </c>
      <c r="AS26">
        <v>915485</v>
      </c>
      <c r="AT26">
        <v>1444810</v>
      </c>
      <c r="AU26">
        <v>1559890</v>
      </c>
      <c r="AV26">
        <v>1199322</v>
      </c>
      <c r="AW26">
        <v>3913227</v>
      </c>
      <c r="AX26" s="1">
        <v>4508058</v>
      </c>
      <c r="AY26" s="1">
        <v>4478700</v>
      </c>
    </row>
    <row r="27" spans="1:51">
      <c r="A27" t="s">
        <v>179</v>
      </c>
      <c r="B27" t="s">
        <v>62</v>
      </c>
      <c r="J27">
        <v>1789</v>
      </c>
      <c r="L27">
        <v>438098</v>
      </c>
      <c r="M27">
        <v>37500</v>
      </c>
      <c r="Z27">
        <v>9500</v>
      </c>
      <c r="AB27">
        <v>2000</v>
      </c>
      <c r="AC27">
        <v>13461</v>
      </c>
      <c r="AD27">
        <v>15533</v>
      </c>
      <c r="AE27">
        <v>4067</v>
      </c>
      <c r="AF27">
        <v>1998</v>
      </c>
      <c r="AG27">
        <v>18060</v>
      </c>
      <c r="AH27">
        <v>5000</v>
      </c>
      <c r="AI27">
        <v>1333</v>
      </c>
      <c r="AJ27">
        <v>7500</v>
      </c>
      <c r="AM27">
        <v>1000</v>
      </c>
      <c r="AN27">
        <v>3355</v>
      </c>
      <c r="AP27">
        <v>4333</v>
      </c>
      <c r="AQ27">
        <v>4000</v>
      </c>
      <c r="AS27">
        <v>600</v>
      </c>
      <c r="AT27">
        <v>500</v>
      </c>
      <c r="AV27">
        <v>513</v>
      </c>
      <c r="AW27">
        <v>1234</v>
      </c>
      <c r="AX27" s="1">
        <v>48392</v>
      </c>
      <c r="AY27" s="1">
        <v>19439</v>
      </c>
    </row>
    <row r="28" spans="1:51">
      <c r="A28" t="s">
        <v>179</v>
      </c>
      <c r="B28" t="s">
        <v>54</v>
      </c>
      <c r="J28">
        <v>8816886</v>
      </c>
      <c r="K28">
        <v>7999242</v>
      </c>
      <c r="L28">
        <v>3277120</v>
      </c>
      <c r="M28">
        <v>754327</v>
      </c>
      <c r="N28">
        <v>1228817</v>
      </c>
      <c r="O28">
        <v>77332</v>
      </c>
      <c r="P28">
        <v>795359</v>
      </c>
      <c r="Q28">
        <v>22676</v>
      </c>
      <c r="R28">
        <v>58996</v>
      </c>
      <c r="S28">
        <v>2900</v>
      </c>
      <c r="T28">
        <v>101920</v>
      </c>
      <c r="U28">
        <v>90190</v>
      </c>
      <c r="V28">
        <v>6880</v>
      </c>
      <c r="W28">
        <v>719151.05</v>
      </c>
      <c r="X28">
        <v>1211345</v>
      </c>
      <c r="Y28">
        <v>3246843</v>
      </c>
      <c r="Z28">
        <v>1000833</v>
      </c>
      <c r="AA28">
        <v>446</v>
      </c>
      <c r="AB28">
        <v>1613630</v>
      </c>
      <c r="AC28">
        <v>2353952</v>
      </c>
      <c r="AD28">
        <v>2645571</v>
      </c>
      <c r="AE28">
        <v>919445</v>
      </c>
      <c r="AF28">
        <v>888119.5</v>
      </c>
      <c r="AG28">
        <v>60570</v>
      </c>
      <c r="AH28">
        <v>4788760</v>
      </c>
      <c r="AI28">
        <v>4000</v>
      </c>
      <c r="AJ28">
        <v>10100</v>
      </c>
      <c r="AK28">
        <v>1474577.04</v>
      </c>
      <c r="AL28">
        <v>1154868.75</v>
      </c>
      <c r="AM28">
        <v>2459186.85</v>
      </c>
      <c r="AN28">
        <v>2386219.5</v>
      </c>
      <c r="AP28">
        <v>463325</v>
      </c>
      <c r="AQ28">
        <v>468853</v>
      </c>
      <c r="AS28">
        <v>879906</v>
      </c>
      <c r="AT28">
        <v>182988</v>
      </c>
      <c r="AU28">
        <v>183439</v>
      </c>
      <c r="AV28">
        <v>29960</v>
      </c>
      <c r="AW28">
        <v>105896</v>
      </c>
      <c r="AX28" s="1">
        <v>1561750</v>
      </c>
      <c r="AY28" s="1">
        <v>465076</v>
      </c>
    </row>
    <row r="29" spans="1:51">
      <c r="A29" t="s">
        <v>179</v>
      </c>
      <c r="B29" t="s">
        <v>95</v>
      </c>
      <c r="N29">
        <v>2071846.68</v>
      </c>
      <c r="O29">
        <v>948060</v>
      </c>
      <c r="P29">
        <v>3628133.34</v>
      </c>
      <c r="Q29">
        <v>2164701</v>
      </c>
      <c r="R29">
        <v>1564177.3</v>
      </c>
      <c r="S29">
        <v>2181559.65</v>
      </c>
      <c r="T29">
        <v>5662931.0700000003</v>
      </c>
      <c r="U29">
        <v>8758710.8800000008</v>
      </c>
      <c r="V29">
        <v>9218685.1600000001</v>
      </c>
      <c r="W29">
        <v>15041451.99</v>
      </c>
      <c r="X29">
        <v>17853187.09</v>
      </c>
      <c r="Y29">
        <v>22056908.649999999</v>
      </c>
      <c r="Z29">
        <v>24987110.899999999</v>
      </c>
      <c r="AA29">
        <v>33579722.5</v>
      </c>
      <c r="AB29">
        <v>51871053.159999996</v>
      </c>
      <c r="AC29">
        <v>97735200.150000006</v>
      </c>
      <c r="AD29">
        <v>143566110.5</v>
      </c>
      <c r="AE29">
        <v>166038482.34999999</v>
      </c>
      <c r="AF29">
        <v>162971157.69999999</v>
      </c>
      <c r="AG29">
        <v>215550150.90000001</v>
      </c>
      <c r="AH29">
        <v>254074678.19999999</v>
      </c>
      <c r="AI29">
        <v>275608233.39999998</v>
      </c>
      <c r="AJ29">
        <v>236860025.94999999</v>
      </c>
      <c r="AK29">
        <v>236552206.53</v>
      </c>
      <c r="AL29">
        <v>256285294.87</v>
      </c>
      <c r="AM29">
        <v>265232371.24000001</v>
      </c>
      <c r="AN29">
        <v>276403458.69</v>
      </c>
      <c r="AP29">
        <v>284284159</v>
      </c>
      <c r="AQ29">
        <v>338038378</v>
      </c>
      <c r="AS29">
        <v>275311439</v>
      </c>
      <c r="AT29">
        <v>355003943</v>
      </c>
      <c r="AU29">
        <v>232914339</v>
      </c>
      <c r="AV29">
        <v>13504801</v>
      </c>
      <c r="AW29">
        <v>10682286</v>
      </c>
      <c r="AX29" s="1">
        <v>136001426</v>
      </c>
      <c r="AY29" s="1">
        <v>354127954</v>
      </c>
    </row>
    <row r="30" spans="1:51">
      <c r="A30" t="s">
        <v>179</v>
      </c>
      <c r="B30" t="s">
        <v>107</v>
      </c>
      <c r="AP30">
        <v>14012</v>
      </c>
      <c r="AQ30">
        <v>29542</v>
      </c>
      <c r="AX30" s="1"/>
    </row>
    <row r="31" spans="1:51">
      <c r="A31" t="s">
        <v>179</v>
      </c>
      <c r="B31" t="s">
        <v>10</v>
      </c>
      <c r="K31">
        <v>900</v>
      </c>
      <c r="L31">
        <v>590</v>
      </c>
      <c r="Q31">
        <v>6611</v>
      </c>
      <c r="R31">
        <v>33150</v>
      </c>
      <c r="T31">
        <v>1328216</v>
      </c>
      <c r="U31">
        <v>140560</v>
      </c>
      <c r="Y31">
        <v>165868.75</v>
      </c>
      <c r="Z31">
        <v>1381934.25</v>
      </c>
      <c r="AA31">
        <v>1635328.95</v>
      </c>
      <c r="AB31">
        <v>1318505.5</v>
      </c>
      <c r="AC31">
        <v>1472643.5</v>
      </c>
      <c r="AD31">
        <v>2947242.4</v>
      </c>
      <c r="AE31">
        <v>3053016.5</v>
      </c>
      <c r="AF31">
        <v>1813219</v>
      </c>
      <c r="AG31">
        <v>1696725.35</v>
      </c>
      <c r="AH31">
        <v>2800290.75</v>
      </c>
      <c r="AI31">
        <v>1541118.35</v>
      </c>
      <c r="AJ31">
        <v>2061106.2</v>
      </c>
      <c r="AK31">
        <v>2198422.46</v>
      </c>
      <c r="AL31">
        <v>3261900</v>
      </c>
      <c r="AM31">
        <v>3352225.4</v>
      </c>
      <c r="AN31">
        <v>2723154.3</v>
      </c>
      <c r="AP31">
        <v>1377038</v>
      </c>
      <c r="AQ31">
        <v>1005895</v>
      </c>
      <c r="AS31">
        <v>1523188</v>
      </c>
      <c r="AX31" s="1">
        <v>435747</v>
      </c>
      <c r="AY31" s="1">
        <v>2274665</v>
      </c>
    </row>
    <row r="32" spans="1:51">
      <c r="A32" t="s">
        <v>179</v>
      </c>
      <c r="B32" t="s">
        <v>65</v>
      </c>
      <c r="Y32">
        <v>1000</v>
      </c>
      <c r="Z32">
        <v>2500</v>
      </c>
      <c r="AC32">
        <v>900</v>
      </c>
      <c r="AE32">
        <v>930</v>
      </c>
      <c r="AG32">
        <v>5322</v>
      </c>
      <c r="AH32">
        <v>10767.6</v>
      </c>
      <c r="AI32">
        <v>6400</v>
      </c>
      <c r="AJ32">
        <v>2522</v>
      </c>
      <c r="AK32">
        <v>69480</v>
      </c>
      <c r="AL32">
        <v>13834</v>
      </c>
      <c r="AM32">
        <v>6101</v>
      </c>
      <c r="AN32">
        <v>2078</v>
      </c>
      <c r="AP32">
        <v>48350</v>
      </c>
      <c r="AQ32">
        <v>3681</v>
      </c>
      <c r="AS32">
        <v>52262</v>
      </c>
      <c r="AT32">
        <v>121567</v>
      </c>
      <c r="AU32">
        <v>36395</v>
      </c>
      <c r="AV32">
        <v>62470</v>
      </c>
      <c r="AW32">
        <v>20349</v>
      </c>
      <c r="AX32" s="1">
        <v>64800</v>
      </c>
      <c r="AY32" s="1">
        <v>69087</v>
      </c>
    </row>
    <row r="33" spans="1:51">
      <c r="A33" t="s">
        <v>179</v>
      </c>
      <c r="B33" t="s">
        <v>42</v>
      </c>
      <c r="AM33">
        <v>2800</v>
      </c>
      <c r="AN33">
        <v>5700</v>
      </c>
      <c r="AP33">
        <v>14201</v>
      </c>
      <c r="AQ33">
        <v>15485</v>
      </c>
      <c r="AX33" s="1"/>
    </row>
    <row r="34" spans="1:51">
      <c r="A34" t="s">
        <v>179</v>
      </c>
      <c r="B34" t="s">
        <v>4</v>
      </c>
      <c r="AQ34">
        <v>3217</v>
      </c>
      <c r="AX34" s="1"/>
    </row>
    <row r="35" spans="1:51">
      <c r="A35" t="s">
        <v>179</v>
      </c>
      <c r="B35" t="s">
        <v>3</v>
      </c>
      <c r="AF35">
        <v>275729</v>
      </c>
      <c r="AG35">
        <v>379903</v>
      </c>
      <c r="AH35">
        <v>1121531</v>
      </c>
      <c r="AI35">
        <v>381532.5</v>
      </c>
      <c r="AJ35">
        <v>204241</v>
      </c>
      <c r="AK35">
        <v>187629</v>
      </c>
      <c r="AL35">
        <v>294464.34999999998</v>
      </c>
      <c r="AM35">
        <v>111047</v>
      </c>
      <c r="AN35">
        <v>173788.2</v>
      </c>
      <c r="AP35">
        <v>211261</v>
      </c>
      <c r="AQ35">
        <v>91936</v>
      </c>
      <c r="AT35">
        <v>1025325</v>
      </c>
      <c r="AX35" s="1"/>
    </row>
    <row r="36" spans="1:51">
      <c r="A36" t="s">
        <v>179</v>
      </c>
      <c r="B36" t="s">
        <v>18</v>
      </c>
      <c r="J36">
        <v>15417492.65</v>
      </c>
      <c r="K36">
        <v>20650419.75</v>
      </c>
      <c r="L36">
        <v>24323133.850000001</v>
      </c>
      <c r="M36">
        <v>24162524.300000001</v>
      </c>
      <c r="N36">
        <v>26603462.77</v>
      </c>
      <c r="O36">
        <v>29149456.41</v>
      </c>
      <c r="P36">
        <v>31712150.800000001</v>
      </c>
      <c r="Q36">
        <v>35352291</v>
      </c>
      <c r="R36">
        <v>51299683.270000003</v>
      </c>
      <c r="S36">
        <v>30843856.039999999</v>
      </c>
      <c r="T36">
        <v>14950562.359999999</v>
      </c>
      <c r="U36">
        <v>22418087.75</v>
      </c>
      <c r="V36">
        <v>14836083.25</v>
      </c>
      <c r="W36">
        <v>8468912.4299999997</v>
      </c>
      <c r="X36">
        <v>53812103.840000004</v>
      </c>
      <c r="Y36">
        <v>13660616.199999999</v>
      </c>
      <c r="Z36">
        <v>12169907.449999999</v>
      </c>
      <c r="AA36">
        <v>17676043.550000001</v>
      </c>
      <c r="AB36">
        <v>13569470.91</v>
      </c>
      <c r="AC36">
        <v>15623891.32</v>
      </c>
      <c r="AD36">
        <v>16623363.16</v>
      </c>
      <c r="AE36">
        <v>12005961.77</v>
      </c>
      <c r="AF36">
        <v>19449745.300000001</v>
      </c>
      <c r="AG36">
        <v>12033674.300000001</v>
      </c>
      <c r="AH36">
        <v>22189879.050000001</v>
      </c>
      <c r="AI36">
        <v>13371314.949999999</v>
      </c>
      <c r="AJ36">
        <v>14505776.75</v>
      </c>
      <c r="AK36">
        <v>16945531.66</v>
      </c>
      <c r="AL36">
        <v>10620363.16</v>
      </c>
      <c r="AM36">
        <v>11159626.74</v>
      </c>
      <c r="AN36">
        <v>8540322.8599999994</v>
      </c>
      <c r="AP36">
        <v>14153519</v>
      </c>
      <c r="AQ36">
        <v>11314950</v>
      </c>
      <c r="AS36">
        <v>9386627</v>
      </c>
      <c r="AT36">
        <v>200</v>
      </c>
      <c r="AX36" s="1">
        <v>1593654</v>
      </c>
      <c r="AY36" s="1">
        <v>23407983</v>
      </c>
    </row>
    <row r="37" spans="1:51">
      <c r="A37" t="s">
        <v>179</v>
      </c>
      <c r="B37" t="s">
        <v>24</v>
      </c>
      <c r="P37">
        <v>216200</v>
      </c>
      <c r="Q37">
        <v>472450</v>
      </c>
      <c r="R37">
        <v>451840</v>
      </c>
      <c r="S37">
        <v>341770</v>
      </c>
      <c r="T37">
        <v>479802.5</v>
      </c>
      <c r="U37">
        <v>419735</v>
      </c>
      <c r="V37">
        <v>257734</v>
      </c>
      <c r="W37">
        <v>421376.8</v>
      </c>
      <c r="X37">
        <v>440060</v>
      </c>
      <c r="Y37">
        <v>591568.43999999994</v>
      </c>
      <c r="Z37">
        <v>149680</v>
      </c>
      <c r="AA37">
        <v>129350</v>
      </c>
      <c r="AB37">
        <v>229540</v>
      </c>
      <c r="AC37">
        <v>350680</v>
      </c>
      <c r="AD37">
        <v>297520</v>
      </c>
      <c r="AE37">
        <v>178100</v>
      </c>
      <c r="AF37">
        <v>419160</v>
      </c>
      <c r="AG37">
        <v>240780</v>
      </c>
      <c r="AH37">
        <v>348100</v>
      </c>
      <c r="AI37">
        <v>277890</v>
      </c>
      <c r="AJ37">
        <v>291480</v>
      </c>
      <c r="AK37">
        <v>258407.5</v>
      </c>
      <c r="AL37">
        <v>178100</v>
      </c>
      <c r="AM37">
        <v>174538</v>
      </c>
      <c r="AN37">
        <v>170510</v>
      </c>
      <c r="AP37">
        <v>83810</v>
      </c>
      <c r="AW37">
        <v>42211</v>
      </c>
      <c r="AX37" s="1">
        <v>256</v>
      </c>
      <c r="AY37" s="1">
        <v>66</v>
      </c>
    </row>
    <row r="38" spans="1:51">
      <c r="A38" t="s">
        <v>179</v>
      </c>
      <c r="B38" t="s">
        <v>13</v>
      </c>
      <c r="J38">
        <v>3046452.65</v>
      </c>
      <c r="K38">
        <v>4895244.8499999996</v>
      </c>
      <c r="L38">
        <v>5202556.87</v>
      </c>
      <c r="M38">
        <v>3969910.85</v>
      </c>
      <c r="N38">
        <v>5550736.2300000004</v>
      </c>
      <c r="O38">
        <v>11987339.17</v>
      </c>
      <c r="P38">
        <v>22120264</v>
      </c>
      <c r="Q38">
        <v>20428542</v>
      </c>
      <c r="R38">
        <v>28827814.239999998</v>
      </c>
      <c r="S38">
        <v>9998261.6799999997</v>
      </c>
      <c r="Y38">
        <v>865107.4</v>
      </c>
      <c r="Z38">
        <v>5262791.91</v>
      </c>
      <c r="AA38">
        <v>6305826.54</v>
      </c>
      <c r="AB38">
        <v>7645745.2599999998</v>
      </c>
      <c r="AC38">
        <v>11777089.58</v>
      </c>
      <c r="AD38">
        <v>19525347.449999999</v>
      </c>
      <c r="AE38">
        <v>20658151.350000001</v>
      </c>
      <c r="AF38">
        <v>32378029.800000001</v>
      </c>
      <c r="AG38">
        <v>23054772.850000001</v>
      </c>
      <c r="AH38">
        <v>36335393.549999997</v>
      </c>
      <c r="AI38">
        <v>22839291.399999999</v>
      </c>
      <c r="AJ38">
        <v>19732876.600000001</v>
      </c>
      <c r="AK38">
        <v>13031841.52</v>
      </c>
      <c r="AL38">
        <v>9097588.1999999993</v>
      </c>
      <c r="AM38">
        <v>8754663.4000000004</v>
      </c>
      <c r="AN38">
        <v>11058953.859999999</v>
      </c>
      <c r="AP38">
        <v>21163721</v>
      </c>
      <c r="AQ38">
        <v>28378321</v>
      </c>
      <c r="AX38" s="1"/>
    </row>
    <row r="39" spans="1:51">
      <c r="A39" t="s">
        <v>179</v>
      </c>
      <c r="B39" t="s">
        <v>74</v>
      </c>
      <c r="AH39">
        <v>4641</v>
      </c>
      <c r="AI39">
        <v>12234</v>
      </c>
      <c r="AJ39">
        <v>10350</v>
      </c>
      <c r="AL39">
        <v>14398</v>
      </c>
      <c r="AM39">
        <v>4479</v>
      </c>
      <c r="AN39">
        <v>16472.5</v>
      </c>
      <c r="AP39">
        <v>127947</v>
      </c>
      <c r="AX39" s="1"/>
    </row>
    <row r="40" spans="1:51">
      <c r="A40" t="s">
        <v>179</v>
      </c>
      <c r="B40" t="s">
        <v>122</v>
      </c>
      <c r="J40">
        <v>6952342.9299999997</v>
      </c>
      <c r="K40">
        <v>6484544.54</v>
      </c>
      <c r="L40">
        <v>7839375.1600000001</v>
      </c>
      <c r="M40">
        <v>6153778.4500000002</v>
      </c>
      <c r="N40">
        <v>6596532</v>
      </c>
      <c r="O40">
        <v>8416743.4000000004</v>
      </c>
      <c r="P40">
        <v>6561540</v>
      </c>
      <c r="Q40">
        <v>5381593</v>
      </c>
      <c r="R40">
        <v>3974256.5</v>
      </c>
      <c r="S40">
        <v>2547817.86</v>
      </c>
      <c r="T40">
        <v>3224474.33</v>
      </c>
      <c r="U40">
        <v>2786543</v>
      </c>
      <c r="V40">
        <v>5922299.7599999998</v>
      </c>
      <c r="W40">
        <v>3653496.17</v>
      </c>
      <c r="X40">
        <v>15514970.140000001</v>
      </c>
      <c r="Y40">
        <v>13689449.029999999</v>
      </c>
      <c r="Z40">
        <v>5792037.1299999999</v>
      </c>
      <c r="AA40">
        <v>3949496.67</v>
      </c>
      <c r="AB40">
        <v>8123426.3200000003</v>
      </c>
      <c r="AC40">
        <v>7819599.1299999999</v>
      </c>
      <c r="AD40">
        <v>10087507.74</v>
      </c>
      <c r="AE40">
        <v>6499786.1200000001</v>
      </c>
      <c r="AF40">
        <v>5779558.2999999998</v>
      </c>
      <c r="AG40">
        <v>6365005.6500000004</v>
      </c>
      <c r="AH40">
        <v>9045139.5</v>
      </c>
      <c r="AI40">
        <v>14099715.9</v>
      </c>
      <c r="AJ40">
        <v>13511399.15</v>
      </c>
      <c r="AK40">
        <v>5782766.9500000002</v>
      </c>
      <c r="AL40">
        <v>10960445.58</v>
      </c>
      <c r="AM40">
        <v>13832329.779999999</v>
      </c>
      <c r="AN40">
        <v>19402909.91</v>
      </c>
      <c r="AP40">
        <v>47955911</v>
      </c>
      <c r="AQ40">
        <v>28886584</v>
      </c>
      <c r="AS40">
        <v>18931193</v>
      </c>
      <c r="AT40">
        <v>9363169</v>
      </c>
      <c r="AU40">
        <v>4877394</v>
      </c>
      <c r="AV40">
        <v>704577</v>
      </c>
      <c r="AW40">
        <v>251108</v>
      </c>
      <c r="AX40" s="1">
        <v>6476684</v>
      </c>
      <c r="AY40" s="1">
        <v>35683242</v>
      </c>
    </row>
    <row r="41" spans="1:51">
      <c r="A41" t="s">
        <v>179</v>
      </c>
      <c r="B41" t="s">
        <v>154</v>
      </c>
      <c r="O41">
        <v>1332</v>
      </c>
      <c r="P41">
        <v>3155</v>
      </c>
      <c r="Q41">
        <v>2890</v>
      </c>
      <c r="R41">
        <v>5770</v>
      </c>
      <c r="S41">
        <v>5500</v>
      </c>
      <c r="T41">
        <v>1950</v>
      </c>
      <c r="U41">
        <v>7271</v>
      </c>
      <c r="V41">
        <v>24734</v>
      </c>
      <c r="W41">
        <v>26069</v>
      </c>
      <c r="X41">
        <v>3155</v>
      </c>
      <c r="Y41">
        <v>13762</v>
      </c>
      <c r="Z41">
        <v>2930</v>
      </c>
      <c r="AA41">
        <v>1024</v>
      </c>
      <c r="AB41">
        <v>2000</v>
      </c>
      <c r="AG41">
        <v>3400</v>
      </c>
      <c r="AJ41">
        <v>2800</v>
      </c>
      <c r="AX41" s="1"/>
      <c r="AY41" s="1">
        <v>11518</v>
      </c>
    </row>
    <row r="42" spans="1:51">
      <c r="A42" t="s">
        <v>179</v>
      </c>
      <c r="B42" t="s">
        <v>96</v>
      </c>
      <c r="V42">
        <v>45890</v>
      </c>
      <c r="X42">
        <v>79300</v>
      </c>
      <c r="Y42">
        <v>12950</v>
      </c>
      <c r="Z42">
        <v>6000</v>
      </c>
      <c r="AB42">
        <v>20000</v>
      </c>
      <c r="AC42">
        <v>1500</v>
      </c>
      <c r="AG42">
        <v>2290</v>
      </c>
      <c r="AH42">
        <v>11671</v>
      </c>
      <c r="AI42">
        <v>4501.55</v>
      </c>
      <c r="AJ42">
        <v>3435</v>
      </c>
      <c r="AL42">
        <v>7050</v>
      </c>
      <c r="AM42">
        <v>3616</v>
      </c>
      <c r="AN42">
        <v>8950</v>
      </c>
      <c r="AS42">
        <v>78921</v>
      </c>
      <c r="AT42">
        <v>224491</v>
      </c>
      <c r="AV42">
        <v>67</v>
      </c>
      <c r="AW42">
        <v>55205</v>
      </c>
      <c r="AX42" s="1">
        <v>3335</v>
      </c>
      <c r="AY42" s="1">
        <v>219</v>
      </c>
    </row>
    <row r="43" spans="1:51">
      <c r="A43" t="s">
        <v>179</v>
      </c>
      <c r="B43" t="s">
        <v>58</v>
      </c>
      <c r="AC43">
        <v>1000</v>
      </c>
      <c r="AD43">
        <v>3000</v>
      </c>
      <c r="AF43">
        <v>540</v>
      </c>
      <c r="AG43">
        <v>10200</v>
      </c>
      <c r="AH43">
        <v>5000</v>
      </c>
      <c r="AK43">
        <v>750</v>
      </c>
      <c r="AL43">
        <v>850</v>
      </c>
      <c r="AM43">
        <v>2000</v>
      </c>
      <c r="AN43">
        <v>10</v>
      </c>
      <c r="AP43">
        <v>6839</v>
      </c>
      <c r="AQ43">
        <v>320</v>
      </c>
      <c r="AV43">
        <v>233</v>
      </c>
      <c r="AW43">
        <v>172</v>
      </c>
      <c r="AX43" s="1">
        <v>23173</v>
      </c>
      <c r="AY43" s="1">
        <v>73305</v>
      </c>
    </row>
    <row r="44" spans="1:51">
      <c r="A44" t="s">
        <v>179</v>
      </c>
      <c r="B44" t="s">
        <v>125</v>
      </c>
      <c r="R44">
        <v>1189</v>
      </c>
      <c r="X44">
        <v>7927.8</v>
      </c>
      <c r="Y44">
        <v>23550</v>
      </c>
      <c r="Z44">
        <v>50001</v>
      </c>
      <c r="AA44">
        <v>26336</v>
      </c>
      <c r="AB44">
        <v>12262</v>
      </c>
      <c r="AC44">
        <v>12376</v>
      </c>
      <c r="AD44">
        <v>3454</v>
      </c>
      <c r="AF44">
        <v>1055</v>
      </c>
      <c r="AK44">
        <v>975</v>
      </c>
      <c r="AL44">
        <v>3887.5</v>
      </c>
      <c r="AN44">
        <v>8536</v>
      </c>
      <c r="AP44">
        <v>173</v>
      </c>
      <c r="AQ44">
        <v>2044</v>
      </c>
      <c r="AS44">
        <v>1880</v>
      </c>
      <c r="AT44">
        <v>470</v>
      </c>
      <c r="AU44">
        <v>280</v>
      </c>
      <c r="AV44">
        <v>443829</v>
      </c>
      <c r="AW44">
        <v>104720</v>
      </c>
      <c r="AX44" s="1">
        <v>1230</v>
      </c>
      <c r="AY44" s="1">
        <v>2111</v>
      </c>
    </row>
    <row r="45" spans="1:51">
      <c r="A45" t="s">
        <v>179</v>
      </c>
      <c r="B45" t="s">
        <v>124</v>
      </c>
      <c r="N45">
        <v>66000</v>
      </c>
      <c r="O45">
        <v>50150</v>
      </c>
      <c r="P45">
        <v>72980</v>
      </c>
      <c r="S45">
        <v>120620</v>
      </c>
      <c r="W45">
        <v>31174</v>
      </c>
      <c r="Y45">
        <v>800</v>
      </c>
      <c r="Z45">
        <v>179840</v>
      </c>
      <c r="AA45">
        <v>108780</v>
      </c>
      <c r="AB45">
        <v>360</v>
      </c>
      <c r="AC45">
        <v>55</v>
      </c>
      <c r="AD45">
        <v>500</v>
      </c>
      <c r="AF45">
        <v>4300</v>
      </c>
      <c r="AG45">
        <v>1120</v>
      </c>
      <c r="AH45">
        <v>460</v>
      </c>
      <c r="AI45">
        <v>2393</v>
      </c>
      <c r="AJ45">
        <v>1000</v>
      </c>
      <c r="AM45">
        <v>80</v>
      </c>
      <c r="AN45">
        <v>160</v>
      </c>
      <c r="AP45">
        <v>3548</v>
      </c>
      <c r="AQ45">
        <v>6331</v>
      </c>
      <c r="AS45">
        <v>918</v>
      </c>
      <c r="AT45">
        <v>198063</v>
      </c>
      <c r="AU45">
        <v>20</v>
      </c>
      <c r="AV45">
        <v>22</v>
      </c>
      <c r="AW45">
        <v>234</v>
      </c>
      <c r="AX45" s="1">
        <v>40071</v>
      </c>
      <c r="AY45" s="1">
        <v>67991</v>
      </c>
    </row>
    <row r="46" spans="1:51">
      <c r="A46" t="s">
        <v>179</v>
      </c>
      <c r="B46" t="s">
        <v>55</v>
      </c>
      <c r="L46">
        <v>350</v>
      </c>
      <c r="AG46">
        <v>2046</v>
      </c>
      <c r="AI46">
        <v>5520</v>
      </c>
      <c r="AK46">
        <v>1014908.95</v>
      </c>
      <c r="AL46">
        <v>1013086</v>
      </c>
      <c r="AP46">
        <v>1000</v>
      </c>
      <c r="AQ46">
        <v>20</v>
      </c>
      <c r="AV46">
        <v>2047</v>
      </c>
      <c r="AW46">
        <v>16198</v>
      </c>
      <c r="AX46" s="1">
        <v>35082</v>
      </c>
      <c r="AY46" s="1">
        <v>5261</v>
      </c>
    </row>
    <row r="47" spans="1:51">
      <c r="A47" t="s">
        <v>179</v>
      </c>
      <c r="B47" t="s">
        <v>53</v>
      </c>
      <c r="AX47" s="1">
        <v>33</v>
      </c>
    </row>
    <row r="48" spans="1:51">
      <c r="A48" t="s">
        <v>179</v>
      </c>
      <c r="B48" t="s">
        <v>59</v>
      </c>
      <c r="AG48">
        <v>4000</v>
      </c>
      <c r="AW48">
        <v>10</v>
      </c>
      <c r="AX48" s="1">
        <v>168</v>
      </c>
      <c r="AY48" s="1">
        <v>60</v>
      </c>
    </row>
    <row r="49" spans="1:51">
      <c r="A49" t="s">
        <v>179</v>
      </c>
      <c r="B49" t="s">
        <v>83</v>
      </c>
      <c r="AS49">
        <v>1650</v>
      </c>
      <c r="AX49" s="1"/>
    </row>
    <row r="50" spans="1:51">
      <c r="A50" t="s">
        <v>179</v>
      </c>
      <c r="B50" t="s">
        <v>105</v>
      </c>
      <c r="AM50">
        <v>46000</v>
      </c>
      <c r="AX50" s="1"/>
    </row>
    <row r="51" spans="1:51">
      <c r="A51" t="s">
        <v>179</v>
      </c>
      <c r="B51" t="s">
        <v>118</v>
      </c>
      <c r="AA51">
        <v>13900</v>
      </c>
      <c r="AB51">
        <v>56987</v>
      </c>
      <c r="AC51">
        <v>47844</v>
      </c>
      <c r="AD51">
        <v>65235</v>
      </c>
      <c r="AE51">
        <v>130162</v>
      </c>
      <c r="AF51">
        <v>126680</v>
      </c>
      <c r="AG51">
        <v>90950</v>
      </c>
      <c r="AH51">
        <v>74590</v>
      </c>
      <c r="AI51">
        <v>53137</v>
      </c>
      <c r="AJ51">
        <v>53698</v>
      </c>
      <c r="AK51">
        <v>45368</v>
      </c>
      <c r="AL51">
        <v>91148</v>
      </c>
      <c r="AM51">
        <v>94236</v>
      </c>
      <c r="AN51">
        <v>30175</v>
      </c>
      <c r="AX51" s="1"/>
    </row>
    <row r="52" spans="1:51">
      <c r="A52" t="s">
        <v>179</v>
      </c>
      <c r="B52" t="s">
        <v>159</v>
      </c>
      <c r="AT52">
        <v>448624</v>
      </c>
      <c r="AX52" s="1"/>
    </row>
    <row r="53" spans="1:51">
      <c r="A53" t="s">
        <v>179</v>
      </c>
      <c r="B53" t="s">
        <v>149</v>
      </c>
      <c r="AX53" s="1"/>
      <c r="AY53" s="1">
        <v>26</v>
      </c>
    </row>
    <row r="54" spans="1:51">
      <c r="A54" t="s">
        <v>179</v>
      </c>
      <c r="B54" t="s">
        <v>136</v>
      </c>
      <c r="AS54">
        <v>1183091</v>
      </c>
      <c r="AT54">
        <v>359904</v>
      </c>
      <c r="AX54" s="1">
        <v>313882</v>
      </c>
      <c r="AY54" s="1">
        <v>1390317</v>
      </c>
    </row>
    <row r="55" spans="1:51">
      <c r="A55" t="s">
        <v>179</v>
      </c>
      <c r="B55" t="s">
        <v>180</v>
      </c>
      <c r="AX55" s="1"/>
      <c r="AY55" s="1">
        <v>37800</v>
      </c>
    </row>
    <row r="56" spans="1:51">
      <c r="A56" t="s">
        <v>179</v>
      </c>
      <c r="B56" t="s">
        <v>32</v>
      </c>
      <c r="J56">
        <v>235520.65</v>
      </c>
      <c r="K56">
        <v>315169</v>
      </c>
      <c r="L56">
        <v>325703.8</v>
      </c>
      <c r="M56">
        <v>578028.80000000005</v>
      </c>
      <c r="N56">
        <v>301888</v>
      </c>
      <c r="O56">
        <v>149285</v>
      </c>
      <c r="P56">
        <v>738367.5</v>
      </c>
      <c r="Q56">
        <v>1100449</v>
      </c>
      <c r="R56">
        <v>1308325</v>
      </c>
      <c r="S56">
        <v>1467146.6</v>
      </c>
      <c r="T56">
        <v>2713119.5</v>
      </c>
      <c r="U56">
        <v>2419224.7000000002</v>
      </c>
      <c r="V56">
        <v>1423267.4</v>
      </c>
      <c r="W56">
        <v>1142422</v>
      </c>
      <c r="X56">
        <v>617993</v>
      </c>
      <c r="Y56">
        <v>2075598.8</v>
      </c>
      <c r="Z56">
        <v>281890</v>
      </c>
      <c r="AA56">
        <v>784963.6</v>
      </c>
      <c r="AB56">
        <v>1005689.75</v>
      </c>
      <c r="AC56">
        <v>2062807.2</v>
      </c>
      <c r="AD56">
        <v>2736140.7</v>
      </c>
      <c r="AE56">
        <v>1546952.15</v>
      </c>
      <c r="AF56">
        <v>1109946.1499999999</v>
      </c>
      <c r="AG56">
        <v>3217738</v>
      </c>
      <c r="AH56">
        <v>3681700.6</v>
      </c>
      <c r="AI56">
        <v>1619871</v>
      </c>
      <c r="AJ56">
        <v>1302020.3500000001</v>
      </c>
      <c r="AK56">
        <v>684429.45</v>
      </c>
      <c r="AL56">
        <v>309119.40000000002</v>
      </c>
      <c r="AM56">
        <v>394435.95</v>
      </c>
      <c r="AN56">
        <v>1045218.55</v>
      </c>
      <c r="AP56">
        <v>3504420</v>
      </c>
      <c r="AQ56">
        <v>1594189</v>
      </c>
      <c r="AS56">
        <v>3207833</v>
      </c>
      <c r="AX56" s="1"/>
      <c r="AY56" s="1">
        <v>886371</v>
      </c>
    </row>
    <row r="57" spans="1:51">
      <c r="A57" t="s">
        <v>179</v>
      </c>
      <c r="B57" t="s">
        <v>89</v>
      </c>
      <c r="AC57">
        <v>7300</v>
      </c>
      <c r="AG57">
        <v>1300</v>
      </c>
      <c r="AI57">
        <v>393</v>
      </c>
      <c r="AJ57">
        <v>5150</v>
      </c>
      <c r="AM57">
        <v>600</v>
      </c>
      <c r="AN57">
        <v>620</v>
      </c>
      <c r="AP57">
        <v>128</v>
      </c>
      <c r="AQ57">
        <v>12306</v>
      </c>
      <c r="AS57">
        <v>30</v>
      </c>
      <c r="AV57">
        <v>12</v>
      </c>
      <c r="AW57">
        <v>27</v>
      </c>
      <c r="AX57" s="1">
        <v>40</v>
      </c>
      <c r="AY57" s="1">
        <v>312</v>
      </c>
    </row>
    <row r="58" spans="1:51">
      <c r="A58" t="s">
        <v>179</v>
      </c>
      <c r="B58" t="s">
        <v>48</v>
      </c>
      <c r="AN58">
        <v>54588</v>
      </c>
      <c r="AP58">
        <v>361904</v>
      </c>
      <c r="AQ58">
        <v>699858</v>
      </c>
      <c r="AS58">
        <v>1470117</v>
      </c>
      <c r="AT58">
        <v>579990</v>
      </c>
      <c r="AX58" s="1"/>
    </row>
    <row r="59" spans="1:51">
      <c r="A59" t="s">
        <v>179</v>
      </c>
      <c r="B59" t="s">
        <v>161</v>
      </c>
      <c r="AQ59">
        <v>4309</v>
      </c>
      <c r="AX59" s="1"/>
    </row>
    <row r="60" spans="1:51">
      <c r="A60" t="s">
        <v>179</v>
      </c>
      <c r="B60" t="s">
        <v>123</v>
      </c>
      <c r="J60">
        <v>259</v>
      </c>
      <c r="K60">
        <v>2000</v>
      </c>
      <c r="N60">
        <v>4000</v>
      </c>
      <c r="O60">
        <v>1030</v>
      </c>
      <c r="AJ60">
        <v>4560</v>
      </c>
      <c r="AL60">
        <v>6332</v>
      </c>
      <c r="AM60">
        <v>5870</v>
      </c>
      <c r="AN60">
        <v>16495</v>
      </c>
      <c r="AX60" s="1"/>
    </row>
    <row r="61" spans="1:51">
      <c r="A61" t="s">
        <v>179</v>
      </c>
      <c r="B61" t="s">
        <v>113</v>
      </c>
      <c r="AX61" s="1"/>
      <c r="AY61" s="1">
        <v>541471</v>
      </c>
    </row>
    <row r="62" spans="1:51">
      <c r="A62" t="s">
        <v>179</v>
      </c>
      <c r="B62" t="s">
        <v>97</v>
      </c>
      <c r="U62">
        <v>262116</v>
      </c>
      <c r="V62">
        <v>491664.4</v>
      </c>
      <c r="W62">
        <v>1178677.1000000001</v>
      </c>
      <c r="X62">
        <v>1528888.35</v>
      </c>
      <c r="Y62">
        <v>2130871.2000000002</v>
      </c>
      <c r="Z62">
        <v>188795.26</v>
      </c>
      <c r="AA62">
        <v>204571</v>
      </c>
      <c r="AB62">
        <v>115640</v>
      </c>
      <c r="AC62">
        <v>238309</v>
      </c>
      <c r="AD62">
        <v>259057</v>
      </c>
      <c r="AE62">
        <v>103690</v>
      </c>
      <c r="AF62">
        <v>385814</v>
      </c>
      <c r="AG62">
        <v>174474</v>
      </c>
      <c r="AH62">
        <v>213756</v>
      </c>
      <c r="AI62">
        <v>45764</v>
      </c>
      <c r="AJ62">
        <v>118898</v>
      </c>
      <c r="AK62">
        <v>169105.45</v>
      </c>
      <c r="AL62">
        <v>143660</v>
      </c>
      <c r="AM62">
        <v>164259</v>
      </c>
      <c r="AN62">
        <v>266669.8</v>
      </c>
      <c r="AP62">
        <v>140368</v>
      </c>
      <c r="AQ62">
        <v>13519</v>
      </c>
      <c r="AS62">
        <v>18280</v>
      </c>
      <c r="AT62">
        <v>586377</v>
      </c>
      <c r="AV62">
        <v>247530</v>
      </c>
      <c r="AW62">
        <v>143458</v>
      </c>
      <c r="AX62" s="1">
        <v>40946</v>
      </c>
      <c r="AY62" s="1">
        <v>447</v>
      </c>
    </row>
    <row r="63" spans="1:51">
      <c r="A63" t="s">
        <v>179</v>
      </c>
      <c r="B63" t="s">
        <v>57</v>
      </c>
      <c r="W63">
        <v>54400</v>
      </c>
      <c r="AA63">
        <v>532390</v>
      </c>
      <c r="AD63">
        <v>51000</v>
      </c>
      <c r="AF63">
        <v>67660</v>
      </c>
      <c r="AK63">
        <v>388159</v>
      </c>
      <c r="AL63">
        <v>290275.05</v>
      </c>
      <c r="AM63">
        <v>405122.5</v>
      </c>
      <c r="AN63">
        <v>400</v>
      </c>
      <c r="AT63">
        <v>1141294</v>
      </c>
      <c r="AV63">
        <v>46571</v>
      </c>
      <c r="AW63">
        <v>432772</v>
      </c>
      <c r="AX63" s="1">
        <v>79717</v>
      </c>
      <c r="AY63" s="1">
        <v>191200</v>
      </c>
    </row>
    <row r="64" spans="1:51">
      <c r="A64" t="s">
        <v>179</v>
      </c>
      <c r="B64" t="s">
        <v>77</v>
      </c>
      <c r="AN64">
        <v>61500</v>
      </c>
      <c r="AX64" s="1"/>
    </row>
    <row r="65" spans="1:51">
      <c r="A65" t="s">
        <v>179</v>
      </c>
      <c r="B65" t="s">
        <v>14</v>
      </c>
      <c r="J65">
        <v>9170447.5</v>
      </c>
      <c r="K65">
        <v>13129417.35</v>
      </c>
      <c r="L65">
        <v>5280106.68</v>
      </c>
      <c r="M65">
        <v>1996072</v>
      </c>
      <c r="N65">
        <v>3506804</v>
      </c>
      <c r="O65">
        <v>2472107.9500000002</v>
      </c>
      <c r="P65">
        <v>1882724</v>
      </c>
      <c r="Q65">
        <v>1526235</v>
      </c>
      <c r="R65">
        <v>2109987</v>
      </c>
      <c r="S65">
        <v>2521215.15</v>
      </c>
      <c r="T65">
        <v>10913146.6</v>
      </c>
      <c r="U65">
        <v>3296850.5</v>
      </c>
      <c r="V65">
        <v>805270</v>
      </c>
      <c r="W65">
        <v>2397633.75</v>
      </c>
      <c r="X65">
        <v>13216192.199999999</v>
      </c>
      <c r="Y65">
        <v>2738333.65</v>
      </c>
      <c r="Z65">
        <v>5524762.1799999997</v>
      </c>
      <c r="AA65">
        <v>5508183.2599999998</v>
      </c>
      <c r="AB65">
        <v>4907645.3499999996</v>
      </c>
      <c r="AC65">
        <v>9275157.0999999996</v>
      </c>
      <c r="AD65">
        <v>15285827.4</v>
      </c>
      <c r="AE65">
        <v>11892465.4</v>
      </c>
      <c r="AF65">
        <v>11618020</v>
      </c>
      <c r="AG65">
        <v>7227465.8499999996</v>
      </c>
      <c r="AH65">
        <v>11035568.949999999</v>
      </c>
      <c r="AI65">
        <v>3661042.2</v>
      </c>
      <c r="AJ65">
        <v>5063672.3499999996</v>
      </c>
      <c r="AK65">
        <v>4235748.13</v>
      </c>
      <c r="AL65">
        <v>2089171.34</v>
      </c>
      <c r="AM65">
        <v>2752484.59</v>
      </c>
      <c r="AN65">
        <v>1628510.92</v>
      </c>
      <c r="AP65">
        <v>3188439</v>
      </c>
      <c r="AQ65">
        <v>664947</v>
      </c>
      <c r="AS65">
        <v>8306746</v>
      </c>
      <c r="AX65" s="1">
        <v>15000</v>
      </c>
      <c r="AY65" s="1">
        <v>13842109</v>
      </c>
    </row>
    <row r="66" spans="1:51">
      <c r="A66" t="s">
        <v>179</v>
      </c>
      <c r="B66" t="s">
        <v>61</v>
      </c>
      <c r="AT66">
        <v>2340</v>
      </c>
      <c r="AV66">
        <v>188</v>
      </c>
      <c r="AW66">
        <v>367</v>
      </c>
      <c r="AX66" s="1">
        <v>227</v>
      </c>
      <c r="AY66" s="1">
        <v>530</v>
      </c>
    </row>
    <row r="67" spans="1:51">
      <c r="A67" t="s">
        <v>179</v>
      </c>
      <c r="B67" t="s">
        <v>8</v>
      </c>
      <c r="O67">
        <v>5735</v>
      </c>
      <c r="R67">
        <v>10000</v>
      </c>
      <c r="T67">
        <v>232965</v>
      </c>
      <c r="AA67">
        <v>210564</v>
      </c>
      <c r="AB67">
        <v>127496</v>
      </c>
      <c r="AC67">
        <v>138804</v>
      </c>
      <c r="AD67">
        <v>256544</v>
      </c>
      <c r="AE67">
        <v>186480</v>
      </c>
      <c r="AF67">
        <v>163795</v>
      </c>
      <c r="AG67">
        <v>257036.2</v>
      </c>
      <c r="AH67">
        <v>663310.15</v>
      </c>
      <c r="AI67">
        <v>79074.8</v>
      </c>
      <c r="AJ67">
        <v>104080</v>
      </c>
      <c r="AK67">
        <v>161472</v>
      </c>
      <c r="AL67">
        <v>114277</v>
      </c>
      <c r="AM67">
        <v>128566</v>
      </c>
      <c r="AN67">
        <v>163100.5</v>
      </c>
      <c r="AP67">
        <v>143979</v>
      </c>
      <c r="AQ67">
        <v>37448</v>
      </c>
      <c r="AS67">
        <v>269309</v>
      </c>
      <c r="AX67" s="1">
        <v>783990</v>
      </c>
      <c r="AY67" s="1">
        <v>2189799</v>
      </c>
    </row>
    <row r="68" spans="1:51">
      <c r="A68" t="s">
        <v>179</v>
      </c>
      <c r="B68" t="s">
        <v>76</v>
      </c>
      <c r="AL68">
        <v>1000</v>
      </c>
      <c r="AM68">
        <v>2010.5</v>
      </c>
      <c r="AX68" s="1"/>
    </row>
    <row r="69" spans="1:51">
      <c r="A69" t="s">
        <v>179</v>
      </c>
      <c r="B69" t="s">
        <v>64</v>
      </c>
      <c r="J69">
        <v>10505</v>
      </c>
      <c r="K69">
        <v>59278.8</v>
      </c>
      <c r="L69">
        <v>109056</v>
      </c>
      <c r="M69">
        <v>43024</v>
      </c>
      <c r="O69">
        <v>3830</v>
      </c>
      <c r="Q69">
        <v>4325</v>
      </c>
      <c r="R69">
        <v>19890</v>
      </c>
      <c r="S69">
        <v>4313</v>
      </c>
      <c r="T69">
        <v>10003</v>
      </c>
      <c r="U69">
        <v>3785</v>
      </c>
      <c r="W69">
        <v>26670</v>
      </c>
      <c r="X69">
        <v>7996</v>
      </c>
      <c r="Y69">
        <v>81788</v>
      </c>
      <c r="Z69">
        <v>16760</v>
      </c>
      <c r="AA69">
        <v>10162</v>
      </c>
      <c r="AB69">
        <v>62286</v>
      </c>
      <c r="AC69">
        <v>40628.5</v>
      </c>
      <c r="AD69">
        <v>42787</v>
      </c>
      <c r="AE69">
        <v>182649</v>
      </c>
      <c r="AF69">
        <v>482902</v>
      </c>
      <c r="AG69">
        <v>82754</v>
      </c>
      <c r="AH69">
        <v>160198</v>
      </c>
      <c r="AI69">
        <v>377910</v>
      </c>
      <c r="AJ69">
        <v>466749.25</v>
      </c>
      <c r="AK69">
        <v>1041545.5</v>
      </c>
      <c r="AL69">
        <v>1075316.1499999999</v>
      </c>
      <c r="AM69">
        <v>1016426.5</v>
      </c>
      <c r="AN69">
        <v>66632</v>
      </c>
      <c r="AP69">
        <v>1750</v>
      </c>
      <c r="AQ69">
        <v>4260</v>
      </c>
      <c r="AS69">
        <v>1510</v>
      </c>
      <c r="AT69">
        <v>560</v>
      </c>
      <c r="AV69">
        <v>48837</v>
      </c>
      <c r="AW69">
        <v>297942</v>
      </c>
      <c r="AX69" s="1">
        <v>425569</v>
      </c>
      <c r="AY69" s="1">
        <v>50311</v>
      </c>
    </row>
    <row r="70" spans="1:51">
      <c r="A70" t="s">
        <v>179</v>
      </c>
      <c r="B70" t="s">
        <v>72</v>
      </c>
      <c r="AV70">
        <v>83</v>
      </c>
      <c r="AW70">
        <v>559</v>
      </c>
      <c r="AX70" s="1">
        <v>1100</v>
      </c>
      <c r="AY70" s="1">
        <v>301</v>
      </c>
    </row>
    <row r="71" spans="1:51">
      <c r="A71" t="s">
        <v>179</v>
      </c>
      <c r="B71" t="s">
        <v>44</v>
      </c>
      <c r="AJ71">
        <v>17725</v>
      </c>
      <c r="AK71">
        <v>78666</v>
      </c>
      <c r="AL71">
        <v>418099</v>
      </c>
      <c r="AM71">
        <v>98691</v>
      </c>
      <c r="AN71">
        <v>17980</v>
      </c>
      <c r="AX71" s="1"/>
    </row>
    <row r="72" spans="1:51">
      <c r="A72" t="s">
        <v>179</v>
      </c>
      <c r="B72" t="s">
        <v>66</v>
      </c>
      <c r="Y72">
        <v>11300</v>
      </c>
      <c r="Z72">
        <v>14260</v>
      </c>
      <c r="AA72">
        <v>2470</v>
      </c>
      <c r="AB72">
        <v>10100</v>
      </c>
      <c r="AC72">
        <v>15325</v>
      </c>
      <c r="AD72">
        <v>2553</v>
      </c>
      <c r="AE72">
        <v>9330</v>
      </c>
      <c r="AG72">
        <v>2200</v>
      </c>
      <c r="AJ72">
        <v>1000</v>
      </c>
      <c r="AK72">
        <v>12380</v>
      </c>
      <c r="AL72">
        <v>980</v>
      </c>
      <c r="AM72">
        <v>6100</v>
      </c>
      <c r="AN72">
        <v>570</v>
      </c>
      <c r="AP72">
        <v>5064</v>
      </c>
      <c r="AQ72">
        <v>5956</v>
      </c>
      <c r="AV72">
        <v>57524</v>
      </c>
      <c r="AW72">
        <v>7221</v>
      </c>
      <c r="AX72" s="1">
        <v>19901</v>
      </c>
      <c r="AY72" s="1">
        <v>98483</v>
      </c>
    </row>
    <row r="73" spans="1:51">
      <c r="A73" t="s">
        <v>179</v>
      </c>
      <c r="B73" t="s">
        <v>12</v>
      </c>
      <c r="AK73">
        <v>2130</v>
      </c>
      <c r="AL73">
        <v>710</v>
      </c>
      <c r="AM73">
        <v>8387.5</v>
      </c>
      <c r="AN73">
        <v>14075</v>
      </c>
      <c r="AP73">
        <v>65141</v>
      </c>
      <c r="AQ73">
        <v>60208</v>
      </c>
      <c r="AX73" s="1"/>
    </row>
    <row r="74" spans="1:51">
      <c r="A74" t="s">
        <v>179</v>
      </c>
      <c r="B74" t="s">
        <v>52</v>
      </c>
      <c r="L74">
        <v>16533</v>
      </c>
      <c r="M74">
        <v>7695</v>
      </c>
      <c r="N74">
        <v>2247</v>
      </c>
      <c r="O74">
        <v>16869</v>
      </c>
      <c r="P74">
        <v>24256</v>
      </c>
      <c r="Q74">
        <v>31973</v>
      </c>
      <c r="R74">
        <v>25745</v>
      </c>
      <c r="S74">
        <v>25970</v>
      </c>
      <c r="T74">
        <v>11050</v>
      </c>
      <c r="U74">
        <v>14300</v>
      </c>
      <c r="V74">
        <v>823091.19999999995</v>
      </c>
      <c r="W74">
        <v>327166.25</v>
      </c>
      <c r="X74">
        <v>123560</v>
      </c>
      <c r="Y74">
        <v>320094.8</v>
      </c>
      <c r="Z74">
        <v>808819.95</v>
      </c>
      <c r="AA74">
        <v>589638.5</v>
      </c>
      <c r="AB74">
        <v>211169.8</v>
      </c>
      <c r="AC74">
        <v>236758.5</v>
      </c>
      <c r="AD74">
        <v>369318</v>
      </c>
      <c r="AE74">
        <v>50910</v>
      </c>
      <c r="AF74">
        <v>520177.5</v>
      </c>
      <c r="AG74">
        <v>7427326.5</v>
      </c>
      <c r="AH74">
        <v>3227798.5</v>
      </c>
      <c r="AI74">
        <v>5914203.9000000004</v>
      </c>
      <c r="AJ74">
        <v>6957224.5</v>
      </c>
      <c r="AK74">
        <v>2966853.5</v>
      </c>
      <c r="AL74">
        <v>28943</v>
      </c>
      <c r="AM74">
        <v>77576.25</v>
      </c>
      <c r="AN74">
        <v>109689.60000000001</v>
      </c>
      <c r="AP74">
        <v>50937</v>
      </c>
      <c r="AQ74">
        <v>23450</v>
      </c>
      <c r="AS74">
        <v>914205</v>
      </c>
      <c r="AT74">
        <v>53986</v>
      </c>
      <c r="AU74">
        <v>301759</v>
      </c>
      <c r="AV74">
        <v>623</v>
      </c>
      <c r="AW74">
        <v>27455</v>
      </c>
      <c r="AX74" s="1">
        <v>63934</v>
      </c>
      <c r="AY74" s="1">
        <v>228420</v>
      </c>
    </row>
    <row r="75" spans="1:51">
      <c r="A75" t="s">
        <v>179</v>
      </c>
      <c r="B75" t="s">
        <v>27</v>
      </c>
      <c r="O75">
        <v>8300</v>
      </c>
      <c r="AE75">
        <v>46216</v>
      </c>
      <c r="AF75">
        <v>5000</v>
      </c>
      <c r="AU75">
        <v>141620</v>
      </c>
      <c r="AV75">
        <v>25944</v>
      </c>
      <c r="AW75">
        <v>167787</v>
      </c>
      <c r="AX75" s="1">
        <v>253676</v>
      </c>
      <c r="AY75" s="1">
        <v>2306030</v>
      </c>
    </row>
    <row r="76" spans="1:51">
      <c r="A76" t="s">
        <v>179</v>
      </c>
      <c r="B76" t="s">
        <v>2</v>
      </c>
      <c r="AA76">
        <v>222530</v>
      </c>
      <c r="AB76">
        <v>145813</v>
      </c>
      <c r="AC76">
        <v>37060</v>
      </c>
      <c r="AD76">
        <v>268721.5</v>
      </c>
      <c r="AE76">
        <v>551958</v>
      </c>
      <c r="AT76">
        <v>366170</v>
      </c>
      <c r="AX76" s="1"/>
    </row>
    <row r="77" spans="1:51">
      <c r="A77" t="s">
        <v>179</v>
      </c>
      <c r="B77" t="s">
        <v>60</v>
      </c>
      <c r="AF77">
        <v>1000</v>
      </c>
      <c r="AH77">
        <v>136800</v>
      </c>
      <c r="AV77">
        <v>6340</v>
      </c>
      <c r="AW77">
        <v>4050</v>
      </c>
      <c r="AX77" s="1">
        <v>8090</v>
      </c>
      <c r="AY77" s="1">
        <v>25501</v>
      </c>
    </row>
    <row r="78" spans="1:51">
      <c r="A78" t="s">
        <v>179</v>
      </c>
      <c r="B78" t="s">
        <v>138</v>
      </c>
      <c r="AA78">
        <v>1220</v>
      </c>
      <c r="AX78" s="1"/>
    </row>
    <row r="79" spans="1:51">
      <c r="A79" t="s">
        <v>179</v>
      </c>
      <c r="B79" t="s">
        <v>30</v>
      </c>
      <c r="J79">
        <v>3718085.75</v>
      </c>
      <c r="K79">
        <v>2814926.75</v>
      </c>
      <c r="L79">
        <v>3129735.45</v>
      </c>
      <c r="M79">
        <v>3287850.95</v>
      </c>
      <c r="N79">
        <v>2866009.9</v>
      </c>
      <c r="O79">
        <v>3743513.6</v>
      </c>
      <c r="P79">
        <v>6778934.5499999998</v>
      </c>
      <c r="Q79">
        <v>7587538</v>
      </c>
      <c r="R79">
        <v>7095444</v>
      </c>
      <c r="S79">
        <v>5640632.2000000002</v>
      </c>
      <c r="T79">
        <v>5469617.5</v>
      </c>
      <c r="U79">
        <v>10429477.1</v>
      </c>
      <c r="V79">
        <v>12075956.130000001</v>
      </c>
      <c r="W79">
        <v>8873769.0999999996</v>
      </c>
      <c r="X79">
        <v>16815279.300000001</v>
      </c>
      <c r="Y79">
        <v>14966390.4</v>
      </c>
      <c r="Z79">
        <v>14673391.35</v>
      </c>
      <c r="AA79">
        <v>15652843.98</v>
      </c>
      <c r="AB79">
        <v>14660665</v>
      </c>
      <c r="AC79">
        <v>21428566.399999999</v>
      </c>
      <c r="AD79">
        <v>21961355.149999999</v>
      </c>
      <c r="AE79">
        <v>20111365.300000001</v>
      </c>
      <c r="AF79">
        <v>24682752.899999999</v>
      </c>
      <c r="AG79">
        <v>13389612.550000001</v>
      </c>
      <c r="AH79">
        <v>20627493.199999999</v>
      </c>
      <c r="AI79">
        <v>8367983.2999999998</v>
      </c>
      <c r="AJ79">
        <v>7353319.1500000004</v>
      </c>
      <c r="AK79">
        <v>5858862.5999999996</v>
      </c>
      <c r="AL79">
        <v>5330003.1500000004</v>
      </c>
      <c r="AM79">
        <v>5357441.45</v>
      </c>
      <c r="AN79">
        <v>3297785.31</v>
      </c>
      <c r="AP79">
        <v>44285</v>
      </c>
      <c r="AQ79">
        <v>70006</v>
      </c>
      <c r="AS79">
        <v>323093</v>
      </c>
      <c r="AT79">
        <v>611</v>
      </c>
      <c r="AU79">
        <v>3284</v>
      </c>
      <c r="AV79">
        <v>362777</v>
      </c>
      <c r="AX79" s="1">
        <v>60965</v>
      </c>
      <c r="AY79" s="1">
        <v>45733</v>
      </c>
    </row>
    <row r="80" spans="1:51">
      <c r="A80" t="s">
        <v>179</v>
      </c>
      <c r="B80" t="s">
        <v>181</v>
      </c>
      <c r="AX80" s="1"/>
      <c r="AY80" s="1">
        <v>277</v>
      </c>
    </row>
    <row r="81" spans="1:51">
      <c r="A81" t="s">
        <v>179</v>
      </c>
      <c r="B81" t="s">
        <v>156</v>
      </c>
      <c r="T81">
        <v>1403017</v>
      </c>
      <c r="U81">
        <v>298374</v>
      </c>
      <c r="V81">
        <v>633150</v>
      </c>
      <c r="W81">
        <v>2971202</v>
      </c>
      <c r="X81">
        <v>757550</v>
      </c>
      <c r="Z81">
        <v>540</v>
      </c>
      <c r="AX81" s="1">
        <v>25</v>
      </c>
      <c r="AY81" s="1">
        <v>530</v>
      </c>
    </row>
    <row r="82" spans="1:51">
      <c r="A82" t="s">
        <v>179</v>
      </c>
      <c r="B82" t="s">
        <v>56</v>
      </c>
      <c r="J82">
        <v>1700</v>
      </c>
      <c r="K82">
        <v>1330</v>
      </c>
      <c r="S82">
        <v>6728</v>
      </c>
      <c r="AF82">
        <v>39610</v>
      </c>
      <c r="AH82">
        <v>540</v>
      </c>
      <c r="AI82">
        <v>2400</v>
      </c>
      <c r="AJ82">
        <v>1500</v>
      </c>
      <c r="AL82">
        <v>393</v>
      </c>
      <c r="AM82">
        <v>1820</v>
      </c>
      <c r="AN82">
        <v>145774</v>
      </c>
      <c r="AP82">
        <v>2906</v>
      </c>
      <c r="AQ82">
        <v>410</v>
      </c>
      <c r="AS82">
        <v>3388</v>
      </c>
      <c r="AT82">
        <v>3599</v>
      </c>
      <c r="AU82">
        <v>1000</v>
      </c>
      <c r="AV82">
        <v>809</v>
      </c>
      <c r="AW82">
        <v>82867</v>
      </c>
      <c r="AX82" s="1">
        <v>54326</v>
      </c>
      <c r="AY82" s="1">
        <v>45284</v>
      </c>
    </row>
    <row r="83" spans="1:51">
      <c r="A83" t="s">
        <v>179</v>
      </c>
      <c r="B83" t="s">
        <v>155</v>
      </c>
      <c r="AA83">
        <v>3500</v>
      </c>
      <c r="AI83">
        <v>270000</v>
      </c>
      <c r="AJ83">
        <v>90000</v>
      </c>
      <c r="AS83">
        <v>348218</v>
      </c>
      <c r="AT83">
        <v>369943</v>
      </c>
      <c r="AX83" s="1"/>
    </row>
    <row r="84" spans="1:51">
      <c r="A84" t="s">
        <v>179</v>
      </c>
      <c r="B84" t="s">
        <v>182</v>
      </c>
      <c r="AX84" s="1">
        <v>12</v>
      </c>
      <c r="AY84" s="1">
        <v>108</v>
      </c>
    </row>
    <row r="85" spans="1:51">
      <c r="A85" t="s">
        <v>179</v>
      </c>
      <c r="B85" t="s">
        <v>184</v>
      </c>
      <c r="AX85" s="1"/>
      <c r="AY85" s="1">
        <v>50</v>
      </c>
    </row>
    <row r="86" spans="1:51">
      <c r="A86" t="s">
        <v>179</v>
      </c>
      <c r="B86" t="s">
        <v>7</v>
      </c>
      <c r="S86">
        <v>6900</v>
      </c>
      <c r="T86">
        <v>215997</v>
      </c>
      <c r="Y86">
        <v>406235</v>
      </c>
      <c r="Z86">
        <v>146263</v>
      </c>
      <c r="AA86">
        <v>140587</v>
      </c>
      <c r="AB86">
        <v>202568</v>
      </c>
      <c r="AC86">
        <v>348213.5</v>
      </c>
      <c r="AD86">
        <v>328645.5</v>
      </c>
      <c r="AE86">
        <v>159303</v>
      </c>
      <c r="AF86">
        <v>27292</v>
      </c>
      <c r="AG86">
        <v>32500</v>
      </c>
      <c r="AH86">
        <v>322592.5</v>
      </c>
      <c r="AI86">
        <v>4182</v>
      </c>
      <c r="AJ86">
        <v>272285</v>
      </c>
      <c r="AK86">
        <v>147270.39999999999</v>
      </c>
      <c r="AL86">
        <v>333261.90000000002</v>
      </c>
      <c r="AM86">
        <v>551810.1</v>
      </c>
      <c r="AN86">
        <v>519675.5</v>
      </c>
      <c r="AP86">
        <v>332383</v>
      </c>
      <c r="AQ86">
        <v>354814</v>
      </c>
      <c r="AS86">
        <v>133638</v>
      </c>
      <c r="AT86">
        <v>172178</v>
      </c>
      <c r="AU86">
        <v>353792</v>
      </c>
      <c r="AW86">
        <v>234511</v>
      </c>
      <c r="AX86" s="1">
        <v>1267764</v>
      </c>
      <c r="AY86" s="1">
        <v>13433820</v>
      </c>
    </row>
    <row r="87" spans="1:51">
      <c r="A87" t="s">
        <v>179</v>
      </c>
      <c r="B87" t="s">
        <v>25</v>
      </c>
      <c r="J87">
        <v>218</v>
      </c>
      <c r="Z87">
        <v>100</v>
      </c>
      <c r="AG87">
        <v>17240</v>
      </c>
      <c r="AH87">
        <v>4455</v>
      </c>
      <c r="AL87">
        <v>2300</v>
      </c>
      <c r="AN87">
        <v>6070</v>
      </c>
      <c r="AQ87">
        <v>1300</v>
      </c>
      <c r="AS87">
        <v>117747</v>
      </c>
      <c r="AT87">
        <v>322570</v>
      </c>
      <c r="AU87">
        <v>920029</v>
      </c>
      <c r="AV87">
        <v>627191</v>
      </c>
      <c r="AW87">
        <v>685274</v>
      </c>
      <c r="AX87" s="1">
        <v>769442</v>
      </c>
      <c r="AY87" s="1">
        <v>1403774</v>
      </c>
    </row>
    <row r="88" spans="1:51">
      <c r="A88" t="s">
        <v>179</v>
      </c>
      <c r="B88" t="s">
        <v>183</v>
      </c>
      <c r="AX88" s="1"/>
      <c r="AY88" s="1">
        <v>50</v>
      </c>
    </row>
    <row r="89" spans="1:51">
      <c r="A89" t="s">
        <v>179</v>
      </c>
      <c r="B89" t="s">
        <v>78</v>
      </c>
      <c r="AM89">
        <v>5000</v>
      </c>
      <c r="AX89" s="1"/>
    </row>
    <row r="90" spans="1:51">
      <c r="A90" t="s">
        <v>179</v>
      </c>
      <c r="B90" t="s">
        <v>141</v>
      </c>
      <c r="N90">
        <v>1953342.39</v>
      </c>
      <c r="O90">
        <v>2484334</v>
      </c>
      <c r="P90">
        <v>4050906</v>
      </c>
      <c r="Q90">
        <v>3040480</v>
      </c>
      <c r="R90">
        <v>7410032.4000000004</v>
      </c>
      <c r="S90">
        <v>4718562.75</v>
      </c>
      <c r="T90">
        <v>5929385.79</v>
      </c>
      <c r="U90">
        <v>4074352.14</v>
      </c>
      <c r="V90">
        <v>6037621.4000000004</v>
      </c>
      <c r="W90">
        <v>9892128.3499999996</v>
      </c>
      <c r="X90">
        <v>12306156.539999999</v>
      </c>
      <c r="Y90">
        <v>10565727.16</v>
      </c>
      <c r="Z90">
        <v>6237116.7699999996</v>
      </c>
      <c r="AA90">
        <v>5193814.79</v>
      </c>
      <c r="AB90">
        <v>5126622.21</v>
      </c>
      <c r="AC90">
        <v>3854625.9</v>
      </c>
      <c r="AD90">
        <v>4334664.8600000003</v>
      </c>
      <c r="AE90">
        <v>3552528.36</v>
      </c>
      <c r="AF90">
        <v>3650666.9</v>
      </c>
      <c r="AG90">
        <v>4484648.45</v>
      </c>
      <c r="AH90">
        <v>5491872.5499999998</v>
      </c>
      <c r="AI90">
        <v>4693843.5</v>
      </c>
      <c r="AJ90">
        <v>4420367.95</v>
      </c>
      <c r="AK90">
        <v>4818558.0599999996</v>
      </c>
      <c r="AL90">
        <v>4762162.18</v>
      </c>
      <c r="AM90">
        <v>7659920.7400000002</v>
      </c>
      <c r="AN90">
        <v>3814506.25</v>
      </c>
      <c r="AP90">
        <v>5936919</v>
      </c>
      <c r="AQ90">
        <v>3872443</v>
      </c>
      <c r="AS90">
        <v>4346540</v>
      </c>
      <c r="AT90">
        <v>6086629</v>
      </c>
      <c r="AU90">
        <v>8540208</v>
      </c>
      <c r="AV90">
        <v>6846387</v>
      </c>
      <c r="AW90">
        <v>7017978</v>
      </c>
      <c r="AX90" s="1">
        <v>9691342</v>
      </c>
      <c r="AY90" s="1">
        <v>7408863</v>
      </c>
    </row>
    <row r="91" spans="1:51">
      <c r="A91" t="s">
        <v>179</v>
      </c>
      <c r="B91" t="s">
        <v>20</v>
      </c>
      <c r="AJ91">
        <v>13470</v>
      </c>
      <c r="AL91">
        <v>2110</v>
      </c>
      <c r="AM91">
        <v>4422</v>
      </c>
      <c r="AN91">
        <v>2128</v>
      </c>
      <c r="AQ91">
        <v>5729</v>
      </c>
      <c r="AX91" s="1"/>
    </row>
    <row r="92" spans="1:51">
      <c r="A92" t="s">
        <v>179</v>
      </c>
      <c r="B92" t="s">
        <v>41</v>
      </c>
      <c r="P92">
        <v>740</v>
      </c>
      <c r="AA92">
        <v>512</v>
      </c>
      <c r="AH92">
        <v>4300</v>
      </c>
      <c r="AX92" s="1"/>
    </row>
    <row r="93" spans="1:51">
      <c r="A93" t="s">
        <v>179</v>
      </c>
      <c r="B93" t="s">
        <v>49</v>
      </c>
      <c r="J93">
        <v>21450764.719999999</v>
      </c>
      <c r="K93">
        <v>25347529.399999999</v>
      </c>
      <c r="L93">
        <v>30780725.07</v>
      </c>
      <c r="M93">
        <v>34217118.159999996</v>
      </c>
      <c r="N93">
        <v>31492837.859999999</v>
      </c>
      <c r="O93">
        <v>32670909.850000001</v>
      </c>
      <c r="P93">
        <v>36700834.5</v>
      </c>
      <c r="Q93">
        <v>51334735</v>
      </c>
      <c r="R93">
        <v>43888925.329999998</v>
      </c>
      <c r="S93">
        <v>48568162.68</v>
      </c>
      <c r="T93">
        <v>68238925.719999999</v>
      </c>
      <c r="U93">
        <v>61117983.020000003</v>
      </c>
      <c r="V93">
        <v>66282822.979999997</v>
      </c>
      <c r="W93">
        <v>46055106.450000003</v>
      </c>
      <c r="X93">
        <v>122372096.95</v>
      </c>
      <c r="Y93">
        <v>79792011.299999997</v>
      </c>
      <c r="Z93">
        <v>52965342.689999998</v>
      </c>
      <c r="AA93">
        <v>42460112.939999998</v>
      </c>
      <c r="AB93">
        <v>42005023.07</v>
      </c>
      <c r="AC93">
        <v>32558710.300000001</v>
      </c>
      <c r="AD93">
        <v>54127847.57</v>
      </c>
      <c r="AE93">
        <v>98214492.599999994</v>
      </c>
      <c r="AF93">
        <v>104315997.8</v>
      </c>
      <c r="AG93">
        <v>162019929.40000001</v>
      </c>
      <c r="AH93">
        <v>215984212.80000001</v>
      </c>
      <c r="AI93">
        <v>175165748.84999999</v>
      </c>
      <c r="AJ93">
        <v>135259133.25</v>
      </c>
      <c r="AK93">
        <v>130626448.89</v>
      </c>
      <c r="AL93">
        <v>90856566.480000004</v>
      </c>
      <c r="AM93">
        <v>107658146.95</v>
      </c>
      <c r="AN93">
        <v>114265044.08</v>
      </c>
      <c r="AP93">
        <v>119067209</v>
      </c>
      <c r="AQ93">
        <v>117551283</v>
      </c>
      <c r="AS93">
        <v>194097822</v>
      </c>
      <c r="AT93">
        <v>226590639</v>
      </c>
      <c r="AU93">
        <v>109886656</v>
      </c>
      <c r="AV93">
        <v>64421996</v>
      </c>
      <c r="AW93">
        <v>46328497</v>
      </c>
      <c r="AX93" s="1">
        <v>233885863</v>
      </c>
      <c r="AY93" s="1">
        <v>424530419</v>
      </c>
    </row>
    <row r="94" spans="1:51">
      <c r="A94" t="s">
        <v>179</v>
      </c>
      <c r="B94" t="s">
        <v>69</v>
      </c>
      <c r="AM94">
        <v>54000</v>
      </c>
      <c r="AS94">
        <v>2367790</v>
      </c>
      <c r="AT94">
        <v>4601546</v>
      </c>
      <c r="AU94">
        <v>4596318</v>
      </c>
      <c r="AV94">
        <v>746907</v>
      </c>
      <c r="AW94">
        <v>82608</v>
      </c>
      <c r="AX94" s="1">
        <v>5044249</v>
      </c>
      <c r="AY94" s="1">
        <v>4537154</v>
      </c>
    </row>
    <row r="95" spans="1:51">
      <c r="B95" t="s">
        <v>102</v>
      </c>
      <c r="AP95">
        <v>5589</v>
      </c>
      <c r="AQ95">
        <v>50990</v>
      </c>
      <c r="AS95">
        <v>3335</v>
      </c>
      <c r="AT95">
        <v>25474</v>
      </c>
      <c r="AV95">
        <v>30238</v>
      </c>
      <c r="AW95">
        <v>156225</v>
      </c>
      <c r="AX95" s="1">
        <v>940659</v>
      </c>
      <c r="AY95" s="1">
        <v>57173</v>
      </c>
    </row>
    <row r="96" spans="1:51">
      <c r="B96" t="s">
        <v>153</v>
      </c>
      <c r="AU96">
        <v>91544406</v>
      </c>
      <c r="AV96">
        <v>760499847</v>
      </c>
      <c r="AW96">
        <v>1047024799</v>
      </c>
      <c r="AX96" s="1">
        <v>572845316</v>
      </c>
    </row>
    <row r="98" spans="2:54">
      <c r="B98" t="s">
        <v>187</v>
      </c>
      <c r="E98">
        <f t="shared" ref="E98:AN98" si="0">SUM(E4:E94)</f>
        <v>0</v>
      </c>
      <c r="F98">
        <f t="shared" si="0"/>
        <v>0</v>
      </c>
      <c r="G98">
        <f t="shared" si="0"/>
        <v>0</v>
      </c>
      <c r="H98">
        <f t="shared" si="0"/>
        <v>0</v>
      </c>
      <c r="I98">
        <f t="shared" si="0"/>
        <v>0</v>
      </c>
      <c r="J98">
        <f t="shared" si="0"/>
        <v>69156192.849999994</v>
      </c>
      <c r="K98">
        <f t="shared" si="0"/>
        <v>81940205.439999998</v>
      </c>
      <c r="L98">
        <f t="shared" si="0"/>
        <v>81282836.879999995</v>
      </c>
      <c r="M98">
        <f t="shared" si="0"/>
        <v>75716292.50999999</v>
      </c>
      <c r="N98">
        <f t="shared" si="0"/>
        <v>83049922.829999998</v>
      </c>
      <c r="O98">
        <f t="shared" si="0"/>
        <v>92997777.379999995</v>
      </c>
      <c r="P98">
        <f t="shared" si="0"/>
        <v>117535666.69</v>
      </c>
      <c r="Q98">
        <f t="shared" si="0"/>
        <v>130885534</v>
      </c>
      <c r="R98">
        <f t="shared" si="0"/>
        <v>152765749.04000002</v>
      </c>
      <c r="S98">
        <f t="shared" si="0"/>
        <v>111505354.61</v>
      </c>
      <c r="T98">
        <f t="shared" si="0"/>
        <v>121266458.97</v>
      </c>
      <c r="U98">
        <f t="shared" si="0"/>
        <v>117652854.39000002</v>
      </c>
      <c r="V98">
        <f t="shared" si="0"/>
        <v>119998466.62</v>
      </c>
      <c r="W98">
        <f t="shared" si="0"/>
        <v>102659153.74000001</v>
      </c>
      <c r="X98">
        <f t="shared" si="0"/>
        <v>258668750.11000001</v>
      </c>
      <c r="Y98">
        <f t="shared" si="0"/>
        <v>170644156.93000001</v>
      </c>
      <c r="Z98">
        <f t="shared" si="0"/>
        <v>133559884.44</v>
      </c>
      <c r="AA98">
        <f t="shared" si="0"/>
        <v>137844353.23000002</v>
      </c>
      <c r="AB98">
        <f t="shared" si="0"/>
        <v>156704196.67999998</v>
      </c>
      <c r="AC98">
        <f t="shared" si="0"/>
        <v>213486434.15000001</v>
      </c>
      <c r="AD98">
        <f t="shared" si="0"/>
        <v>329999019.80000001</v>
      </c>
      <c r="AE98">
        <f t="shared" si="0"/>
        <v>395403253.63</v>
      </c>
      <c r="AF98">
        <f t="shared" si="0"/>
        <v>444114804.14999998</v>
      </c>
      <c r="AG98">
        <f t="shared" si="0"/>
        <v>609554962.25</v>
      </c>
      <c r="AH98">
        <f t="shared" si="0"/>
        <v>778560087.1500001</v>
      </c>
      <c r="AI98">
        <f t="shared" si="0"/>
        <v>762494232.54999983</v>
      </c>
      <c r="AJ98">
        <f t="shared" si="0"/>
        <v>651618047.64999998</v>
      </c>
      <c r="AK98">
        <f t="shared" si="0"/>
        <v>628259172.77999997</v>
      </c>
      <c r="AL98">
        <f t="shared" si="0"/>
        <v>617546684.01999998</v>
      </c>
      <c r="AM98">
        <f t="shared" si="0"/>
        <v>671942838.8900001</v>
      </c>
      <c r="AN98">
        <f t="shared" si="0"/>
        <v>711729501.75999987</v>
      </c>
      <c r="AO98">
        <f t="shared" ref="AO98:AU98" si="1">SUM(AO4:AO97)</f>
        <v>0</v>
      </c>
      <c r="AP98">
        <f t="shared" si="1"/>
        <v>871462781</v>
      </c>
      <c r="AQ98">
        <f t="shared" si="1"/>
        <v>887275955</v>
      </c>
      <c r="AR98">
        <f t="shared" si="1"/>
        <v>0</v>
      </c>
      <c r="AS98">
        <f t="shared" si="1"/>
        <v>860908685</v>
      </c>
      <c r="AT98">
        <f t="shared" si="1"/>
        <v>1061564661</v>
      </c>
      <c r="AU98">
        <f t="shared" si="1"/>
        <v>710546329</v>
      </c>
      <c r="AV98">
        <f>SUM(AV4:AV97)</f>
        <v>862085143</v>
      </c>
      <c r="AW98">
        <f>SUM(AW4:AW97)</f>
        <v>1121365579</v>
      </c>
      <c r="AX98">
        <f>SUM(AX4:AX97)</f>
        <v>1107852690</v>
      </c>
      <c r="AY98" s="1">
        <f>SUM(AY4:AY97)</f>
        <v>1449110671</v>
      </c>
      <c r="AZ98">
        <f t="shared" ref="AZ98:BB98" si="2">SUM(AZ4:AZ97)</f>
        <v>0</v>
      </c>
      <c r="BA98">
        <f t="shared" si="2"/>
        <v>0</v>
      </c>
      <c r="BB98">
        <f t="shared" si="2"/>
        <v>0</v>
      </c>
    </row>
    <row r="100" spans="2:54">
      <c r="K100">
        <f>81940205.44-K98</f>
        <v>0</v>
      </c>
      <c r="L100">
        <f>81282836.88-L98</f>
        <v>0</v>
      </c>
      <c r="M100">
        <f>75716292.51-M98</f>
        <v>0</v>
      </c>
      <c r="N100">
        <f>83049922.83-N98</f>
        <v>0</v>
      </c>
      <c r="O100">
        <f>92997777.38-O98</f>
        <v>0</v>
      </c>
      <c r="P100">
        <f>117535666.69-P98</f>
        <v>0</v>
      </c>
      <c r="Q100">
        <f>130885534-Q98</f>
        <v>0</v>
      </c>
      <c r="R100">
        <f>152765749.04-R98</f>
        <v>0</v>
      </c>
      <c r="S100">
        <f>111505354.61-S98</f>
        <v>0</v>
      </c>
      <c r="T100">
        <f>121266458.97-T98</f>
        <v>0</v>
      </c>
      <c r="U100">
        <f>117652854.39-U98</f>
        <v>0</v>
      </c>
      <c r="V100">
        <f>119998466.62-V98</f>
        <v>0</v>
      </c>
      <c r="W100">
        <f>102659153.74-W98</f>
        <v>0</v>
      </c>
      <c r="X100">
        <f>258668750.11-X98</f>
        <v>0</v>
      </c>
      <c r="Y100">
        <f>170644156.93-Y98</f>
        <v>0</v>
      </c>
      <c r="Z100">
        <f>133559884.44-Z98</f>
        <v>0</v>
      </c>
      <c r="AA100">
        <f>137844353.23-AA98</f>
        <v>0</v>
      </c>
      <c r="AB100">
        <f>156704196.68-AB98</f>
        <v>0</v>
      </c>
      <c r="AC100">
        <f>213486434.15-AC98</f>
        <v>0</v>
      </c>
      <c r="AD100">
        <f>329999019.8-AD98</f>
        <v>0</v>
      </c>
      <c r="AE100">
        <f>395403253.63-AE98</f>
        <v>0</v>
      </c>
      <c r="AF100">
        <f>444114804.15-AF98</f>
        <v>0</v>
      </c>
      <c r="AG100">
        <f>609554962.25-AG98</f>
        <v>0</v>
      </c>
      <c r="AH100">
        <f>778560087.15-AH98</f>
        <v>0</v>
      </c>
      <c r="AI100">
        <f>762494232.55-AI98</f>
        <v>0</v>
      </c>
      <c r="AJ100">
        <f>651618047.65-AJ98</f>
        <v>0</v>
      </c>
      <c r="AK100">
        <f>628259172.78-AK98</f>
        <v>0</v>
      </c>
      <c r="AL100">
        <f>617546684.02-AL98</f>
        <v>0</v>
      </c>
      <c r="AM100">
        <f>671942838.89-AM98</f>
        <v>0</v>
      </c>
      <c r="AN100">
        <f>711729501.76-AN98</f>
        <v>0</v>
      </c>
      <c r="AP100">
        <f>871462781-AP98</f>
        <v>0</v>
      </c>
      <c r="AQ100">
        <f>887275955-AQ98</f>
        <v>0</v>
      </c>
      <c r="AS100">
        <f>860908685-AS98</f>
        <v>0</v>
      </c>
      <c r="AT100">
        <f>1061564661-AT98</f>
        <v>0</v>
      </c>
      <c r="AU100">
        <f>710546329-AU98</f>
        <v>0</v>
      </c>
      <c r="AV100">
        <f>862085143-AV98</f>
        <v>0</v>
      </c>
      <c r="AW100">
        <f>1121365579-AW98</f>
        <v>0</v>
      </c>
      <c r="AX100">
        <f>1107852690-AX98</f>
        <v>0</v>
      </c>
      <c r="AY100" s="1">
        <f>1449110671-AY98</f>
        <v>0</v>
      </c>
    </row>
    <row r="102" spans="2:54">
      <c r="AS102" t="s">
        <v>186</v>
      </c>
      <c r="AT102" t="s">
        <v>186</v>
      </c>
      <c r="AU102" t="s">
        <v>186</v>
      </c>
      <c r="AV102" t="s">
        <v>186</v>
      </c>
      <c r="AW102" t="s">
        <v>186</v>
      </c>
      <c r="AY102" t="s">
        <v>186</v>
      </c>
    </row>
    <row r="105" spans="2:54">
      <c r="AY105" t="s">
        <v>185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176"/>
  <sheetViews>
    <sheetView tabSelected="1" zoomScale="85" zoomScaleNormal="85" workbookViewId="0">
      <pane xSplit="3" ySplit="1" topLeftCell="D122" activePane="bottomRight" state="frozen"/>
      <selection activeCell="A63" sqref="A63:XFD63"/>
      <selection pane="topRight" activeCell="A63" sqref="A63:XFD63"/>
      <selection pane="bottomLeft" activeCell="A63" sqref="A63:XFD63"/>
      <selection pane="bottomRight" activeCell="E155" sqref="E155:W155"/>
    </sheetView>
  </sheetViews>
  <sheetFormatPr defaultRowHeight="15"/>
  <cols>
    <col min="1" max="1" width="7.28515625" customWidth="1"/>
    <col min="3" max="4" width="6.28515625" customWidth="1"/>
    <col min="11" max="16" width="9.28515625" bestFit="1" customWidth="1"/>
    <col min="17" max="17" width="10.28515625" bestFit="1" customWidth="1"/>
    <col min="18" max="20" width="9.28515625" bestFit="1" customWidth="1"/>
    <col min="21" max="22" width="10.28515625" bestFit="1" customWidth="1"/>
    <col min="23" max="23" width="9.28515625" bestFit="1" customWidth="1"/>
    <col min="24" max="25" width="10.28515625" bestFit="1" customWidth="1"/>
    <col min="26" max="26" width="9.28515625" bestFit="1" customWidth="1"/>
    <col min="27" max="40" width="10.28515625" bestFit="1" customWidth="1"/>
    <col min="41" max="41" width="10.28515625" style="2" bestFit="1" customWidth="1"/>
    <col min="42" max="42" width="12" style="1" customWidth="1"/>
    <col min="43" max="43" width="11.28515625" bestFit="1" customWidth="1"/>
    <col min="44" max="44" width="10.28515625" bestFit="1" customWidth="1"/>
    <col min="45" max="45" width="10.28515625" style="1" bestFit="1" customWidth="1"/>
    <col min="46" max="46" width="10.28515625" bestFit="1" customWidth="1"/>
    <col min="47" max="47" width="13.42578125" customWidth="1"/>
    <col min="48" max="48" width="12" customWidth="1"/>
    <col min="49" max="49" width="14.7109375" customWidth="1"/>
    <col min="50" max="50" width="13.42578125" customWidth="1"/>
    <col min="51" max="51" width="10.28515625" style="1" bestFit="1" customWidth="1"/>
    <col min="52" max="52" width="12.85546875" customWidth="1"/>
    <col min="53" max="53" width="11.28515625" bestFit="1" customWidth="1"/>
    <col min="54" max="54" width="13.42578125" bestFit="1" customWidth="1"/>
    <col min="56" max="56" width="10.28515625" bestFit="1" customWidth="1"/>
  </cols>
  <sheetData>
    <row r="1" spans="1:56"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 s="1">
        <v>1922</v>
      </c>
      <c r="AB1">
        <v>1923</v>
      </c>
      <c r="AC1" s="1">
        <v>1924</v>
      </c>
      <c r="AD1">
        <v>1925</v>
      </c>
      <c r="AE1" s="1">
        <v>1926</v>
      </c>
      <c r="AF1">
        <v>1927</v>
      </c>
      <c r="AG1">
        <v>1928</v>
      </c>
      <c r="AH1">
        <v>1929</v>
      </c>
      <c r="AI1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 s="2">
        <v>1936</v>
      </c>
      <c r="AP1" s="1">
        <v>1937</v>
      </c>
      <c r="AQ1">
        <v>1938</v>
      </c>
      <c r="AR1">
        <v>1939</v>
      </c>
      <c r="AS1" s="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 s="1">
        <v>1946</v>
      </c>
      <c r="AZ1">
        <v>1947</v>
      </c>
      <c r="BA1">
        <v>1948</v>
      </c>
      <c r="BB1">
        <v>1949</v>
      </c>
    </row>
    <row r="2" spans="1:56"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 s="1">
        <v>1</v>
      </c>
      <c r="AB2">
        <v>1</v>
      </c>
      <c r="AC2" s="1">
        <v>1</v>
      </c>
      <c r="AD2">
        <v>1</v>
      </c>
      <c r="AE2" s="1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 s="2">
        <v>1</v>
      </c>
      <c r="AP2" s="1">
        <v>1</v>
      </c>
      <c r="AQ2">
        <v>1</v>
      </c>
      <c r="AR2">
        <v>1</v>
      </c>
      <c r="AS2" s="1">
        <v>1</v>
      </c>
      <c r="AT2">
        <v>1</v>
      </c>
      <c r="AU2">
        <v>1</v>
      </c>
      <c r="AV2">
        <v>1</v>
      </c>
      <c r="AW2">
        <v>1</v>
      </c>
      <c r="AX2">
        <v>1</v>
      </c>
      <c r="AY2" s="1">
        <v>1</v>
      </c>
      <c r="AZ2">
        <v>1</v>
      </c>
      <c r="BA2">
        <v>1</v>
      </c>
      <c r="BB2">
        <v>1</v>
      </c>
    </row>
    <row r="3" spans="1:56">
      <c r="C3">
        <v>1</v>
      </c>
      <c r="D3">
        <v>1</v>
      </c>
      <c r="K3" t="s">
        <v>93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  <c r="X3" t="s">
        <v>93</v>
      </c>
      <c r="Y3" t="s">
        <v>93</v>
      </c>
      <c r="Z3" t="s">
        <v>93</v>
      </c>
      <c r="AA3" t="s">
        <v>93</v>
      </c>
      <c r="AB3" t="s">
        <v>93</v>
      </c>
      <c r="AC3" t="s">
        <v>93</v>
      </c>
      <c r="AD3" t="s">
        <v>93</v>
      </c>
      <c r="AE3" t="s">
        <v>93</v>
      </c>
      <c r="AF3" t="s">
        <v>93</v>
      </c>
      <c r="AG3" t="s">
        <v>93</v>
      </c>
      <c r="AH3" t="s">
        <v>93</v>
      </c>
      <c r="AI3" t="s">
        <v>93</v>
      </c>
      <c r="AJ3" t="s">
        <v>93</v>
      </c>
      <c r="AK3" t="s">
        <v>93</v>
      </c>
      <c r="AL3" t="s">
        <v>93</v>
      </c>
      <c r="AM3" t="s">
        <v>93</v>
      </c>
      <c r="AN3" t="s">
        <v>93</v>
      </c>
      <c r="AS3" t="s">
        <v>93</v>
      </c>
      <c r="AT3" t="s">
        <v>93</v>
      </c>
      <c r="AW3" s="3"/>
    </row>
    <row r="4" spans="1:56">
      <c r="B4" t="s">
        <v>146</v>
      </c>
      <c r="AT4">
        <v>198</v>
      </c>
      <c r="AW4" s="3"/>
      <c r="AX4" s="3"/>
      <c r="AZ4" s="2"/>
      <c r="BB4" s="5">
        <v>125</v>
      </c>
    </row>
    <row r="5" spans="1:56">
      <c r="A5" t="s">
        <v>179</v>
      </c>
      <c r="B5" t="s">
        <v>45</v>
      </c>
      <c r="AW5" s="3"/>
      <c r="AX5" s="3"/>
      <c r="AZ5" s="1">
        <v>260</v>
      </c>
      <c r="BA5">
        <v>7273</v>
      </c>
      <c r="BB5" s="4"/>
    </row>
    <row r="6" spans="1:56">
      <c r="A6" t="s">
        <v>179</v>
      </c>
      <c r="B6" t="s">
        <v>110</v>
      </c>
      <c r="AR6">
        <v>960</v>
      </c>
      <c r="AS6" s="1">
        <v>36</v>
      </c>
      <c r="AT6">
        <v>36</v>
      </c>
      <c r="AV6">
        <v>2087</v>
      </c>
      <c r="AW6" s="3"/>
      <c r="AX6" s="3"/>
      <c r="AY6" s="1">
        <v>46798</v>
      </c>
      <c r="AZ6" s="1">
        <v>135822</v>
      </c>
      <c r="BA6">
        <v>106152</v>
      </c>
      <c r="BB6" s="5">
        <v>272656</v>
      </c>
    </row>
    <row r="7" spans="1:56">
      <c r="A7" t="s">
        <v>179</v>
      </c>
      <c r="B7" t="s">
        <v>120</v>
      </c>
      <c r="AS7" s="1">
        <v>4369</v>
      </c>
      <c r="AT7">
        <v>2983</v>
      </c>
      <c r="AU7">
        <v>1774</v>
      </c>
      <c r="AV7">
        <v>10490</v>
      </c>
      <c r="AW7" s="3">
        <v>7980</v>
      </c>
      <c r="AX7" s="3">
        <v>28255</v>
      </c>
      <c r="AY7" s="1">
        <v>35430</v>
      </c>
      <c r="AZ7" s="1">
        <v>37221</v>
      </c>
      <c r="BA7">
        <v>46673</v>
      </c>
      <c r="BB7" s="5">
        <v>57018</v>
      </c>
    </row>
    <row r="8" spans="1:56">
      <c r="A8" t="s">
        <v>179</v>
      </c>
      <c r="B8" t="s">
        <v>119</v>
      </c>
      <c r="AS8" s="1">
        <v>4252</v>
      </c>
      <c r="AU8">
        <v>3316</v>
      </c>
      <c r="AW8" s="3"/>
      <c r="AX8" s="3"/>
      <c r="AZ8" s="1">
        <v>760</v>
      </c>
      <c r="BA8">
        <v>1330</v>
      </c>
      <c r="BB8" s="5">
        <v>300</v>
      </c>
    </row>
    <row r="9" spans="1:56">
      <c r="A9" t="s">
        <v>179</v>
      </c>
      <c r="B9" t="s">
        <v>51</v>
      </c>
      <c r="AS9" s="1">
        <v>3302</v>
      </c>
      <c r="AW9" s="3"/>
      <c r="AX9" s="3"/>
      <c r="AZ9" s="1">
        <v>6861</v>
      </c>
      <c r="BA9">
        <v>9890</v>
      </c>
      <c r="BB9" s="5">
        <v>3132</v>
      </c>
    </row>
    <row r="10" spans="1:56">
      <c r="A10" t="s">
        <v>179</v>
      </c>
      <c r="B10" t="s">
        <v>38</v>
      </c>
      <c r="AR10">
        <v>387</v>
      </c>
      <c r="AW10" s="3"/>
      <c r="AX10" s="3"/>
      <c r="AZ10" s="1">
        <v>2898</v>
      </c>
      <c r="BB10" s="4"/>
    </row>
    <row r="11" spans="1:56">
      <c r="A11" t="s">
        <v>179</v>
      </c>
      <c r="B11" t="s">
        <v>19</v>
      </c>
      <c r="AJ11">
        <v>8</v>
      </c>
      <c r="AO11" s="2">
        <v>788</v>
      </c>
      <c r="AQ11">
        <v>148</v>
      </c>
      <c r="AR11">
        <v>2021</v>
      </c>
      <c r="AS11" s="1">
        <v>1110</v>
      </c>
      <c r="AT11">
        <v>536</v>
      </c>
      <c r="AW11" s="3"/>
      <c r="AX11" s="3">
        <v>224</v>
      </c>
      <c r="AY11" s="1">
        <v>581</v>
      </c>
      <c r="AZ11" s="2"/>
      <c r="BA11">
        <v>9340</v>
      </c>
      <c r="BB11" s="5">
        <v>64334</v>
      </c>
    </row>
    <row r="12" spans="1:56">
      <c r="A12" t="s">
        <v>179</v>
      </c>
      <c r="B12" t="s">
        <v>26</v>
      </c>
      <c r="AW12" s="3"/>
      <c r="AX12" s="3"/>
      <c r="AZ12" s="1">
        <v>2328</v>
      </c>
      <c r="BA12">
        <v>110</v>
      </c>
      <c r="BB12" s="5">
        <v>1840</v>
      </c>
    </row>
    <row r="13" spans="1:56">
      <c r="A13" t="s">
        <v>179</v>
      </c>
      <c r="B13" t="s">
        <v>79</v>
      </c>
      <c r="AR13">
        <v>549</v>
      </c>
      <c r="AS13" s="1">
        <v>30575</v>
      </c>
      <c r="AT13">
        <v>36116</v>
      </c>
      <c r="AU13">
        <v>25616</v>
      </c>
      <c r="AV13">
        <v>66679</v>
      </c>
      <c r="AW13" s="3">
        <v>15593</v>
      </c>
      <c r="AX13" s="3">
        <v>10989</v>
      </c>
      <c r="AY13" s="1">
        <v>40730</v>
      </c>
      <c r="AZ13" s="1">
        <v>38833</v>
      </c>
      <c r="BA13">
        <v>1365968</v>
      </c>
      <c r="BB13" s="5">
        <v>72322</v>
      </c>
    </row>
    <row r="14" spans="1:56">
      <c r="A14" t="s">
        <v>179</v>
      </c>
      <c r="B14" t="s">
        <v>104</v>
      </c>
      <c r="AQ14">
        <v>29</v>
      </c>
      <c r="AR14">
        <v>701</v>
      </c>
      <c r="AS14" s="1">
        <v>1834</v>
      </c>
      <c r="AT14">
        <v>3379</v>
      </c>
      <c r="AU14">
        <v>1858</v>
      </c>
      <c r="AV14">
        <v>1650</v>
      </c>
      <c r="AW14" s="3"/>
      <c r="AX14" s="3">
        <v>3768</v>
      </c>
      <c r="AY14" s="1">
        <v>13624</v>
      </c>
      <c r="AZ14" s="1">
        <v>801</v>
      </c>
      <c r="BA14">
        <v>3521</v>
      </c>
      <c r="BB14" s="5">
        <v>2011</v>
      </c>
    </row>
    <row r="15" spans="1:56">
      <c r="A15" t="s">
        <v>179</v>
      </c>
      <c r="B15" t="s">
        <v>71</v>
      </c>
      <c r="Q15">
        <v>22264</v>
      </c>
      <c r="T15">
        <v>1480.57</v>
      </c>
      <c r="AB15">
        <v>6.8</v>
      </c>
      <c r="AD15">
        <v>16603.400000000001</v>
      </c>
      <c r="AE15">
        <v>11610.65</v>
      </c>
      <c r="AF15">
        <v>92995.05</v>
      </c>
      <c r="AG15">
        <v>120864.35</v>
      </c>
      <c r="AH15">
        <v>331539.20000000001</v>
      </c>
      <c r="AI15">
        <v>261906.85</v>
      </c>
      <c r="AJ15">
        <v>215495.5</v>
      </c>
      <c r="AK15">
        <v>119506.45</v>
      </c>
      <c r="AL15">
        <v>316210.75</v>
      </c>
      <c r="AM15">
        <v>345395.05</v>
      </c>
      <c r="AN15">
        <v>197124.16</v>
      </c>
      <c r="AO15" s="1">
        <v>278669</v>
      </c>
      <c r="AP15" s="1">
        <v>637730</v>
      </c>
      <c r="AQ15">
        <v>497152</v>
      </c>
      <c r="AR15">
        <v>1058338</v>
      </c>
      <c r="AS15" s="1">
        <v>1285860</v>
      </c>
      <c r="AT15">
        <v>4559199</v>
      </c>
      <c r="AU15">
        <v>12251130</v>
      </c>
      <c r="AV15">
        <v>21549807</v>
      </c>
      <c r="AW15" s="3">
        <v>20628237</v>
      </c>
      <c r="AX15" s="3">
        <v>22779291</v>
      </c>
      <c r="AY15" s="1">
        <v>55045236</v>
      </c>
      <c r="AZ15" s="1">
        <v>44904050</v>
      </c>
      <c r="BA15">
        <v>34556516</v>
      </c>
      <c r="BB15" s="5">
        <v>22084962</v>
      </c>
      <c r="BD15">
        <f>+AY15+AY27+AY29+AY40+AY37+AY49+AY69+AY68+AY119+AY117+AY156</f>
        <v>116039757</v>
      </c>
    </row>
    <row r="16" spans="1:56">
      <c r="A16" t="s">
        <v>179</v>
      </c>
      <c r="B16" t="s">
        <v>94</v>
      </c>
      <c r="V16">
        <v>100055</v>
      </c>
      <c r="W16">
        <v>11513</v>
      </c>
      <c r="X16">
        <v>4330</v>
      </c>
      <c r="Y16">
        <v>6089</v>
      </c>
      <c r="Z16">
        <v>1440</v>
      </c>
      <c r="AA16">
        <v>44943.199999999997</v>
      </c>
      <c r="AB16">
        <v>9264</v>
      </c>
      <c r="AC16">
        <v>999.6</v>
      </c>
      <c r="AD16">
        <v>23647</v>
      </c>
      <c r="AE16">
        <v>637279.69999999995</v>
      </c>
      <c r="AF16">
        <v>126209.3</v>
      </c>
      <c r="AG16">
        <v>546882.19999999995</v>
      </c>
      <c r="AH16">
        <v>371530.95</v>
      </c>
      <c r="AI16">
        <v>302876.65000000002</v>
      </c>
      <c r="AJ16">
        <v>395032.2</v>
      </c>
      <c r="AK16">
        <v>305991.5</v>
      </c>
      <c r="AL16">
        <v>152190.20000000001</v>
      </c>
      <c r="AM16">
        <v>191911.25</v>
      </c>
      <c r="AN16">
        <v>504829.9</v>
      </c>
      <c r="AO16" s="2">
        <v>324118</v>
      </c>
      <c r="AP16" s="1">
        <v>191693</v>
      </c>
      <c r="AQ16">
        <v>403956</v>
      </c>
      <c r="AR16">
        <v>164114</v>
      </c>
      <c r="AS16" s="1">
        <v>219650</v>
      </c>
      <c r="AT16">
        <v>40706</v>
      </c>
      <c r="AU16">
        <v>71812</v>
      </c>
      <c r="AV16">
        <v>141427</v>
      </c>
      <c r="AW16" s="3">
        <v>100567</v>
      </c>
      <c r="AX16" s="3">
        <v>255827</v>
      </c>
      <c r="AY16" s="1">
        <v>230140</v>
      </c>
      <c r="AZ16" s="1">
        <v>2696424</v>
      </c>
      <c r="BA16">
        <v>5482238</v>
      </c>
      <c r="BB16" s="5">
        <v>5945643</v>
      </c>
      <c r="BD16">
        <f>+AY34+AY84+AY112+AY105+AY155</f>
        <v>743681270</v>
      </c>
    </row>
    <row r="17" spans="1:56">
      <c r="A17" t="s">
        <v>179</v>
      </c>
      <c r="B17" t="s">
        <v>84</v>
      </c>
      <c r="AR17">
        <v>1251</v>
      </c>
      <c r="AS17" s="1">
        <v>16693</v>
      </c>
      <c r="AT17">
        <v>28796</v>
      </c>
      <c r="AU17">
        <v>46383</v>
      </c>
      <c r="AV17">
        <v>58</v>
      </c>
      <c r="AW17" s="3">
        <v>13</v>
      </c>
      <c r="AX17" s="3">
        <v>15936</v>
      </c>
      <c r="AY17" s="1">
        <v>110812</v>
      </c>
      <c r="AZ17" s="1">
        <v>111363</v>
      </c>
      <c r="BA17">
        <v>142902</v>
      </c>
      <c r="BB17" s="5">
        <v>194690</v>
      </c>
      <c r="BD17">
        <f>+AY41+AY67+AY73+AY113+AY116+AY134+AY159</f>
        <v>765809</v>
      </c>
    </row>
    <row r="18" spans="1:56">
      <c r="A18" t="s">
        <v>179</v>
      </c>
      <c r="B18" t="s">
        <v>33</v>
      </c>
      <c r="AA18">
        <v>1980.3</v>
      </c>
      <c r="AB18">
        <v>2901.55</v>
      </c>
      <c r="AC18">
        <v>10404.14</v>
      </c>
      <c r="AD18">
        <v>37786.5</v>
      </c>
      <c r="AE18">
        <v>34037.050000000003</v>
      </c>
      <c r="AF18">
        <v>64458.45</v>
      </c>
      <c r="AG18">
        <v>30722.85</v>
      </c>
      <c r="AH18">
        <v>26764.9</v>
      </c>
      <c r="AI18">
        <v>31102</v>
      </c>
      <c r="AJ18">
        <v>8274.5499999999993</v>
      </c>
      <c r="AK18">
        <v>4512.8999999999996</v>
      </c>
      <c r="AL18">
        <v>1024.6500000000001</v>
      </c>
      <c r="AM18">
        <v>8177.35</v>
      </c>
      <c r="AN18">
        <v>60986</v>
      </c>
      <c r="AO18" s="2">
        <v>76249</v>
      </c>
      <c r="AP18" s="1">
        <v>143444</v>
      </c>
      <c r="AQ18">
        <v>98242</v>
      </c>
      <c r="AR18">
        <v>30961</v>
      </c>
      <c r="AS18" s="1">
        <v>221</v>
      </c>
      <c r="AW18" s="3"/>
      <c r="AX18" s="3"/>
      <c r="AZ18" s="1">
        <v>176927</v>
      </c>
      <c r="BA18">
        <v>496326</v>
      </c>
      <c r="BB18" s="5">
        <v>459601</v>
      </c>
      <c r="BD18">
        <f>+AY21+AY22+AY16+AY28+AY42+AY43+AY70+AY63+AY92+AY104+AY122+AY142+AY143+AY150</f>
        <v>11653050</v>
      </c>
    </row>
    <row r="19" spans="1:56">
      <c r="A19" t="s">
        <v>179</v>
      </c>
      <c r="B19" t="s">
        <v>145</v>
      </c>
      <c r="K19">
        <v>10235.200000000001</v>
      </c>
      <c r="L19">
        <v>15509</v>
      </c>
      <c r="M19">
        <v>25680</v>
      </c>
      <c r="N19">
        <v>16330</v>
      </c>
      <c r="O19">
        <v>42391.1</v>
      </c>
      <c r="P19">
        <v>22079.5</v>
      </c>
      <c r="Q19">
        <v>37909</v>
      </c>
      <c r="R19">
        <v>10530</v>
      </c>
      <c r="S19">
        <v>7437.5</v>
      </c>
      <c r="AW19" s="3"/>
      <c r="AX19" s="3"/>
      <c r="AZ19" s="2"/>
      <c r="BB19" s="4"/>
    </row>
    <row r="20" spans="1:56">
      <c r="A20" t="s">
        <v>179</v>
      </c>
      <c r="B20" t="s">
        <v>28</v>
      </c>
      <c r="AW20" s="3"/>
      <c r="AX20" s="3"/>
      <c r="AZ20" s="1">
        <v>6406</v>
      </c>
      <c r="BA20">
        <v>5355</v>
      </c>
      <c r="BB20" s="5">
        <v>1578</v>
      </c>
    </row>
    <row r="21" spans="1:56">
      <c r="A21" t="s">
        <v>179</v>
      </c>
      <c r="B21" t="s">
        <v>88</v>
      </c>
      <c r="AW21" s="3"/>
      <c r="AX21" s="3"/>
      <c r="AY21" s="1">
        <v>750</v>
      </c>
      <c r="AZ21" s="2"/>
      <c r="BA21">
        <v>89</v>
      </c>
      <c r="BB21" s="5">
        <v>51</v>
      </c>
    </row>
    <row r="22" spans="1:56">
      <c r="A22" t="s">
        <v>179</v>
      </c>
      <c r="B22" t="s">
        <v>139</v>
      </c>
      <c r="O22">
        <v>3423</v>
      </c>
      <c r="U22">
        <v>2285</v>
      </c>
      <c r="W22">
        <v>9125</v>
      </c>
      <c r="Y22">
        <v>19632.849999999999</v>
      </c>
      <c r="Z22">
        <v>8035.5</v>
      </c>
      <c r="AK22">
        <v>12705.5</v>
      </c>
      <c r="AN22">
        <v>48.85</v>
      </c>
      <c r="AT22">
        <v>11</v>
      </c>
      <c r="AV22">
        <v>17</v>
      </c>
      <c r="AW22" s="3">
        <v>3288</v>
      </c>
      <c r="AX22" s="3"/>
      <c r="AY22" s="1">
        <v>58</v>
      </c>
      <c r="AZ22" s="1">
        <v>147</v>
      </c>
      <c r="BA22">
        <v>6191</v>
      </c>
      <c r="BB22" s="5">
        <v>3210</v>
      </c>
    </row>
    <row r="23" spans="1:56">
      <c r="A23" t="s">
        <v>179</v>
      </c>
      <c r="B23" t="s">
        <v>140</v>
      </c>
      <c r="AW23" s="3"/>
      <c r="AX23" s="3"/>
      <c r="AZ23" s="1">
        <v>3043</v>
      </c>
      <c r="BA23">
        <v>3610</v>
      </c>
      <c r="BB23" s="4"/>
    </row>
    <row r="24" spans="1:56">
      <c r="A24" t="s">
        <v>179</v>
      </c>
      <c r="B24" t="s">
        <v>135</v>
      </c>
      <c r="AW24" s="3"/>
      <c r="AX24" s="3"/>
      <c r="AZ24" s="1">
        <v>80</v>
      </c>
      <c r="BA24">
        <v>114</v>
      </c>
      <c r="BB24" s="4"/>
    </row>
    <row r="25" spans="1:56">
      <c r="A25" t="s">
        <v>179</v>
      </c>
      <c r="B25" t="s">
        <v>16</v>
      </c>
      <c r="K25">
        <v>105197</v>
      </c>
      <c r="L25">
        <v>53411</v>
      </c>
      <c r="M25">
        <v>139889.25</v>
      </c>
      <c r="N25">
        <v>217887.62</v>
      </c>
      <c r="O25">
        <v>214340.52</v>
      </c>
      <c r="P25">
        <v>656287.68000000005</v>
      </c>
      <c r="Q25">
        <v>738692</v>
      </c>
      <c r="R25">
        <v>1184266.3</v>
      </c>
      <c r="S25">
        <v>810819.1</v>
      </c>
      <c r="Y25">
        <v>440</v>
      </c>
      <c r="Z25">
        <v>131188.45000000001</v>
      </c>
      <c r="AA25">
        <v>279131.67</v>
      </c>
      <c r="AB25">
        <v>575148.69999999995</v>
      </c>
      <c r="AC25">
        <v>1250736.8700000001</v>
      </c>
      <c r="AD25">
        <v>3321133.4</v>
      </c>
      <c r="AE25">
        <v>11653083.35</v>
      </c>
      <c r="AF25">
        <v>24494971.300000001</v>
      </c>
      <c r="AG25">
        <v>20776434.550000001</v>
      </c>
      <c r="AH25">
        <v>18798029.25</v>
      </c>
      <c r="AI25">
        <v>15431911.6</v>
      </c>
      <c r="AJ25">
        <v>8044401.2999999998</v>
      </c>
      <c r="AK25">
        <v>8383002.2000000002</v>
      </c>
      <c r="AL25">
        <v>5469341.2000000002</v>
      </c>
      <c r="AM25">
        <v>7450981.1500000004</v>
      </c>
      <c r="AN25">
        <v>8636622.5999999996</v>
      </c>
      <c r="AO25" s="2">
        <v>15204455</v>
      </c>
      <c r="AP25" s="1">
        <v>17632346</v>
      </c>
      <c r="AQ25">
        <v>22631364</v>
      </c>
      <c r="AR25">
        <v>13533265</v>
      </c>
      <c r="AS25" s="1">
        <v>2658176</v>
      </c>
      <c r="AT25">
        <v>88689</v>
      </c>
      <c r="AU25">
        <v>103</v>
      </c>
      <c r="AW25" s="3">
        <v>342</v>
      </c>
      <c r="AX25" s="3">
        <v>188</v>
      </c>
      <c r="AY25" s="1">
        <v>7286643</v>
      </c>
      <c r="AZ25" s="1">
        <v>19852919</v>
      </c>
      <c r="BA25">
        <v>25255240</v>
      </c>
      <c r="BB25" s="5">
        <v>38245326</v>
      </c>
    </row>
    <row r="26" spans="1:56">
      <c r="A26" t="s">
        <v>179</v>
      </c>
      <c r="B26" t="s">
        <v>131</v>
      </c>
      <c r="AW26" s="3"/>
      <c r="AX26" s="3"/>
      <c r="AZ26" s="2"/>
      <c r="BA26">
        <v>1383</v>
      </c>
      <c r="BB26" s="4"/>
    </row>
    <row r="27" spans="1:56">
      <c r="A27" t="s">
        <v>179</v>
      </c>
      <c r="B27" t="s">
        <v>70</v>
      </c>
      <c r="AH27">
        <v>30.7</v>
      </c>
      <c r="AL27">
        <v>88.8</v>
      </c>
      <c r="AM27">
        <v>1903</v>
      </c>
      <c r="AQ27">
        <v>110</v>
      </c>
      <c r="AS27" s="1">
        <v>2091</v>
      </c>
      <c r="AT27">
        <v>76</v>
      </c>
      <c r="AU27">
        <v>105</v>
      </c>
      <c r="AV27">
        <v>506</v>
      </c>
      <c r="AW27" s="3">
        <v>3</v>
      </c>
      <c r="AX27" s="3">
        <v>1681</v>
      </c>
      <c r="AY27" s="1">
        <v>70922</v>
      </c>
      <c r="AZ27" s="1">
        <v>36734</v>
      </c>
      <c r="BA27">
        <v>10164</v>
      </c>
      <c r="BB27" s="5">
        <v>3993</v>
      </c>
    </row>
    <row r="28" spans="1:56">
      <c r="A28" t="s">
        <v>179</v>
      </c>
      <c r="B28" t="s">
        <v>143</v>
      </c>
      <c r="W28">
        <v>18818</v>
      </c>
      <c r="X28">
        <v>12793</v>
      </c>
      <c r="Y28">
        <v>7388</v>
      </c>
      <c r="Z28">
        <v>15192</v>
      </c>
      <c r="AA28">
        <v>7032.45</v>
      </c>
      <c r="AB28">
        <v>1352</v>
      </c>
      <c r="AL28">
        <v>3.4</v>
      </c>
      <c r="AM28">
        <v>18.7</v>
      </c>
      <c r="AN28">
        <v>15.2</v>
      </c>
      <c r="AW28" s="3"/>
      <c r="AX28" s="3"/>
      <c r="AY28" s="1">
        <v>11790</v>
      </c>
      <c r="AZ28" s="1">
        <v>8353</v>
      </c>
      <c r="BA28">
        <v>4744</v>
      </c>
      <c r="BB28" s="5">
        <v>3529</v>
      </c>
    </row>
    <row r="29" spans="1:56">
      <c r="A29" t="s">
        <v>179</v>
      </c>
      <c r="B29" t="s">
        <v>68</v>
      </c>
      <c r="AB29">
        <v>17500</v>
      </c>
      <c r="AC29">
        <v>145.5</v>
      </c>
      <c r="AG29">
        <v>21.45</v>
      </c>
      <c r="AI29">
        <v>6391.1</v>
      </c>
      <c r="AJ29">
        <v>1665.75</v>
      </c>
      <c r="AK29">
        <v>29944.35</v>
      </c>
      <c r="AL29">
        <v>36893.85</v>
      </c>
      <c r="AM29">
        <v>18520.2</v>
      </c>
      <c r="AN29">
        <v>25758.15</v>
      </c>
      <c r="AO29" s="1">
        <v>149634</v>
      </c>
      <c r="AP29" s="1">
        <v>424095</v>
      </c>
      <c r="AQ29">
        <v>411975</v>
      </c>
      <c r="AR29">
        <v>414192</v>
      </c>
      <c r="AS29" s="1">
        <v>2086066</v>
      </c>
      <c r="AT29">
        <v>9749956</v>
      </c>
      <c r="AU29">
        <v>8277260</v>
      </c>
      <c r="AV29">
        <v>12344973</v>
      </c>
      <c r="AW29" s="3">
        <v>12725011</v>
      </c>
      <c r="AX29" s="3">
        <v>42044747</v>
      </c>
      <c r="AY29" s="1">
        <v>22663630</v>
      </c>
      <c r="AZ29" s="1">
        <v>28975812</v>
      </c>
      <c r="BA29">
        <v>23548386</v>
      </c>
      <c r="BB29" s="5">
        <v>6069930</v>
      </c>
    </row>
    <row r="30" spans="1:56">
      <c r="A30" t="s">
        <v>179</v>
      </c>
      <c r="B30" t="s">
        <v>92</v>
      </c>
      <c r="AO30" s="1">
        <v>4</v>
      </c>
      <c r="AP30" s="1">
        <v>1260</v>
      </c>
      <c r="AQ30">
        <v>356</v>
      </c>
      <c r="AR30">
        <v>972</v>
      </c>
      <c r="AS30" s="1">
        <v>175</v>
      </c>
      <c r="AT30">
        <v>24</v>
      </c>
      <c r="AU30">
        <v>10448</v>
      </c>
      <c r="AV30">
        <v>225511</v>
      </c>
      <c r="AW30" s="3">
        <v>399101</v>
      </c>
      <c r="AX30" s="3"/>
      <c r="AZ30" s="2"/>
      <c r="BB30" s="4"/>
    </row>
    <row r="31" spans="1:56">
      <c r="A31" t="s">
        <v>179</v>
      </c>
      <c r="B31" t="s">
        <v>81</v>
      </c>
      <c r="AO31" s="2">
        <v>2993</v>
      </c>
      <c r="AP31" s="1">
        <v>23047</v>
      </c>
      <c r="AW31" s="3"/>
      <c r="AX31" s="3"/>
      <c r="AZ31" s="1">
        <v>2168586</v>
      </c>
      <c r="BA31">
        <v>1207375</v>
      </c>
      <c r="BB31" s="5">
        <v>1598698</v>
      </c>
    </row>
    <row r="32" spans="1:56">
      <c r="A32" t="s">
        <v>179</v>
      </c>
      <c r="B32" t="s">
        <v>39</v>
      </c>
      <c r="AM32">
        <v>180.6</v>
      </c>
      <c r="AP32" s="1">
        <v>280</v>
      </c>
      <c r="AR32">
        <v>5052</v>
      </c>
      <c r="AS32" s="1">
        <v>40835</v>
      </c>
      <c r="AT32">
        <v>15106</v>
      </c>
      <c r="AU32">
        <v>5507</v>
      </c>
      <c r="AW32" s="3">
        <v>2076</v>
      </c>
      <c r="AX32" s="3"/>
      <c r="AY32" s="1">
        <v>73534</v>
      </c>
      <c r="AZ32" s="1">
        <v>41734</v>
      </c>
      <c r="BA32">
        <v>2335</v>
      </c>
      <c r="BB32" s="5">
        <v>30</v>
      </c>
    </row>
    <row r="33" spans="1:54">
      <c r="A33" t="s">
        <v>179</v>
      </c>
      <c r="B33" t="s">
        <v>80</v>
      </c>
      <c r="AJ33">
        <v>155014.29999999999</v>
      </c>
      <c r="AK33">
        <v>95388.4</v>
      </c>
      <c r="AL33">
        <v>85441.7</v>
      </c>
      <c r="AM33">
        <v>4651.5</v>
      </c>
      <c r="AQ33">
        <v>58546</v>
      </c>
      <c r="AR33">
        <v>175</v>
      </c>
      <c r="AS33" s="1">
        <v>64201</v>
      </c>
      <c r="AT33">
        <v>485410</v>
      </c>
      <c r="AV33">
        <v>224</v>
      </c>
      <c r="AW33" s="3"/>
      <c r="AX33" s="3"/>
      <c r="AZ33" s="2"/>
      <c r="BB33" s="4"/>
    </row>
    <row r="34" spans="1:54">
      <c r="A34" t="s">
        <v>179</v>
      </c>
      <c r="B34" t="s">
        <v>86</v>
      </c>
      <c r="W34">
        <v>316.14</v>
      </c>
      <c r="X34">
        <v>1447.95</v>
      </c>
      <c r="Y34">
        <v>6807.11</v>
      </c>
      <c r="Z34">
        <v>37.44</v>
      </c>
      <c r="AA34">
        <v>1063.2</v>
      </c>
      <c r="AB34">
        <v>51701.8</v>
      </c>
      <c r="AC34">
        <v>73452.45</v>
      </c>
      <c r="AD34">
        <v>11826.95</v>
      </c>
      <c r="AE34">
        <v>13205.85</v>
      </c>
      <c r="AF34">
        <v>32639</v>
      </c>
      <c r="AG34">
        <v>145048.95000000001</v>
      </c>
      <c r="AH34">
        <v>242790.8</v>
      </c>
      <c r="AI34">
        <v>145355.85</v>
      </c>
      <c r="AJ34">
        <v>132769.25</v>
      </c>
      <c r="AK34">
        <v>185083.6</v>
      </c>
      <c r="AL34">
        <v>94959</v>
      </c>
      <c r="AM34">
        <v>133757.15</v>
      </c>
      <c r="AN34">
        <v>146995.97</v>
      </c>
      <c r="AO34" s="1">
        <v>211997</v>
      </c>
      <c r="AP34" s="1">
        <v>148858</v>
      </c>
      <c r="AQ34">
        <v>152765</v>
      </c>
      <c r="AR34">
        <v>2919063</v>
      </c>
      <c r="AS34" s="1">
        <v>5755923</v>
      </c>
      <c r="AT34">
        <v>4600212</v>
      </c>
      <c r="AU34">
        <v>2031573</v>
      </c>
      <c r="AV34">
        <v>2089789</v>
      </c>
      <c r="AW34" s="3">
        <v>4275805</v>
      </c>
      <c r="AX34" s="3">
        <v>8684395</v>
      </c>
      <c r="AY34" s="1">
        <v>30843611</v>
      </c>
      <c r="AZ34" s="1">
        <v>34986130</v>
      </c>
      <c r="BA34">
        <v>55521551</v>
      </c>
      <c r="BB34" s="5">
        <v>60862856</v>
      </c>
    </row>
    <row r="35" spans="1:54">
      <c r="A35" t="s">
        <v>179</v>
      </c>
      <c r="B35" t="s">
        <v>31</v>
      </c>
      <c r="U35">
        <v>4330.45</v>
      </c>
      <c r="V35">
        <v>7650</v>
      </c>
      <c r="W35">
        <v>5038</v>
      </c>
      <c r="X35">
        <v>3557.5</v>
      </c>
      <c r="Y35">
        <v>98726.07</v>
      </c>
      <c r="Z35">
        <v>77559.240000000005</v>
      </c>
      <c r="AA35">
        <v>33034.449999999997</v>
      </c>
      <c r="AB35">
        <v>53748.9</v>
      </c>
      <c r="AC35">
        <v>54382</v>
      </c>
      <c r="AD35">
        <v>30218.73</v>
      </c>
      <c r="AE35">
        <v>105561.35</v>
      </c>
      <c r="AF35">
        <v>84478.85</v>
      </c>
      <c r="AG35">
        <v>75542.100000000006</v>
      </c>
      <c r="AH35">
        <v>70235.7</v>
      </c>
      <c r="AI35">
        <v>182982.6</v>
      </c>
      <c r="AJ35">
        <v>347533.7</v>
      </c>
      <c r="AK35">
        <v>395791.75</v>
      </c>
      <c r="AL35">
        <v>210313.65</v>
      </c>
      <c r="AM35">
        <v>76295.149999999994</v>
      </c>
      <c r="AN35">
        <v>24695.35</v>
      </c>
      <c r="AP35" s="1">
        <v>14127</v>
      </c>
      <c r="AQ35">
        <v>12975</v>
      </c>
      <c r="AR35">
        <v>1440</v>
      </c>
      <c r="AS35" s="1">
        <v>3733</v>
      </c>
      <c r="AT35">
        <v>23452</v>
      </c>
      <c r="AV35">
        <v>21230</v>
      </c>
      <c r="AW35" s="3">
        <v>14740</v>
      </c>
      <c r="AX35" s="3">
        <v>39740</v>
      </c>
      <c r="AY35" s="1">
        <v>42428</v>
      </c>
      <c r="AZ35" s="1">
        <v>51404</v>
      </c>
      <c r="BA35">
        <v>16087</v>
      </c>
      <c r="BB35" s="5">
        <v>135102</v>
      </c>
    </row>
    <row r="36" spans="1:54">
      <c r="A36" t="s">
        <v>179</v>
      </c>
      <c r="B36" t="s">
        <v>82</v>
      </c>
      <c r="AR36">
        <v>13955</v>
      </c>
      <c r="AS36" s="1">
        <v>22430</v>
      </c>
      <c r="AT36">
        <v>44128</v>
      </c>
      <c r="AU36">
        <v>34349</v>
      </c>
      <c r="AV36">
        <v>9319</v>
      </c>
      <c r="AW36" s="3">
        <v>102827</v>
      </c>
      <c r="AX36" s="3">
        <v>39238</v>
      </c>
      <c r="AY36" s="1">
        <v>123508</v>
      </c>
      <c r="AZ36" s="1">
        <v>148749</v>
      </c>
      <c r="BA36">
        <v>202063</v>
      </c>
      <c r="BB36" s="5">
        <v>1773457</v>
      </c>
    </row>
    <row r="37" spans="1:54">
      <c r="A37" t="s">
        <v>179</v>
      </c>
      <c r="B37" t="s">
        <v>67</v>
      </c>
      <c r="X37">
        <v>210754</v>
      </c>
      <c r="AA37">
        <v>5273</v>
      </c>
      <c r="AB37">
        <v>1333.2</v>
      </c>
      <c r="AD37">
        <v>34252.910000000003</v>
      </c>
      <c r="AE37">
        <v>74271.95</v>
      </c>
      <c r="AF37">
        <v>11393.2</v>
      </c>
      <c r="AG37">
        <v>35929.1</v>
      </c>
      <c r="AH37">
        <v>41078.550000000003</v>
      </c>
      <c r="AI37">
        <v>52157.3</v>
      </c>
      <c r="AJ37">
        <v>260216.3</v>
      </c>
      <c r="AK37">
        <v>106060</v>
      </c>
      <c r="AL37">
        <v>35985.9</v>
      </c>
      <c r="AM37">
        <v>52966.2</v>
      </c>
      <c r="AN37">
        <v>56712.05</v>
      </c>
      <c r="AO37" s="1">
        <v>71448</v>
      </c>
      <c r="AP37" s="1">
        <v>169588</v>
      </c>
      <c r="AQ37">
        <f>151403+3770</f>
        <v>155173</v>
      </c>
      <c r="AR37">
        <v>229219</v>
      </c>
      <c r="AS37" s="1">
        <v>305827</v>
      </c>
      <c r="AT37">
        <v>405878</v>
      </c>
      <c r="AU37">
        <v>399834</v>
      </c>
      <c r="AV37">
        <v>758460</v>
      </c>
      <c r="AW37" s="3">
        <v>2088403</v>
      </c>
      <c r="AX37" s="3">
        <v>3387112</v>
      </c>
      <c r="AY37" s="1">
        <v>6077923</v>
      </c>
      <c r="AZ37" s="1">
        <v>2106261</v>
      </c>
      <c r="BA37">
        <v>2749462</v>
      </c>
      <c r="BB37" s="5">
        <v>2052502</v>
      </c>
    </row>
    <row r="38" spans="1:54">
      <c r="A38" t="s">
        <v>179</v>
      </c>
      <c r="B38" t="s">
        <v>47</v>
      </c>
      <c r="P38">
        <v>2336</v>
      </c>
      <c r="U38">
        <v>5278.25</v>
      </c>
      <c r="AD38">
        <v>23252.6</v>
      </c>
      <c r="AE38">
        <v>53702.25</v>
      </c>
      <c r="AF38">
        <v>21756</v>
      </c>
      <c r="AG38">
        <v>6894.05</v>
      </c>
      <c r="AH38">
        <v>18851.5</v>
      </c>
      <c r="AI38">
        <v>5219.75</v>
      </c>
      <c r="AJ38">
        <v>126.35</v>
      </c>
      <c r="AK38">
        <v>2161.15</v>
      </c>
      <c r="AL38">
        <v>45</v>
      </c>
      <c r="AM38">
        <v>13248.8</v>
      </c>
      <c r="AN38">
        <v>36025.85</v>
      </c>
      <c r="AO38" s="2">
        <v>33636</v>
      </c>
      <c r="AP38" s="1">
        <v>29644</v>
      </c>
      <c r="AQ38">
        <v>9673</v>
      </c>
      <c r="AR38">
        <v>51420</v>
      </c>
      <c r="AS38" s="1">
        <v>310272</v>
      </c>
      <c r="AT38">
        <v>428987</v>
      </c>
      <c r="AU38">
        <v>56233</v>
      </c>
      <c r="AV38">
        <v>14143</v>
      </c>
      <c r="AW38" s="3">
        <v>2012</v>
      </c>
      <c r="AX38" s="3">
        <v>181</v>
      </c>
      <c r="AY38" s="1">
        <v>502977</v>
      </c>
      <c r="AZ38" s="1">
        <v>207820</v>
      </c>
      <c r="BA38">
        <v>741174</v>
      </c>
      <c r="BB38" s="5">
        <v>562148</v>
      </c>
    </row>
    <row r="39" spans="1:54">
      <c r="A39" t="s">
        <v>179</v>
      </c>
      <c r="B39" t="s">
        <v>166</v>
      </c>
      <c r="AW39" s="3"/>
      <c r="AX39" s="3"/>
      <c r="AZ39" s="2"/>
      <c r="BB39" s="5">
        <v>16748</v>
      </c>
    </row>
    <row r="40" spans="1:54">
      <c r="A40" t="s">
        <v>179</v>
      </c>
      <c r="B40" t="s">
        <v>63</v>
      </c>
      <c r="M40">
        <v>3897</v>
      </c>
      <c r="O40">
        <v>2500</v>
      </c>
      <c r="P40">
        <v>23135.25</v>
      </c>
      <c r="Q40">
        <v>61794</v>
      </c>
      <c r="R40">
        <v>66575.839999999997</v>
      </c>
      <c r="S40">
        <v>72675</v>
      </c>
      <c r="T40">
        <v>165213.18</v>
      </c>
      <c r="U40">
        <v>166323.70000000001</v>
      </c>
      <c r="V40">
        <v>38591.599999999999</v>
      </c>
      <c r="W40">
        <v>2270166.4300000002</v>
      </c>
      <c r="X40">
        <v>223690.69</v>
      </c>
      <c r="Y40">
        <v>188149.96</v>
      </c>
      <c r="Z40">
        <v>97730.7</v>
      </c>
      <c r="AA40">
        <v>101723.46</v>
      </c>
      <c r="AB40">
        <v>79776.350000000006</v>
      </c>
      <c r="AC40">
        <v>1072512.1000000001</v>
      </c>
      <c r="AD40">
        <v>152831.65</v>
      </c>
      <c r="AE40">
        <v>167128.85</v>
      </c>
      <c r="AF40">
        <v>265597.59999999998</v>
      </c>
      <c r="AG40">
        <v>286107.55</v>
      </c>
      <c r="AH40">
        <v>218068.25</v>
      </c>
      <c r="AI40">
        <v>340164.15</v>
      </c>
      <c r="AJ40">
        <v>282986.40000000002</v>
      </c>
      <c r="AK40">
        <v>226782.7</v>
      </c>
      <c r="AL40">
        <v>248672.85</v>
      </c>
      <c r="AM40">
        <v>269867.84999999998</v>
      </c>
      <c r="AN40">
        <v>220897.05</v>
      </c>
      <c r="AO40" s="1">
        <v>321184</v>
      </c>
      <c r="AP40" s="1">
        <v>1345439</v>
      </c>
      <c r="AQ40">
        <v>912898</v>
      </c>
      <c r="AR40">
        <v>1011000</v>
      </c>
      <c r="AS40" s="1">
        <v>759067</v>
      </c>
      <c r="AT40">
        <v>855495</v>
      </c>
      <c r="AU40">
        <v>2734080</v>
      </c>
      <c r="AV40">
        <v>5836802</v>
      </c>
      <c r="AW40" s="3">
        <v>8476047</v>
      </c>
      <c r="AX40" s="3">
        <v>5798249</v>
      </c>
      <c r="AY40" s="1">
        <v>11104857</v>
      </c>
      <c r="AZ40" s="1">
        <v>13178019</v>
      </c>
      <c r="BA40">
        <v>8839024</v>
      </c>
      <c r="BB40" s="5">
        <v>12492797</v>
      </c>
    </row>
    <row r="41" spans="1:54">
      <c r="A41" t="s">
        <v>179</v>
      </c>
      <c r="B41" t="s">
        <v>62</v>
      </c>
      <c r="P41">
        <v>300</v>
      </c>
      <c r="Z41">
        <v>6680.3</v>
      </c>
      <c r="AC41">
        <v>166308.5</v>
      </c>
      <c r="AD41">
        <v>4160</v>
      </c>
      <c r="AE41">
        <v>49586.65</v>
      </c>
      <c r="AF41">
        <v>4792.8</v>
      </c>
      <c r="AG41">
        <v>4672.5</v>
      </c>
      <c r="AH41">
        <v>23100</v>
      </c>
      <c r="AI41">
        <v>1048.8</v>
      </c>
      <c r="AJ41">
        <v>288</v>
      </c>
      <c r="AK41">
        <v>1738.2</v>
      </c>
      <c r="AL41">
        <v>2578.6999999999998</v>
      </c>
      <c r="AM41">
        <v>1087.95</v>
      </c>
      <c r="AN41">
        <v>756.45</v>
      </c>
      <c r="AO41" s="1">
        <v>1324</v>
      </c>
      <c r="AP41" s="1">
        <v>22728</v>
      </c>
      <c r="AQ41">
        <v>7720</v>
      </c>
      <c r="AR41">
        <v>44480</v>
      </c>
      <c r="AS41" s="1">
        <v>16251</v>
      </c>
      <c r="AT41">
        <v>8173</v>
      </c>
      <c r="AU41">
        <v>8076</v>
      </c>
      <c r="AV41">
        <v>4792</v>
      </c>
      <c r="AW41" s="3">
        <v>4080</v>
      </c>
      <c r="AX41" s="3">
        <v>4981</v>
      </c>
      <c r="AY41" s="1">
        <v>372640</v>
      </c>
      <c r="AZ41" s="1">
        <v>670433</v>
      </c>
      <c r="BA41">
        <v>449392</v>
      </c>
      <c r="BB41" s="5">
        <v>1295775</v>
      </c>
    </row>
    <row r="42" spans="1:54">
      <c r="A42" t="s">
        <v>179</v>
      </c>
      <c r="B42" t="s">
        <v>54</v>
      </c>
      <c r="K42">
        <v>107419.2</v>
      </c>
      <c r="L42">
        <v>5564</v>
      </c>
      <c r="N42">
        <v>10469.450000000001</v>
      </c>
      <c r="O42">
        <v>8457</v>
      </c>
      <c r="P42">
        <v>13266.6</v>
      </c>
      <c r="Q42">
        <v>8007</v>
      </c>
      <c r="R42">
        <v>4340.6000000000004</v>
      </c>
      <c r="S42">
        <v>9494</v>
      </c>
      <c r="T42">
        <v>36240</v>
      </c>
      <c r="U42">
        <v>349365.2</v>
      </c>
      <c r="W42">
        <v>20058.009999999998</v>
      </c>
      <c r="X42">
        <v>24945.33</v>
      </c>
      <c r="Y42">
        <v>88813.32</v>
      </c>
      <c r="Z42">
        <v>13199.8</v>
      </c>
      <c r="AA42">
        <v>72848.399999999994</v>
      </c>
      <c r="AB42">
        <v>29553.1</v>
      </c>
      <c r="AC42">
        <v>23633.95</v>
      </c>
      <c r="AD42">
        <v>44987.95</v>
      </c>
      <c r="AE42">
        <v>178615</v>
      </c>
      <c r="AF42">
        <v>110925.1</v>
      </c>
      <c r="AG42">
        <v>55949.15</v>
      </c>
      <c r="AH42">
        <v>70763.149999999994</v>
      </c>
      <c r="AI42">
        <v>177730</v>
      </c>
      <c r="AJ42">
        <v>90150.9</v>
      </c>
      <c r="AK42">
        <v>134765.75</v>
      </c>
      <c r="AL42">
        <v>21596.3</v>
      </c>
      <c r="AM42">
        <v>137808.95000000001</v>
      </c>
      <c r="AN42">
        <v>12099.95</v>
      </c>
      <c r="AO42" s="2">
        <v>48847</v>
      </c>
      <c r="AP42" s="1">
        <v>161326</v>
      </c>
      <c r="AQ42">
        <v>69764</v>
      </c>
      <c r="AR42">
        <v>795799</v>
      </c>
      <c r="AS42" s="1">
        <v>726499</v>
      </c>
      <c r="AT42">
        <v>862943</v>
      </c>
      <c r="AU42">
        <v>295066</v>
      </c>
      <c r="AV42">
        <v>362547</v>
      </c>
      <c r="AW42" s="3">
        <v>555693</v>
      </c>
      <c r="AX42" s="3">
        <v>4011831</v>
      </c>
      <c r="AY42" s="1">
        <v>7974794</v>
      </c>
      <c r="AZ42" s="1">
        <v>25634234</v>
      </c>
      <c r="BA42">
        <v>26499863</v>
      </c>
      <c r="BB42" s="5">
        <v>15358359</v>
      </c>
    </row>
    <row r="43" spans="1:54">
      <c r="A43" t="s">
        <v>179</v>
      </c>
      <c r="B43" t="s">
        <v>95</v>
      </c>
      <c r="N43">
        <v>13403</v>
      </c>
      <c r="O43">
        <v>39901.4</v>
      </c>
      <c r="P43">
        <v>73959.350000000006</v>
      </c>
      <c r="Q43">
        <v>130914</v>
      </c>
      <c r="R43">
        <v>73392.87</v>
      </c>
      <c r="S43">
        <v>147182.20000000001</v>
      </c>
      <c r="T43">
        <v>13666.5</v>
      </c>
      <c r="U43">
        <v>138723</v>
      </c>
      <c r="V43">
        <v>809023.83</v>
      </c>
      <c r="W43">
        <v>707432.85</v>
      </c>
      <c r="X43">
        <v>900442.23</v>
      </c>
      <c r="Y43">
        <v>1296885.8600000001</v>
      </c>
      <c r="Z43">
        <v>1180710.55</v>
      </c>
      <c r="AA43">
        <v>341409.59</v>
      </c>
      <c r="AB43">
        <v>1414601.4</v>
      </c>
      <c r="AC43">
        <v>2495717.4500000002</v>
      </c>
      <c r="AD43">
        <v>3937884.95</v>
      </c>
      <c r="AE43">
        <v>4353085.55</v>
      </c>
      <c r="AF43">
        <v>3485763.65</v>
      </c>
      <c r="AG43">
        <v>4169234.7</v>
      </c>
      <c r="AH43">
        <v>2241842.85</v>
      </c>
      <c r="AI43">
        <v>2681131.6</v>
      </c>
      <c r="AJ43">
        <v>2286150.75</v>
      </c>
      <c r="AK43">
        <v>1344059.15</v>
      </c>
      <c r="AL43">
        <v>1030450.3</v>
      </c>
      <c r="AM43">
        <v>917275.05</v>
      </c>
      <c r="AN43">
        <v>1747732.54</v>
      </c>
      <c r="AO43" s="2">
        <v>1339597</v>
      </c>
      <c r="AP43" s="1">
        <v>1499697</v>
      </c>
      <c r="AQ43">
        <v>1833455</v>
      </c>
      <c r="AR43">
        <v>1516845</v>
      </c>
      <c r="AS43" s="1">
        <v>889070</v>
      </c>
      <c r="AT43">
        <v>1230943</v>
      </c>
      <c r="AU43">
        <v>2203935</v>
      </c>
      <c r="AV43">
        <v>1786640</v>
      </c>
      <c r="AW43" s="3">
        <v>1491204</v>
      </c>
      <c r="AX43" s="3">
        <v>983770</v>
      </c>
      <c r="AY43" s="1">
        <v>1960359</v>
      </c>
      <c r="AZ43" s="1">
        <v>1752782</v>
      </c>
      <c r="BA43">
        <v>9456597</v>
      </c>
      <c r="BB43" s="5">
        <v>4039564</v>
      </c>
    </row>
    <row r="44" spans="1:54">
      <c r="A44" t="s">
        <v>179</v>
      </c>
      <c r="B44" t="s">
        <v>35</v>
      </c>
      <c r="AC44">
        <v>29355.95</v>
      </c>
      <c r="AD44">
        <v>136294.95000000001</v>
      </c>
      <c r="AE44">
        <v>151773.79999999999</v>
      </c>
      <c r="AF44">
        <v>75665.75</v>
      </c>
      <c r="AG44">
        <v>134341.20000000001</v>
      </c>
      <c r="AH44">
        <v>88329.3</v>
      </c>
      <c r="AI44">
        <v>40771.85</v>
      </c>
      <c r="AJ44">
        <v>21922.1</v>
      </c>
      <c r="AK44">
        <v>21278.85</v>
      </c>
      <c r="AL44">
        <v>7744</v>
      </c>
      <c r="AM44">
        <v>43833.75</v>
      </c>
      <c r="AN44">
        <v>168302.05</v>
      </c>
      <c r="AO44" s="2">
        <v>364229</v>
      </c>
      <c r="AP44" s="1">
        <v>543724</v>
      </c>
      <c r="AQ44">
        <v>440664</v>
      </c>
      <c r="AR44">
        <v>93278</v>
      </c>
      <c r="AS44" s="1">
        <v>10351</v>
      </c>
      <c r="AT44">
        <v>3826</v>
      </c>
      <c r="AU44">
        <v>6596</v>
      </c>
      <c r="AV44">
        <v>5006</v>
      </c>
      <c r="AW44" s="3">
        <v>4162</v>
      </c>
      <c r="AX44" s="3"/>
      <c r="AY44" s="1">
        <v>469707</v>
      </c>
      <c r="AZ44" s="1">
        <v>6614995</v>
      </c>
      <c r="BA44">
        <v>6597911</v>
      </c>
      <c r="BB44" s="5">
        <v>7565710</v>
      </c>
    </row>
    <row r="45" spans="1:54">
      <c r="A45" t="s">
        <v>179</v>
      </c>
      <c r="B45" t="s">
        <v>107</v>
      </c>
      <c r="AR45">
        <v>3745</v>
      </c>
      <c r="AW45" s="3"/>
      <c r="AX45" s="3"/>
      <c r="AZ45" s="2"/>
      <c r="BA45">
        <v>5765</v>
      </c>
      <c r="BB45" s="4"/>
    </row>
    <row r="46" spans="1:54">
      <c r="A46" t="s">
        <v>179</v>
      </c>
      <c r="B46" t="s">
        <v>10</v>
      </c>
      <c r="K46">
        <v>4952.1499999999996</v>
      </c>
      <c r="Q46">
        <v>6176</v>
      </c>
      <c r="S46">
        <v>90581.9</v>
      </c>
      <c r="U46">
        <v>453153.85</v>
      </c>
      <c r="V46">
        <v>78746.5</v>
      </c>
      <c r="W46">
        <v>21283.8</v>
      </c>
      <c r="X46">
        <v>104111.09</v>
      </c>
      <c r="Y46">
        <v>658918.35</v>
      </c>
      <c r="Z46">
        <v>233711.2</v>
      </c>
      <c r="AA46">
        <v>720962.6</v>
      </c>
      <c r="AB46">
        <v>1473911.1</v>
      </c>
      <c r="AC46">
        <v>1688380.75</v>
      </c>
      <c r="AD46">
        <v>1811320.7</v>
      </c>
      <c r="AE46">
        <v>1698468.75</v>
      </c>
      <c r="AF46">
        <v>2273095.9</v>
      </c>
      <c r="AG46">
        <v>3147003.4</v>
      </c>
      <c r="AH46">
        <v>3103624.05</v>
      </c>
      <c r="AI46">
        <v>3116569.5</v>
      </c>
      <c r="AJ46">
        <v>2388608.5</v>
      </c>
      <c r="AK46">
        <v>1429851.45</v>
      </c>
      <c r="AL46">
        <v>993923.55</v>
      </c>
      <c r="AM46">
        <v>580788.4</v>
      </c>
      <c r="AN46">
        <v>380078.2</v>
      </c>
      <c r="AO46" s="2">
        <v>629766</v>
      </c>
      <c r="AP46" s="1">
        <v>1875632</v>
      </c>
      <c r="AQ46">
        <v>2246506</v>
      </c>
      <c r="AR46">
        <v>5411764</v>
      </c>
      <c r="AS46" s="1">
        <v>1201540</v>
      </c>
      <c r="AT46">
        <v>2187</v>
      </c>
      <c r="AW46" s="3">
        <v>1</v>
      </c>
      <c r="AX46" s="3"/>
      <c r="AY46" s="1">
        <v>996633</v>
      </c>
      <c r="AZ46" s="1">
        <v>2749685</v>
      </c>
      <c r="BA46">
        <v>9421725</v>
      </c>
      <c r="BB46" s="5">
        <v>5232875</v>
      </c>
    </row>
    <row r="47" spans="1:54">
      <c r="A47" t="s">
        <v>179</v>
      </c>
      <c r="B47" t="s">
        <v>167</v>
      </c>
      <c r="AW47" s="3"/>
      <c r="AX47" s="3"/>
      <c r="AZ47" s="2"/>
      <c r="BB47" s="5">
        <v>17345</v>
      </c>
    </row>
    <row r="48" spans="1:54">
      <c r="A48" t="s">
        <v>179</v>
      </c>
      <c r="B48" t="s">
        <v>15</v>
      </c>
      <c r="AP48" s="1">
        <v>3</v>
      </c>
      <c r="AQ48">
        <v>15441</v>
      </c>
      <c r="AR48">
        <v>8579</v>
      </c>
      <c r="AS48" s="1">
        <v>25124</v>
      </c>
      <c r="AU48">
        <v>139184</v>
      </c>
      <c r="AW48" s="3"/>
      <c r="AX48" s="3"/>
      <c r="AZ48" s="2"/>
      <c r="BB48" s="4"/>
    </row>
    <row r="49" spans="1:54">
      <c r="A49" t="s">
        <v>179</v>
      </c>
      <c r="B49" t="s">
        <v>65</v>
      </c>
      <c r="L49">
        <v>4486</v>
      </c>
      <c r="N49">
        <v>2500</v>
      </c>
      <c r="O49">
        <v>2500</v>
      </c>
      <c r="S49">
        <v>2850</v>
      </c>
      <c r="U49">
        <v>11563.4</v>
      </c>
      <c r="V49">
        <v>10500</v>
      </c>
      <c r="W49">
        <v>2034.4</v>
      </c>
      <c r="X49">
        <v>3077.5</v>
      </c>
      <c r="Y49">
        <v>139994.20000000001</v>
      </c>
      <c r="Z49">
        <v>5526.95</v>
      </c>
      <c r="AA49">
        <v>29439.35</v>
      </c>
      <c r="AB49">
        <v>70562.600000000006</v>
      </c>
      <c r="AC49">
        <v>39892.050000000003</v>
      </c>
      <c r="AD49">
        <v>38601.699999999997</v>
      </c>
      <c r="AE49">
        <v>4895.7</v>
      </c>
      <c r="AF49">
        <v>20888.55</v>
      </c>
      <c r="AG49">
        <v>35946.800000000003</v>
      </c>
      <c r="AH49">
        <v>23091.05</v>
      </c>
      <c r="AI49">
        <v>137309.04999999999</v>
      </c>
      <c r="AJ49">
        <v>23778.5</v>
      </c>
      <c r="AK49">
        <v>66587.95</v>
      </c>
      <c r="AL49">
        <v>79697.7</v>
      </c>
      <c r="AM49">
        <v>29176.85</v>
      </c>
      <c r="AN49">
        <v>27419.95</v>
      </c>
      <c r="AO49" s="1">
        <v>62008</v>
      </c>
      <c r="AP49" s="1">
        <v>30153</v>
      </c>
      <c r="AQ49">
        <v>42024</v>
      </c>
      <c r="AR49">
        <v>132823</v>
      </c>
      <c r="AS49" s="1">
        <v>731207</v>
      </c>
      <c r="AT49">
        <v>2318772</v>
      </c>
      <c r="AU49">
        <v>3762356</v>
      </c>
      <c r="AV49">
        <v>527781</v>
      </c>
      <c r="AW49" s="3">
        <v>3782520</v>
      </c>
      <c r="AX49" s="3">
        <v>1932038</v>
      </c>
      <c r="AY49" s="1">
        <v>5909930</v>
      </c>
      <c r="AZ49" s="1">
        <v>22133822</v>
      </c>
      <c r="BA49">
        <v>5214117</v>
      </c>
      <c r="BB49" s="5">
        <v>4957124</v>
      </c>
    </row>
    <row r="50" spans="1:54">
      <c r="A50" t="s">
        <v>179</v>
      </c>
      <c r="B50" t="s">
        <v>42</v>
      </c>
      <c r="AE50">
        <v>100</v>
      </c>
      <c r="AG50">
        <v>39.15</v>
      </c>
      <c r="AJ50">
        <v>1484.5</v>
      </c>
      <c r="AK50">
        <v>348.5</v>
      </c>
      <c r="AL50">
        <v>51.95</v>
      </c>
      <c r="AM50">
        <v>22.5</v>
      </c>
      <c r="AN50">
        <v>117</v>
      </c>
      <c r="AO50" s="2">
        <v>18</v>
      </c>
      <c r="AP50" s="1">
        <v>287</v>
      </c>
      <c r="AQ50">
        <v>147</v>
      </c>
      <c r="AR50">
        <v>1711</v>
      </c>
      <c r="AS50" s="1">
        <v>4619</v>
      </c>
      <c r="AT50">
        <v>4986</v>
      </c>
      <c r="AU50">
        <v>1054</v>
      </c>
      <c r="AV50">
        <v>17964</v>
      </c>
      <c r="AW50" s="3">
        <v>248</v>
      </c>
      <c r="AX50" s="3">
        <v>4167</v>
      </c>
      <c r="AY50" s="1">
        <v>1383</v>
      </c>
      <c r="AZ50" s="1">
        <v>1742</v>
      </c>
      <c r="BA50">
        <v>6042</v>
      </c>
      <c r="BB50" s="5">
        <v>6446</v>
      </c>
    </row>
    <row r="51" spans="1:54">
      <c r="A51" t="s">
        <v>179</v>
      </c>
      <c r="B51" t="s">
        <v>98</v>
      </c>
      <c r="K51">
        <v>18156089.879999999</v>
      </c>
      <c r="L51">
        <v>19462566.129999999</v>
      </c>
      <c r="M51">
        <v>18615472.41</v>
      </c>
      <c r="N51">
        <v>12169960.43</v>
      </c>
      <c r="O51">
        <v>18785913.539999999</v>
      </c>
      <c r="P51">
        <v>27222097.210000001</v>
      </c>
      <c r="Q51">
        <v>22201480</v>
      </c>
      <c r="R51">
        <v>20698097.18</v>
      </c>
      <c r="S51">
        <v>13794142.68</v>
      </c>
      <c r="T51">
        <v>14235012.84</v>
      </c>
      <c r="U51">
        <v>23296056.260000002</v>
      </c>
      <c r="V51">
        <v>19254965.32</v>
      </c>
      <c r="W51">
        <v>22547850.710000001</v>
      </c>
      <c r="X51">
        <v>34426001.869999997</v>
      </c>
      <c r="Y51">
        <v>71264868.230000004</v>
      </c>
      <c r="Z51">
        <v>16617375.49</v>
      </c>
      <c r="AA51">
        <v>21798573.789999999</v>
      </c>
      <c r="AB51">
        <v>35797256.43</v>
      </c>
      <c r="AC51">
        <v>39568572.579999998</v>
      </c>
      <c r="AD51">
        <v>57442667.460000001</v>
      </c>
      <c r="AE51">
        <v>53457288.68</v>
      </c>
      <c r="AF51">
        <v>45011841.850000001</v>
      </c>
      <c r="AG51">
        <v>47003752.450000003</v>
      </c>
      <c r="AH51">
        <v>58106576.600000001</v>
      </c>
      <c r="AI51">
        <v>39990643.299999997</v>
      </c>
      <c r="AJ51">
        <v>25238573.300000001</v>
      </c>
      <c r="AK51">
        <v>22126704.449999999</v>
      </c>
      <c r="AL51">
        <v>22051089.449999999</v>
      </c>
      <c r="AM51">
        <v>42943345.049999997</v>
      </c>
      <c r="AN51">
        <v>60339694.909999996</v>
      </c>
      <c r="AO51" s="2">
        <v>21383223</v>
      </c>
      <c r="AP51" s="1">
        <v>28409368</v>
      </c>
      <c r="AQ51">
        <v>21874336</v>
      </c>
      <c r="AR51">
        <v>20117179</v>
      </c>
      <c r="AS51" s="1">
        <v>23547763</v>
      </c>
      <c r="AT51">
        <v>17179743</v>
      </c>
      <c r="AU51">
        <v>15661932</v>
      </c>
      <c r="AV51">
        <v>14648567</v>
      </c>
      <c r="AW51" s="3">
        <v>8812373</v>
      </c>
      <c r="AX51" s="3">
        <v>15409401</v>
      </c>
      <c r="AY51" s="1">
        <v>54444513</v>
      </c>
      <c r="AZ51" s="1">
        <v>107086227</v>
      </c>
      <c r="BA51">
        <v>181299615</v>
      </c>
      <c r="BB51" s="5">
        <v>182569725</v>
      </c>
    </row>
    <row r="52" spans="1:54">
      <c r="A52" t="s">
        <v>179</v>
      </c>
      <c r="B52" t="s">
        <v>134</v>
      </c>
      <c r="AW52" s="3"/>
      <c r="AX52" s="3"/>
      <c r="AZ52" s="2"/>
      <c r="BA52">
        <v>17148</v>
      </c>
      <c r="BB52" s="5">
        <v>2874</v>
      </c>
    </row>
    <row r="53" spans="1:54">
      <c r="A53" t="s">
        <v>179</v>
      </c>
      <c r="B53" t="s">
        <v>4</v>
      </c>
      <c r="AP53" s="1">
        <v>120</v>
      </c>
      <c r="AR53">
        <v>6755</v>
      </c>
      <c r="AS53" s="1">
        <v>6120</v>
      </c>
      <c r="AW53" s="3"/>
      <c r="AX53" s="3"/>
      <c r="AY53" s="1">
        <v>603</v>
      </c>
      <c r="AZ53" s="2"/>
      <c r="BA53">
        <v>18752</v>
      </c>
      <c r="BB53" s="4"/>
    </row>
    <row r="54" spans="1:54">
      <c r="A54" t="s">
        <v>179</v>
      </c>
      <c r="B54" t="s">
        <v>176</v>
      </c>
      <c r="AW54" s="3"/>
      <c r="AX54" s="3"/>
      <c r="AZ54" s="1">
        <v>6567</v>
      </c>
      <c r="BB54" s="4"/>
    </row>
    <row r="55" spans="1:54">
      <c r="A55" t="s">
        <v>179</v>
      </c>
      <c r="B55" t="s">
        <v>3</v>
      </c>
      <c r="AH55">
        <v>7119.95</v>
      </c>
      <c r="AK55">
        <v>68595.45</v>
      </c>
      <c r="AL55">
        <v>57389.25</v>
      </c>
      <c r="AM55">
        <v>7777</v>
      </c>
      <c r="AN55">
        <v>192.6</v>
      </c>
      <c r="AP55" s="1">
        <v>1571676</v>
      </c>
      <c r="AQ55">
        <v>749922</v>
      </c>
      <c r="AR55">
        <v>919109</v>
      </c>
      <c r="AS55" s="1">
        <v>103481</v>
      </c>
      <c r="AT55">
        <v>1633452</v>
      </c>
      <c r="AW55" s="3"/>
      <c r="AX55" s="3"/>
      <c r="AY55" s="1">
        <v>179869</v>
      </c>
      <c r="AZ55" s="1">
        <v>1778928</v>
      </c>
      <c r="BA55">
        <v>1993904</v>
      </c>
      <c r="BB55" s="5">
        <v>577903</v>
      </c>
    </row>
    <row r="56" spans="1:54">
      <c r="A56" t="s">
        <v>179</v>
      </c>
      <c r="B56" t="s">
        <v>132</v>
      </c>
      <c r="AT56">
        <v>402</v>
      </c>
      <c r="AW56" s="3"/>
      <c r="AX56" s="3"/>
      <c r="AZ56" s="1">
        <v>1131</v>
      </c>
      <c r="BA56">
        <v>3836</v>
      </c>
      <c r="BB56" s="5">
        <v>9006</v>
      </c>
    </row>
    <row r="57" spans="1:54">
      <c r="A57" t="s">
        <v>179</v>
      </c>
      <c r="B57" t="s">
        <v>18</v>
      </c>
      <c r="K57">
        <v>814549.75</v>
      </c>
      <c r="L57">
        <v>562764</v>
      </c>
      <c r="M57">
        <v>668113.15</v>
      </c>
      <c r="N57">
        <v>3415320.8</v>
      </c>
      <c r="O57">
        <v>5175680.2300000004</v>
      </c>
      <c r="P57">
        <v>9624684.5399999991</v>
      </c>
      <c r="Q57">
        <v>13556477</v>
      </c>
      <c r="R57">
        <v>5666611.4299999997</v>
      </c>
      <c r="S57">
        <v>4029211.77</v>
      </c>
      <c r="T57">
        <v>3391347.6</v>
      </c>
      <c r="U57">
        <v>6450457.4199999999</v>
      </c>
      <c r="V57">
        <v>6105336.1200000001</v>
      </c>
      <c r="W57">
        <v>1947973.59</v>
      </c>
      <c r="X57">
        <v>4338501.32</v>
      </c>
      <c r="Y57">
        <v>20764565.530000001</v>
      </c>
      <c r="Z57">
        <v>7176194.6399999997</v>
      </c>
      <c r="AA57">
        <v>5880900.5999999996</v>
      </c>
      <c r="AB57">
        <v>8924366.2599999998</v>
      </c>
      <c r="AC57">
        <v>11258929.029999999</v>
      </c>
      <c r="AD57">
        <v>15306931.75</v>
      </c>
      <c r="AE57">
        <v>26077372.25</v>
      </c>
      <c r="AF57">
        <v>24564252.050000001</v>
      </c>
      <c r="AG57">
        <v>22629085.100000001</v>
      </c>
      <c r="AH57">
        <v>19952808.800000001</v>
      </c>
      <c r="AI57">
        <v>20447855.850000001</v>
      </c>
      <c r="AJ57">
        <v>13871956.15</v>
      </c>
      <c r="AK57">
        <v>10282238.300000001</v>
      </c>
      <c r="AL57">
        <v>9096709.9499999993</v>
      </c>
      <c r="AM57">
        <v>6136006.7000000002</v>
      </c>
      <c r="AN57">
        <v>12524314.82</v>
      </c>
      <c r="AO57" s="2">
        <v>11062684</v>
      </c>
      <c r="AP57" s="1">
        <v>8519502</v>
      </c>
      <c r="AQ57">
        <v>9184206</v>
      </c>
      <c r="AR57">
        <v>9704070</v>
      </c>
      <c r="AS57" s="1">
        <v>6298281</v>
      </c>
      <c r="AT57">
        <v>136623</v>
      </c>
      <c r="AU57">
        <v>152131</v>
      </c>
      <c r="AV57">
        <v>69962</v>
      </c>
      <c r="AW57" s="3">
        <v>122734</v>
      </c>
      <c r="AX57" s="3">
        <v>1233711</v>
      </c>
      <c r="AY57" s="1">
        <v>6425679</v>
      </c>
      <c r="AZ57" s="1">
        <v>23747269</v>
      </c>
      <c r="BA57">
        <v>28109885</v>
      </c>
      <c r="BB57" s="5">
        <v>40787439</v>
      </c>
    </row>
    <row r="58" spans="1:54">
      <c r="A58" t="s">
        <v>179</v>
      </c>
      <c r="B58" t="s">
        <v>24</v>
      </c>
      <c r="AB58">
        <v>1050</v>
      </c>
      <c r="AF58">
        <v>10.25</v>
      </c>
      <c r="AR58">
        <v>1684</v>
      </c>
      <c r="AW58" s="3">
        <v>7</v>
      </c>
      <c r="AX58" s="3"/>
      <c r="AZ58" s="1">
        <v>9</v>
      </c>
      <c r="BB58" s="4"/>
    </row>
    <row r="59" spans="1:54">
      <c r="A59" t="s">
        <v>179</v>
      </c>
      <c r="B59" t="s">
        <v>23</v>
      </c>
      <c r="AR59">
        <v>96</v>
      </c>
      <c r="AW59" s="3"/>
      <c r="AX59" s="3"/>
      <c r="AY59" s="1">
        <v>90659</v>
      </c>
      <c r="AZ59" s="1">
        <v>147</v>
      </c>
      <c r="BA59">
        <v>77175</v>
      </c>
      <c r="BB59" s="5">
        <v>38</v>
      </c>
    </row>
    <row r="60" spans="1:54">
      <c r="A60" t="s">
        <v>179</v>
      </c>
      <c r="B60" t="s">
        <v>21</v>
      </c>
      <c r="AR60">
        <v>1810</v>
      </c>
      <c r="AV60">
        <v>1257</v>
      </c>
      <c r="AW60" s="3">
        <v>1958</v>
      </c>
      <c r="AX60" s="3"/>
      <c r="AZ60" s="2"/>
      <c r="BA60">
        <v>136558</v>
      </c>
      <c r="BB60" s="5">
        <v>4300</v>
      </c>
    </row>
    <row r="61" spans="1:54">
      <c r="A61" t="s">
        <v>179</v>
      </c>
      <c r="B61" t="s">
        <v>13</v>
      </c>
      <c r="K61">
        <v>9763987.6799999997</v>
      </c>
      <c r="L61">
        <v>10477119.42</v>
      </c>
      <c r="M61">
        <v>10842367.18</v>
      </c>
      <c r="N61">
        <v>10754247.84</v>
      </c>
      <c r="O61">
        <v>10566255.789999999</v>
      </c>
      <c r="P61">
        <v>16559301.66</v>
      </c>
      <c r="Q61">
        <v>16577143</v>
      </c>
      <c r="R61">
        <v>13404073.91</v>
      </c>
      <c r="S61">
        <v>8238164.7000000002</v>
      </c>
      <c r="Y61">
        <v>13547919.51</v>
      </c>
      <c r="Z61">
        <v>4061372.43</v>
      </c>
      <c r="AA61">
        <v>5650214.1500000004</v>
      </c>
      <c r="AB61">
        <v>13614056.77</v>
      </c>
      <c r="AC61">
        <v>15013305.76</v>
      </c>
      <c r="AD61">
        <v>25125795.760000002</v>
      </c>
      <c r="AE61">
        <v>38087458.600000001</v>
      </c>
      <c r="AF61">
        <v>32576214.75</v>
      </c>
      <c r="AG61">
        <v>33836695.700000003</v>
      </c>
      <c r="AH61">
        <v>41561192.149999999</v>
      </c>
      <c r="AI61">
        <v>41880425.049999997</v>
      </c>
      <c r="AJ61">
        <v>24691174.449999999</v>
      </c>
      <c r="AK61">
        <v>19054746.449999999</v>
      </c>
      <c r="AL61">
        <v>16316950.800000001</v>
      </c>
      <c r="AM61">
        <v>11287295.550000001</v>
      </c>
      <c r="AN61">
        <v>18967860.039999999</v>
      </c>
      <c r="AO61" s="2">
        <v>31849029</v>
      </c>
      <c r="AP61" s="1">
        <v>41434155</v>
      </c>
      <c r="AQ61">
        <v>37258646</v>
      </c>
      <c r="AR61">
        <v>31041169</v>
      </c>
      <c r="AS61" s="1">
        <v>1146823</v>
      </c>
      <c r="AT61">
        <v>1828706</v>
      </c>
      <c r="AU61">
        <v>20315</v>
      </c>
      <c r="AV61">
        <v>18639</v>
      </c>
      <c r="AW61" s="3">
        <v>7613</v>
      </c>
      <c r="AX61" s="3">
        <v>3246</v>
      </c>
      <c r="AY61" s="1">
        <v>51030</v>
      </c>
      <c r="AZ61" s="1">
        <v>86822</v>
      </c>
      <c r="BA61">
        <v>7303199</v>
      </c>
      <c r="BB61" s="5">
        <v>27492860</v>
      </c>
    </row>
    <row r="62" spans="1:54">
      <c r="A62" t="s">
        <v>179</v>
      </c>
      <c r="B62" t="s">
        <v>74</v>
      </c>
      <c r="AW62" s="3"/>
      <c r="AX62" s="3"/>
      <c r="AY62" s="1">
        <v>38094</v>
      </c>
      <c r="AZ62" s="2"/>
      <c r="BA62">
        <v>871</v>
      </c>
      <c r="BB62" s="5">
        <v>40</v>
      </c>
    </row>
    <row r="63" spans="1:54">
      <c r="A63" t="s">
        <v>179</v>
      </c>
      <c r="B63" t="s">
        <v>144</v>
      </c>
      <c r="U63">
        <v>60</v>
      </c>
      <c r="V63">
        <v>430</v>
      </c>
      <c r="W63">
        <v>217</v>
      </c>
      <c r="X63">
        <v>1314.3</v>
      </c>
      <c r="Y63">
        <v>204</v>
      </c>
      <c r="AW63" s="3"/>
      <c r="AX63" s="3">
        <v>20590</v>
      </c>
      <c r="AY63" s="1">
        <v>88694</v>
      </c>
      <c r="AZ63" s="1">
        <v>7603</v>
      </c>
      <c r="BA63">
        <v>4313</v>
      </c>
      <c r="BB63" s="5">
        <v>5498</v>
      </c>
    </row>
    <row r="64" spans="1:54">
      <c r="A64" t="s">
        <v>179</v>
      </c>
      <c r="B64" t="s">
        <v>37</v>
      </c>
      <c r="AM64">
        <v>240.6</v>
      </c>
      <c r="AN64">
        <v>317.39999999999998</v>
      </c>
      <c r="AO64" s="2">
        <v>152</v>
      </c>
      <c r="AP64" s="1">
        <v>300</v>
      </c>
      <c r="AR64">
        <v>10822</v>
      </c>
      <c r="AS64" s="1">
        <v>36354</v>
      </c>
      <c r="AT64">
        <v>9443</v>
      </c>
      <c r="AU64">
        <v>2871</v>
      </c>
      <c r="AW64" s="3">
        <v>129</v>
      </c>
      <c r="AX64" s="3"/>
      <c r="AY64" s="1">
        <v>7930</v>
      </c>
      <c r="AZ64" s="1">
        <v>125454</v>
      </c>
      <c r="BA64">
        <v>360128</v>
      </c>
      <c r="BB64" s="5">
        <v>77110</v>
      </c>
    </row>
    <row r="65" spans="1:54">
      <c r="A65" t="s">
        <v>179</v>
      </c>
      <c r="B65" t="s">
        <v>11</v>
      </c>
      <c r="AS65" s="1">
        <v>686</v>
      </c>
      <c r="AT65">
        <v>158</v>
      </c>
      <c r="AU65">
        <v>14</v>
      </c>
      <c r="AW65" s="3"/>
      <c r="AX65" s="3">
        <v>51</v>
      </c>
      <c r="AZ65" s="1">
        <v>1653</v>
      </c>
      <c r="BA65">
        <v>6084</v>
      </c>
      <c r="BB65" s="5">
        <v>2050</v>
      </c>
    </row>
    <row r="66" spans="1:54">
      <c r="A66" t="s">
        <v>179</v>
      </c>
      <c r="B66" t="s">
        <v>96</v>
      </c>
      <c r="AH66">
        <v>80</v>
      </c>
      <c r="AK66">
        <v>55.25</v>
      </c>
      <c r="AO66" s="2">
        <v>13</v>
      </c>
      <c r="AR66">
        <v>4236</v>
      </c>
      <c r="AW66" s="3">
        <v>6</v>
      </c>
      <c r="AX66" s="3"/>
      <c r="AZ66" s="2"/>
      <c r="BB66" s="4"/>
    </row>
    <row r="67" spans="1:54">
      <c r="A67" t="s">
        <v>179</v>
      </c>
      <c r="B67" t="s">
        <v>58</v>
      </c>
      <c r="AG67">
        <v>1326</v>
      </c>
      <c r="AH67">
        <v>18320.8</v>
      </c>
      <c r="AI67">
        <v>234.05</v>
      </c>
      <c r="AJ67">
        <v>76.099999999999994</v>
      </c>
      <c r="AK67">
        <v>5049</v>
      </c>
      <c r="AL67">
        <v>1936.4</v>
      </c>
      <c r="AM67">
        <v>107.45</v>
      </c>
      <c r="AN67">
        <v>1308.55</v>
      </c>
      <c r="AO67" s="1">
        <v>591</v>
      </c>
      <c r="AP67" s="1">
        <v>146</v>
      </c>
      <c r="AQ67">
        <v>25958</v>
      </c>
      <c r="AR67">
        <v>719</v>
      </c>
      <c r="AS67" s="1">
        <v>558</v>
      </c>
      <c r="AT67">
        <v>717</v>
      </c>
      <c r="AU67">
        <v>1663</v>
      </c>
      <c r="AV67">
        <v>2375</v>
      </c>
      <c r="AW67" s="3">
        <v>600</v>
      </c>
      <c r="AX67" s="3">
        <v>8313</v>
      </c>
      <c r="AY67" s="1">
        <v>45289</v>
      </c>
      <c r="AZ67" s="1">
        <v>278160</v>
      </c>
      <c r="BA67">
        <v>1307536</v>
      </c>
      <c r="BB67" s="5">
        <v>98469</v>
      </c>
    </row>
    <row r="68" spans="1:54">
      <c r="A68" t="s">
        <v>179</v>
      </c>
      <c r="B68" t="s">
        <v>125</v>
      </c>
      <c r="X68">
        <v>250.5</v>
      </c>
      <c r="Z68">
        <v>18180</v>
      </c>
      <c r="AB68">
        <v>3406.95</v>
      </c>
      <c r="AC68">
        <v>626.4</v>
      </c>
      <c r="AD68">
        <v>8682.4</v>
      </c>
      <c r="AE68">
        <v>1672</v>
      </c>
      <c r="AI68">
        <v>552</v>
      </c>
      <c r="AJ68">
        <v>3302</v>
      </c>
      <c r="AK68">
        <v>18482.650000000001</v>
      </c>
      <c r="AL68">
        <v>4851.45</v>
      </c>
      <c r="AM68">
        <v>10119.9</v>
      </c>
      <c r="AN68">
        <v>34186.449999999997</v>
      </c>
      <c r="AT68">
        <v>1920</v>
      </c>
      <c r="AW68" s="3"/>
      <c r="AX68" s="3">
        <v>5151</v>
      </c>
      <c r="AY68" s="1">
        <v>1624</v>
      </c>
      <c r="AZ68" s="1">
        <v>1630644</v>
      </c>
      <c r="BA68">
        <v>5555</v>
      </c>
      <c r="BB68" s="5">
        <v>797604</v>
      </c>
    </row>
    <row r="69" spans="1:54">
      <c r="A69" t="s">
        <v>179</v>
      </c>
      <c r="B69" t="s">
        <v>124</v>
      </c>
      <c r="Q69">
        <v>1630</v>
      </c>
      <c r="S69">
        <v>27760</v>
      </c>
      <c r="T69">
        <v>800</v>
      </c>
      <c r="U69">
        <v>12.75</v>
      </c>
      <c r="X69">
        <v>250.5</v>
      </c>
      <c r="AB69">
        <v>1200</v>
      </c>
      <c r="AD69">
        <v>17394.5</v>
      </c>
      <c r="AE69">
        <v>1240.5</v>
      </c>
      <c r="AF69">
        <v>28186.95</v>
      </c>
      <c r="AG69">
        <v>10688.55</v>
      </c>
      <c r="AH69">
        <v>10046.200000000001</v>
      </c>
      <c r="AI69">
        <v>8956.25</v>
      </c>
      <c r="AJ69">
        <v>28258.3</v>
      </c>
      <c r="AK69">
        <v>13543.05</v>
      </c>
      <c r="AW69" s="3"/>
      <c r="AX69" s="3">
        <v>216478</v>
      </c>
      <c r="AY69" s="1">
        <v>245586</v>
      </c>
      <c r="AZ69" s="1">
        <v>87504</v>
      </c>
      <c r="BA69">
        <v>245932</v>
      </c>
      <c r="BB69" s="5">
        <v>109688</v>
      </c>
    </row>
    <row r="70" spans="1:54">
      <c r="A70" t="s">
        <v>179</v>
      </c>
      <c r="B70" t="s">
        <v>55</v>
      </c>
      <c r="AF70">
        <v>2625</v>
      </c>
      <c r="AG70">
        <v>25.75</v>
      </c>
      <c r="AH70">
        <v>11630.7</v>
      </c>
      <c r="AI70">
        <v>8280</v>
      </c>
      <c r="AN70">
        <v>39.549999999999997</v>
      </c>
      <c r="AQ70">
        <v>479</v>
      </c>
      <c r="AR70">
        <v>51</v>
      </c>
      <c r="AS70" s="1">
        <v>3875</v>
      </c>
      <c r="AV70">
        <v>10163</v>
      </c>
      <c r="AW70" s="3">
        <v>73437</v>
      </c>
      <c r="AX70" s="3">
        <v>102573</v>
      </c>
      <c r="AY70" s="1">
        <v>140240</v>
      </c>
      <c r="AZ70" s="1">
        <v>126982</v>
      </c>
      <c r="BA70">
        <v>52121</v>
      </c>
      <c r="BB70" s="5">
        <v>12759</v>
      </c>
    </row>
    <row r="71" spans="1:54">
      <c r="A71" t="s">
        <v>179</v>
      </c>
      <c r="B71" t="s">
        <v>53</v>
      </c>
      <c r="AS71" s="1">
        <v>106</v>
      </c>
      <c r="AT71">
        <v>217</v>
      </c>
      <c r="AW71" s="3"/>
      <c r="AX71" s="3"/>
      <c r="AY71" s="1">
        <v>218</v>
      </c>
      <c r="AZ71" s="1">
        <v>7023</v>
      </c>
      <c r="BA71">
        <v>3037</v>
      </c>
      <c r="BB71" s="5">
        <v>1343</v>
      </c>
    </row>
    <row r="72" spans="1:54">
      <c r="A72" t="s">
        <v>179</v>
      </c>
      <c r="B72" t="s">
        <v>128</v>
      </c>
      <c r="AW72" s="3"/>
      <c r="AX72" s="3"/>
      <c r="AZ72" s="2"/>
      <c r="BA72">
        <v>1014</v>
      </c>
      <c r="BB72" s="5">
        <v>16</v>
      </c>
    </row>
    <row r="73" spans="1:54">
      <c r="A73" t="s">
        <v>179</v>
      </c>
      <c r="B73" t="s">
        <v>59</v>
      </c>
      <c r="AK73">
        <v>6.6</v>
      </c>
      <c r="AS73" s="1">
        <v>92</v>
      </c>
      <c r="AU73">
        <v>3</v>
      </c>
      <c r="AW73" s="3">
        <v>128</v>
      </c>
      <c r="AX73" s="3">
        <v>16353</v>
      </c>
      <c r="AY73" s="1">
        <v>8</v>
      </c>
      <c r="AZ73" s="1">
        <v>494890</v>
      </c>
      <c r="BA73">
        <v>661392</v>
      </c>
      <c r="BB73" s="5">
        <v>1064275</v>
      </c>
    </row>
    <row r="74" spans="1:54">
      <c r="A74" t="s">
        <v>179</v>
      </c>
      <c r="B74" t="s">
        <v>83</v>
      </c>
      <c r="AR74">
        <v>4773</v>
      </c>
      <c r="AS74" s="1">
        <v>37508</v>
      </c>
      <c r="AT74">
        <v>1849</v>
      </c>
      <c r="AU74">
        <v>3506</v>
      </c>
      <c r="AW74" s="3"/>
      <c r="AX74" s="3"/>
      <c r="AZ74" s="1">
        <v>661</v>
      </c>
      <c r="BA74">
        <v>472825</v>
      </c>
      <c r="BB74" s="5">
        <v>210041</v>
      </c>
    </row>
    <row r="75" spans="1:54">
      <c r="A75" t="s">
        <v>179</v>
      </c>
      <c r="B75" t="s">
        <v>34</v>
      </c>
      <c r="AK75">
        <v>7596.4</v>
      </c>
      <c r="AN75">
        <v>969.55</v>
      </c>
      <c r="AO75" s="2">
        <v>6920</v>
      </c>
      <c r="AP75" s="1">
        <v>19551</v>
      </c>
      <c r="AQ75">
        <v>25637</v>
      </c>
      <c r="AR75">
        <v>173437</v>
      </c>
      <c r="AS75" s="1">
        <v>714745</v>
      </c>
      <c r="AT75">
        <v>11661</v>
      </c>
      <c r="AW75" s="3"/>
      <c r="AX75" s="3"/>
      <c r="AY75" s="1">
        <v>327</v>
      </c>
      <c r="AZ75" s="1">
        <v>17057</v>
      </c>
      <c r="BA75">
        <v>231783</v>
      </c>
      <c r="BB75" s="5">
        <v>434541</v>
      </c>
    </row>
    <row r="76" spans="1:54">
      <c r="A76" t="s">
        <v>179</v>
      </c>
      <c r="B76" t="s">
        <v>9</v>
      </c>
      <c r="AR76">
        <v>604</v>
      </c>
      <c r="AS76" s="1">
        <v>8284</v>
      </c>
      <c r="AT76">
        <v>20315</v>
      </c>
      <c r="AU76">
        <v>11976</v>
      </c>
      <c r="AV76">
        <v>1574</v>
      </c>
      <c r="AW76" s="3">
        <v>5410</v>
      </c>
      <c r="AX76" s="3">
        <v>1463</v>
      </c>
      <c r="AY76" s="1">
        <v>26048</v>
      </c>
      <c r="AZ76" s="1">
        <v>7583</v>
      </c>
      <c r="BA76">
        <v>3906</v>
      </c>
      <c r="BB76" s="5">
        <v>18217</v>
      </c>
    </row>
    <row r="77" spans="1:54">
      <c r="A77" t="s">
        <v>179</v>
      </c>
      <c r="B77" t="s">
        <v>100</v>
      </c>
      <c r="AP77" s="1">
        <v>18</v>
      </c>
      <c r="AR77">
        <v>34317</v>
      </c>
      <c r="AS77" s="1">
        <v>247009</v>
      </c>
      <c r="AT77">
        <v>542366</v>
      </c>
      <c r="AU77">
        <v>396045</v>
      </c>
      <c r="AV77">
        <v>17553</v>
      </c>
      <c r="AW77" s="3">
        <v>15977</v>
      </c>
      <c r="AX77" s="3">
        <v>16997</v>
      </c>
      <c r="AY77" s="1">
        <v>155642</v>
      </c>
      <c r="AZ77" s="1">
        <v>569403</v>
      </c>
      <c r="BA77">
        <v>556664</v>
      </c>
      <c r="BB77" s="5">
        <v>87150</v>
      </c>
    </row>
    <row r="78" spans="1:54">
      <c r="A78" t="s">
        <v>179</v>
      </c>
      <c r="B78" t="s">
        <v>101</v>
      </c>
      <c r="AP78" s="1">
        <v>72970</v>
      </c>
      <c r="AW78" s="3"/>
      <c r="AX78" s="3"/>
      <c r="AY78" s="1">
        <v>41393</v>
      </c>
      <c r="AZ78" s="1">
        <v>135370</v>
      </c>
      <c r="BA78">
        <v>956534</v>
      </c>
      <c r="BB78" s="5">
        <v>47311</v>
      </c>
    </row>
    <row r="79" spans="1:54">
      <c r="A79" t="s">
        <v>179</v>
      </c>
      <c r="B79" t="s">
        <v>105</v>
      </c>
      <c r="AJ79">
        <v>16035.8</v>
      </c>
      <c r="AL79">
        <v>13341.65</v>
      </c>
      <c r="AM79">
        <v>16004.5</v>
      </c>
      <c r="AN79">
        <v>2535.4</v>
      </c>
      <c r="AQ79">
        <v>58112</v>
      </c>
      <c r="AR79">
        <v>46883</v>
      </c>
      <c r="AS79" s="1">
        <v>28333</v>
      </c>
      <c r="AT79">
        <v>379010</v>
      </c>
      <c r="AU79">
        <v>286148</v>
      </c>
      <c r="AV79">
        <v>386104</v>
      </c>
      <c r="AW79" s="3">
        <v>539061</v>
      </c>
      <c r="AX79" s="3">
        <v>464890</v>
      </c>
      <c r="AY79" s="1">
        <v>651229</v>
      </c>
      <c r="AZ79" s="2"/>
      <c r="BB79" s="4"/>
    </row>
    <row r="80" spans="1:54">
      <c r="A80" t="s">
        <v>179</v>
      </c>
      <c r="B80" t="s">
        <v>43</v>
      </c>
      <c r="AR80">
        <v>410</v>
      </c>
      <c r="AS80" s="1">
        <v>9210</v>
      </c>
      <c r="AT80">
        <v>4099</v>
      </c>
      <c r="AU80">
        <v>2238</v>
      </c>
      <c r="AW80" s="3"/>
      <c r="AX80" s="3"/>
      <c r="AY80" s="1">
        <v>35158</v>
      </c>
      <c r="AZ80" s="1">
        <v>37778</v>
      </c>
      <c r="BA80">
        <v>40479</v>
      </c>
      <c r="BB80" s="5">
        <v>17579</v>
      </c>
    </row>
    <row r="81" spans="1:54">
      <c r="A81" t="s">
        <v>179</v>
      </c>
      <c r="B81" t="s">
        <v>73</v>
      </c>
      <c r="AP81" s="1">
        <v>50</v>
      </c>
      <c r="AR81">
        <v>328435</v>
      </c>
      <c r="AS81" s="1">
        <v>912071</v>
      </c>
      <c r="AT81">
        <v>600526</v>
      </c>
      <c r="AU81">
        <v>593809</v>
      </c>
      <c r="AV81">
        <v>911487</v>
      </c>
      <c r="AW81" s="3">
        <v>67283</v>
      </c>
      <c r="AX81" s="3">
        <v>5743</v>
      </c>
      <c r="AY81" s="1">
        <v>833212</v>
      </c>
      <c r="AZ81" s="1">
        <v>1831626</v>
      </c>
      <c r="BA81">
        <v>657317</v>
      </c>
      <c r="BB81" s="5">
        <v>695416</v>
      </c>
    </row>
    <row r="82" spans="1:54">
      <c r="A82" t="s">
        <v>179</v>
      </c>
      <c r="B82" t="s">
        <v>177</v>
      </c>
      <c r="AW82" s="3"/>
      <c r="AX82" s="3"/>
      <c r="AZ82" s="1">
        <v>958</v>
      </c>
      <c r="BB82" s="5"/>
    </row>
    <row r="83" spans="1:54">
      <c r="A83" t="s">
        <v>179</v>
      </c>
      <c r="B83" t="s">
        <v>118</v>
      </c>
      <c r="AL83">
        <v>112.5</v>
      </c>
      <c r="AS83" s="1">
        <v>3751</v>
      </c>
      <c r="AW83" s="3"/>
      <c r="AX83" s="3"/>
      <c r="AZ83" s="2"/>
      <c r="BB83" s="4"/>
    </row>
    <row r="84" spans="1:54">
      <c r="A84" t="s">
        <v>179</v>
      </c>
      <c r="B84" t="s">
        <v>149</v>
      </c>
      <c r="AW84" s="3"/>
      <c r="AX84" s="3"/>
      <c r="AY84" s="1">
        <v>21616</v>
      </c>
      <c r="AZ84" s="1">
        <v>14765</v>
      </c>
      <c r="BB84" s="4"/>
    </row>
    <row r="85" spans="1:54">
      <c r="A85" t="s">
        <v>179</v>
      </c>
      <c r="B85" t="s">
        <v>136</v>
      </c>
      <c r="AW85" s="3"/>
      <c r="AX85" s="3"/>
      <c r="AZ85" s="1">
        <v>927</v>
      </c>
      <c r="BA85">
        <v>22640</v>
      </c>
      <c r="BB85" s="4"/>
    </row>
    <row r="86" spans="1:54">
      <c r="A86" t="s">
        <v>179</v>
      </c>
      <c r="B86" t="s">
        <v>126</v>
      </c>
      <c r="AW86" s="3"/>
      <c r="AX86" s="3"/>
      <c r="AZ86" s="2"/>
      <c r="BA86">
        <v>36953</v>
      </c>
      <c r="BB86" s="4"/>
    </row>
    <row r="87" spans="1:54">
      <c r="A87" t="s">
        <v>179</v>
      </c>
      <c r="B87" t="s">
        <v>111</v>
      </c>
      <c r="AR87">
        <v>8403</v>
      </c>
      <c r="AS87" s="1">
        <v>9675</v>
      </c>
      <c r="AT87">
        <v>11395</v>
      </c>
      <c r="AU87">
        <v>1195</v>
      </c>
      <c r="AV87">
        <v>333</v>
      </c>
      <c r="AW87" s="3"/>
      <c r="AX87" s="3">
        <v>8288</v>
      </c>
      <c r="AY87" s="1">
        <v>14884</v>
      </c>
      <c r="AZ87" s="1">
        <v>18573</v>
      </c>
      <c r="BB87" s="5">
        <v>33424</v>
      </c>
    </row>
    <row r="88" spans="1:54">
      <c r="A88" t="s">
        <v>179</v>
      </c>
      <c r="B88" t="s">
        <v>112</v>
      </c>
      <c r="AR88">
        <v>48515</v>
      </c>
      <c r="AS88" s="1">
        <v>440848</v>
      </c>
      <c r="AT88">
        <v>252147</v>
      </c>
      <c r="AU88">
        <v>23477</v>
      </c>
      <c r="AV88">
        <v>38078</v>
      </c>
      <c r="AW88" s="3">
        <v>45378</v>
      </c>
      <c r="AX88" s="3">
        <v>35854</v>
      </c>
      <c r="AY88" s="1">
        <v>11148</v>
      </c>
      <c r="AZ88" s="1">
        <v>73056</v>
      </c>
      <c r="BA88">
        <v>18928</v>
      </c>
      <c r="BB88" s="5">
        <v>5607</v>
      </c>
    </row>
    <row r="89" spans="1:54">
      <c r="A89" t="s">
        <v>179</v>
      </c>
      <c r="B89" t="s">
        <v>147</v>
      </c>
      <c r="AT89">
        <v>5594</v>
      </c>
      <c r="AU89">
        <v>889</v>
      </c>
      <c r="AV89">
        <v>7268</v>
      </c>
      <c r="AW89" s="3"/>
      <c r="AX89" s="3"/>
      <c r="AZ89" s="2"/>
      <c r="BB89" s="4"/>
    </row>
    <row r="90" spans="1:54">
      <c r="A90" t="s">
        <v>179</v>
      </c>
      <c r="B90" t="s">
        <v>171</v>
      </c>
      <c r="AW90" s="3"/>
      <c r="AX90" s="3"/>
      <c r="AZ90" s="2"/>
      <c r="BB90" s="5">
        <v>3638</v>
      </c>
    </row>
    <row r="91" spans="1:54">
      <c r="A91" t="s">
        <v>179</v>
      </c>
      <c r="B91" t="s">
        <v>32</v>
      </c>
      <c r="K91">
        <v>1452203.2</v>
      </c>
      <c r="L91">
        <v>1329583.7</v>
      </c>
      <c r="M91">
        <v>1459511</v>
      </c>
      <c r="N91">
        <v>1836932.4</v>
      </c>
      <c r="O91">
        <v>1725866.68</v>
      </c>
      <c r="P91">
        <v>3094971.1</v>
      </c>
      <c r="Q91">
        <v>3733883</v>
      </c>
      <c r="R91">
        <v>2878928.5</v>
      </c>
      <c r="S91">
        <v>2836933.2</v>
      </c>
      <c r="T91">
        <v>2512055.35</v>
      </c>
      <c r="U91">
        <v>2753312.26</v>
      </c>
      <c r="V91">
        <v>1985471.85</v>
      </c>
      <c r="W91">
        <v>1225464.1299999999</v>
      </c>
      <c r="X91">
        <v>1293708.96</v>
      </c>
      <c r="Y91">
        <v>12017715.560000001</v>
      </c>
      <c r="Z91">
        <v>2312789.7400000002</v>
      </c>
      <c r="AA91">
        <v>2375256.9300000002</v>
      </c>
      <c r="AB91">
        <v>4438314.43</v>
      </c>
      <c r="AC91">
        <v>5415439.5599999996</v>
      </c>
      <c r="AD91">
        <v>8114949.3200000003</v>
      </c>
      <c r="AE91">
        <v>12248224.619999999</v>
      </c>
      <c r="AF91">
        <v>8107268</v>
      </c>
      <c r="AG91">
        <v>7161621.5499999998</v>
      </c>
      <c r="AH91">
        <v>9556422.4499999993</v>
      </c>
      <c r="AI91">
        <v>9995638.5500000007</v>
      </c>
      <c r="AJ91">
        <v>7108202.2999999998</v>
      </c>
      <c r="AK91">
        <v>4432646.7</v>
      </c>
      <c r="AL91">
        <v>2754759.35</v>
      </c>
      <c r="AM91">
        <v>2006578.1</v>
      </c>
      <c r="AN91">
        <v>2924716.52</v>
      </c>
      <c r="AO91" s="2">
        <v>3220464</v>
      </c>
      <c r="AP91" s="1">
        <v>6295914</v>
      </c>
      <c r="AQ91">
        <v>7659203</v>
      </c>
      <c r="AR91">
        <v>8081768</v>
      </c>
      <c r="AS91" s="1">
        <v>6629650</v>
      </c>
      <c r="AT91">
        <v>263969</v>
      </c>
      <c r="AU91">
        <v>5931</v>
      </c>
      <c r="AV91">
        <v>1173</v>
      </c>
      <c r="AW91" s="3">
        <v>133164</v>
      </c>
      <c r="AX91" s="3">
        <v>11614</v>
      </c>
      <c r="AY91" s="1">
        <v>4168394</v>
      </c>
      <c r="AZ91" s="1">
        <v>23815459</v>
      </c>
      <c r="BA91">
        <v>46162241</v>
      </c>
      <c r="BB91" s="5">
        <v>52054690</v>
      </c>
    </row>
    <row r="92" spans="1:54">
      <c r="A92" t="s">
        <v>179</v>
      </c>
      <c r="B92" t="s">
        <v>89</v>
      </c>
      <c r="Y92">
        <v>65</v>
      </c>
      <c r="AC92">
        <v>197.65</v>
      </c>
      <c r="AD92">
        <v>322.5</v>
      </c>
      <c r="AE92">
        <v>187.5</v>
      </c>
      <c r="AF92">
        <v>3538.75</v>
      </c>
      <c r="AH92">
        <v>1653.25</v>
      </c>
      <c r="AJ92">
        <v>15746.3</v>
      </c>
      <c r="AK92">
        <v>5940.5</v>
      </c>
      <c r="AL92">
        <v>846.85</v>
      </c>
      <c r="AM92">
        <v>338.75</v>
      </c>
      <c r="AN92">
        <v>786.55</v>
      </c>
      <c r="AO92" s="2">
        <v>434</v>
      </c>
      <c r="AP92" s="1">
        <v>19</v>
      </c>
      <c r="AQ92">
        <v>16</v>
      </c>
      <c r="AR92">
        <v>6865</v>
      </c>
      <c r="AS92" s="1">
        <v>18029</v>
      </c>
      <c r="AT92">
        <v>7568</v>
      </c>
      <c r="AU92">
        <v>9907</v>
      </c>
      <c r="AV92">
        <v>7712</v>
      </c>
      <c r="AW92" s="3">
        <v>28990</v>
      </c>
      <c r="AX92" s="3">
        <v>20636</v>
      </c>
      <c r="AY92" s="1">
        <v>12249</v>
      </c>
      <c r="AZ92" s="1">
        <v>40483</v>
      </c>
      <c r="BA92">
        <v>69405</v>
      </c>
      <c r="BB92" s="5">
        <v>22717</v>
      </c>
    </row>
    <row r="93" spans="1:54">
      <c r="A93" t="s">
        <v>179</v>
      </c>
      <c r="B93" t="s">
        <v>48</v>
      </c>
      <c r="V93">
        <v>1705</v>
      </c>
      <c r="W93">
        <v>2938</v>
      </c>
      <c r="Y93">
        <v>122366.6</v>
      </c>
      <c r="Z93">
        <v>4320</v>
      </c>
      <c r="AA93">
        <v>663.75</v>
      </c>
      <c r="AB93">
        <v>21499.55</v>
      </c>
      <c r="AC93">
        <v>127770.2</v>
      </c>
      <c r="AD93">
        <v>231425.4</v>
      </c>
      <c r="AE93">
        <v>485106.35</v>
      </c>
      <c r="AF93">
        <v>518447.55</v>
      </c>
      <c r="AG93">
        <v>765195.35</v>
      </c>
      <c r="AH93">
        <v>1004788.7</v>
      </c>
      <c r="AI93">
        <v>1340326.05</v>
      </c>
      <c r="AJ93">
        <v>1011998.65</v>
      </c>
      <c r="AK93">
        <v>639275.1</v>
      </c>
      <c r="AL93">
        <v>965476.4</v>
      </c>
      <c r="AM93">
        <v>1850447.05</v>
      </c>
      <c r="AN93">
        <v>4000071.13</v>
      </c>
      <c r="AO93" s="2">
        <v>7898450</v>
      </c>
      <c r="AP93" s="1">
        <v>9589166</v>
      </c>
      <c r="AQ93">
        <v>5386853</v>
      </c>
      <c r="AR93">
        <v>6305130</v>
      </c>
      <c r="AS93" s="1">
        <v>9953518</v>
      </c>
      <c r="AT93">
        <v>1469475</v>
      </c>
      <c r="AU93">
        <v>39239</v>
      </c>
      <c r="AV93">
        <v>15537</v>
      </c>
      <c r="AW93" s="3">
        <v>1907</v>
      </c>
      <c r="AX93" s="3"/>
      <c r="AY93" s="1">
        <v>9107</v>
      </c>
      <c r="AZ93" s="1">
        <v>38564</v>
      </c>
      <c r="BA93">
        <v>2129983</v>
      </c>
      <c r="BB93" s="5">
        <v>6260468</v>
      </c>
    </row>
    <row r="94" spans="1:54">
      <c r="A94" t="s">
        <v>179</v>
      </c>
      <c r="B94" t="s">
        <v>5</v>
      </c>
      <c r="AS94" s="1">
        <v>7156</v>
      </c>
      <c r="AU94">
        <v>1765</v>
      </c>
      <c r="AW94" s="3"/>
      <c r="AX94" s="3"/>
      <c r="AZ94" s="1">
        <v>12274</v>
      </c>
      <c r="BB94" s="5">
        <v>12</v>
      </c>
    </row>
    <row r="95" spans="1:54">
      <c r="A95" t="s">
        <v>179</v>
      </c>
      <c r="B95" t="s">
        <v>99</v>
      </c>
      <c r="AN95">
        <v>46.7</v>
      </c>
      <c r="AO95" s="2">
        <v>58</v>
      </c>
      <c r="AW95" s="3"/>
      <c r="AX95" s="3"/>
      <c r="AZ95" s="1">
        <v>22342</v>
      </c>
      <c r="BA95">
        <v>1115</v>
      </c>
      <c r="BB95" s="5">
        <v>22153</v>
      </c>
    </row>
    <row r="96" spans="1:54">
      <c r="A96" t="s">
        <v>179</v>
      </c>
      <c r="B96" t="s">
        <v>172</v>
      </c>
      <c r="AW96" s="3"/>
      <c r="AX96" s="3"/>
      <c r="AZ96" s="2"/>
      <c r="BB96" s="5">
        <v>278</v>
      </c>
    </row>
    <row r="97" spans="1:54">
      <c r="A97" t="s">
        <v>179</v>
      </c>
      <c r="B97" t="s">
        <v>178</v>
      </c>
      <c r="AW97" s="3"/>
      <c r="AX97" s="3"/>
      <c r="AZ97" s="1">
        <v>10</v>
      </c>
      <c r="BB97" s="5"/>
    </row>
    <row r="98" spans="1:54">
      <c r="A98" t="s">
        <v>179</v>
      </c>
      <c r="B98" t="s">
        <v>6</v>
      </c>
      <c r="AR98">
        <v>2478</v>
      </c>
      <c r="AW98" s="3"/>
      <c r="AX98" s="3"/>
      <c r="AZ98" s="1">
        <v>18574</v>
      </c>
      <c r="BA98">
        <v>9882</v>
      </c>
      <c r="BB98" s="4"/>
    </row>
    <row r="99" spans="1:54">
      <c r="A99" t="s">
        <v>179</v>
      </c>
      <c r="B99" t="s">
        <v>17</v>
      </c>
      <c r="AR99">
        <v>66892</v>
      </c>
      <c r="AS99" s="1">
        <v>220618</v>
      </c>
      <c r="AW99" s="3"/>
      <c r="AX99" s="3"/>
      <c r="AY99" s="1">
        <v>150158</v>
      </c>
      <c r="AZ99" s="1">
        <v>1214513</v>
      </c>
      <c r="BA99">
        <v>2801925</v>
      </c>
      <c r="BB99" s="5">
        <v>4585418</v>
      </c>
    </row>
    <row r="100" spans="1:54">
      <c r="A100" t="s">
        <v>179</v>
      </c>
      <c r="B100" t="s">
        <v>75</v>
      </c>
      <c r="AW100" s="3"/>
      <c r="AX100" s="3"/>
      <c r="AZ100" s="2"/>
      <c r="BB100" s="4"/>
    </row>
    <row r="101" spans="1:54">
      <c r="A101" t="s">
        <v>179</v>
      </c>
      <c r="B101" t="s">
        <v>109</v>
      </c>
      <c r="AR101">
        <v>235</v>
      </c>
      <c r="AW101" s="3"/>
      <c r="AX101" s="3"/>
      <c r="AZ101" s="1">
        <v>47852</v>
      </c>
      <c r="BB101" s="4"/>
    </row>
    <row r="102" spans="1:54">
      <c r="A102" t="s">
        <v>179</v>
      </c>
      <c r="B102" t="s">
        <v>133</v>
      </c>
      <c r="AT102">
        <v>18287</v>
      </c>
      <c r="AU102">
        <v>2081</v>
      </c>
      <c r="AV102">
        <v>23477</v>
      </c>
      <c r="AW102" s="3">
        <v>11407</v>
      </c>
      <c r="AX102" s="3"/>
      <c r="AY102" s="1">
        <v>7712</v>
      </c>
      <c r="AZ102" s="1">
        <v>81641</v>
      </c>
      <c r="BA102">
        <v>171790</v>
      </c>
      <c r="BB102" s="5">
        <v>126569</v>
      </c>
    </row>
    <row r="103" spans="1:54">
      <c r="A103" t="s">
        <v>179</v>
      </c>
      <c r="B103" t="s">
        <v>113</v>
      </c>
      <c r="AR103">
        <v>64584</v>
      </c>
      <c r="AS103" s="1">
        <v>76836</v>
      </c>
      <c r="AT103">
        <v>22924</v>
      </c>
      <c r="AU103">
        <v>12342</v>
      </c>
      <c r="AW103" s="3">
        <v>1739</v>
      </c>
      <c r="AX103" s="3">
        <v>11558</v>
      </c>
      <c r="AY103" s="1">
        <v>13437</v>
      </c>
      <c r="AZ103" s="1">
        <v>832</v>
      </c>
      <c r="BA103">
        <v>121547</v>
      </c>
      <c r="BB103" s="5">
        <v>76993</v>
      </c>
    </row>
    <row r="104" spans="1:54">
      <c r="A104" t="s">
        <v>179</v>
      </c>
      <c r="B104" t="s">
        <v>97</v>
      </c>
      <c r="U104">
        <v>5</v>
      </c>
      <c r="V104">
        <v>275</v>
      </c>
      <c r="W104">
        <v>116161.60000000001</v>
      </c>
      <c r="X104">
        <v>7515.15</v>
      </c>
      <c r="Y104">
        <v>10087.5</v>
      </c>
      <c r="AA104">
        <v>37797.949999999997</v>
      </c>
      <c r="AB104">
        <v>3509</v>
      </c>
      <c r="AC104">
        <v>35674.449999999997</v>
      </c>
      <c r="AD104">
        <v>155863.75</v>
      </c>
      <c r="AE104">
        <v>457767.9</v>
      </c>
      <c r="AF104">
        <v>356990.95</v>
      </c>
      <c r="AG104">
        <v>13819.55</v>
      </c>
      <c r="AH104">
        <v>17417.900000000001</v>
      </c>
      <c r="AI104">
        <v>462</v>
      </c>
      <c r="AJ104">
        <v>2033.75</v>
      </c>
      <c r="AK104">
        <v>11753.55</v>
      </c>
      <c r="AL104">
        <v>32</v>
      </c>
      <c r="AM104">
        <v>86.75</v>
      </c>
      <c r="AN104">
        <v>3854.15</v>
      </c>
      <c r="AO104" s="2">
        <v>8199</v>
      </c>
      <c r="AP104" s="1">
        <v>1533</v>
      </c>
      <c r="AQ104">
        <v>665</v>
      </c>
      <c r="AR104">
        <v>441</v>
      </c>
      <c r="AS104" s="1">
        <v>3361</v>
      </c>
      <c r="AT104">
        <v>2</v>
      </c>
      <c r="AV104">
        <v>13</v>
      </c>
      <c r="AW104" s="3">
        <v>1218</v>
      </c>
      <c r="AX104" s="3">
        <v>482</v>
      </c>
      <c r="AY104" s="1">
        <v>5122</v>
      </c>
      <c r="AZ104" s="1">
        <v>204</v>
      </c>
      <c r="BA104">
        <v>1194</v>
      </c>
      <c r="BB104" s="5">
        <v>436</v>
      </c>
    </row>
    <row r="105" spans="1:54">
      <c r="A105" t="s">
        <v>179</v>
      </c>
      <c r="B105" t="s">
        <v>57</v>
      </c>
      <c r="X105">
        <v>1287</v>
      </c>
      <c r="AA105">
        <v>48.7</v>
      </c>
      <c r="AD105">
        <v>6.15</v>
      </c>
      <c r="AE105">
        <v>612627.6</v>
      </c>
      <c r="AF105">
        <v>30457.5</v>
      </c>
      <c r="AG105">
        <v>5803.5</v>
      </c>
      <c r="AH105">
        <v>14724.85</v>
      </c>
      <c r="AI105">
        <v>10140.35</v>
      </c>
      <c r="AJ105">
        <v>56126.05</v>
      </c>
      <c r="AK105">
        <v>1129.2</v>
      </c>
      <c r="AL105">
        <v>12671.15</v>
      </c>
      <c r="AM105">
        <v>57053.15</v>
      </c>
      <c r="AN105">
        <v>60514.99</v>
      </c>
      <c r="AO105" s="1">
        <v>103031</v>
      </c>
      <c r="AP105" s="1">
        <v>41425</v>
      </c>
      <c r="AQ105">
        <v>304098</v>
      </c>
      <c r="AR105">
        <v>198842</v>
      </c>
      <c r="AS105" s="1">
        <v>749974</v>
      </c>
      <c r="AT105">
        <v>1608104</v>
      </c>
      <c r="AU105">
        <v>2761080</v>
      </c>
      <c r="AV105">
        <v>3667334</v>
      </c>
      <c r="AW105" s="3">
        <v>6966436</v>
      </c>
      <c r="AX105" s="3">
        <v>14568086</v>
      </c>
      <c r="AY105" s="1">
        <v>18487972</v>
      </c>
      <c r="AZ105" s="1">
        <v>19459417</v>
      </c>
      <c r="BA105">
        <v>19521022</v>
      </c>
      <c r="BB105" s="5">
        <v>12186268</v>
      </c>
    </row>
    <row r="106" spans="1:54">
      <c r="A106" t="s">
        <v>179</v>
      </c>
      <c r="B106" t="s">
        <v>108</v>
      </c>
      <c r="AR106">
        <v>169</v>
      </c>
      <c r="AW106" s="3"/>
      <c r="AX106" s="3"/>
      <c r="AZ106" s="1">
        <v>2405</v>
      </c>
      <c r="BA106">
        <v>10859</v>
      </c>
      <c r="BB106" s="5">
        <v>653</v>
      </c>
    </row>
    <row r="107" spans="1:54">
      <c r="A107" t="s">
        <v>179</v>
      </c>
      <c r="B107" t="s">
        <v>168</v>
      </c>
      <c r="AW107" s="3"/>
      <c r="AX107" s="3"/>
      <c r="AZ107" s="2"/>
      <c r="BB107" s="5">
        <v>2848</v>
      </c>
    </row>
    <row r="108" spans="1:54">
      <c r="A108" t="s">
        <v>179</v>
      </c>
      <c r="B108" t="s">
        <v>148</v>
      </c>
      <c r="AT108">
        <v>127983</v>
      </c>
      <c r="AW108" s="3"/>
      <c r="AX108" s="3"/>
      <c r="AZ108" s="2"/>
      <c r="BB108" s="5">
        <v>34634</v>
      </c>
    </row>
    <row r="109" spans="1:54">
      <c r="A109" t="s">
        <v>179</v>
      </c>
      <c r="B109" t="s">
        <v>129</v>
      </c>
      <c r="AW109" s="3"/>
      <c r="AX109" s="3"/>
      <c r="AZ109" s="2"/>
      <c r="BA109">
        <v>31428</v>
      </c>
      <c r="BB109" s="4"/>
    </row>
    <row r="110" spans="1:54">
      <c r="A110" t="s">
        <v>179</v>
      </c>
      <c r="B110" t="s">
        <v>14</v>
      </c>
      <c r="K110">
        <v>4064735.47</v>
      </c>
      <c r="L110">
        <v>4922827.55</v>
      </c>
      <c r="M110">
        <v>2812840.22</v>
      </c>
      <c r="N110">
        <v>2945808.52</v>
      </c>
      <c r="O110">
        <v>4699505.74</v>
      </c>
      <c r="P110">
        <v>6853731.5800000001</v>
      </c>
      <c r="Q110">
        <v>8537229</v>
      </c>
      <c r="R110">
        <v>8145296.3200000003</v>
      </c>
      <c r="S110">
        <v>7399415.54</v>
      </c>
      <c r="T110">
        <v>4071474.93</v>
      </c>
      <c r="U110">
        <v>1312543.2</v>
      </c>
      <c r="V110">
        <v>330302.95</v>
      </c>
      <c r="W110">
        <v>22737.7</v>
      </c>
      <c r="X110">
        <v>1893611.24</v>
      </c>
      <c r="Y110">
        <v>9184028.4199999999</v>
      </c>
      <c r="Z110">
        <v>3306117.47</v>
      </c>
      <c r="AA110">
        <v>3396668.38</v>
      </c>
      <c r="AB110">
        <v>6711265.6100000003</v>
      </c>
      <c r="AC110">
        <v>9612898.1999999993</v>
      </c>
      <c r="AD110">
        <v>13236625.52</v>
      </c>
      <c r="AE110">
        <v>21815578.600000001</v>
      </c>
      <c r="AF110">
        <v>20509580.949999999</v>
      </c>
      <c r="AG110">
        <v>24644583.149999999</v>
      </c>
      <c r="AH110">
        <v>34674775.200000003</v>
      </c>
      <c r="AI110">
        <v>29566980.75</v>
      </c>
      <c r="AJ110">
        <v>14505780.300000001</v>
      </c>
      <c r="AK110">
        <v>7264066.7000000002</v>
      </c>
      <c r="AL110">
        <v>6783706.9500000002</v>
      </c>
      <c r="AM110">
        <v>7493807.75</v>
      </c>
      <c r="AN110">
        <v>7923278.9699999997</v>
      </c>
      <c r="AO110" s="2">
        <v>9574030</v>
      </c>
      <c r="AP110" s="1">
        <v>16706860</v>
      </c>
      <c r="AQ110">
        <v>16126753</v>
      </c>
      <c r="AR110">
        <v>12964063</v>
      </c>
      <c r="AS110" s="1">
        <v>1891628</v>
      </c>
      <c r="AT110">
        <v>31330</v>
      </c>
      <c r="AU110">
        <v>50407</v>
      </c>
      <c r="AV110">
        <v>45828</v>
      </c>
      <c r="AW110" s="3">
        <v>2873</v>
      </c>
      <c r="AX110" s="3">
        <v>157992</v>
      </c>
      <c r="AY110" s="1">
        <v>3181198</v>
      </c>
      <c r="AZ110" s="1">
        <v>13101423</v>
      </c>
      <c r="BA110">
        <v>19243188</v>
      </c>
      <c r="BB110" s="5">
        <v>21452248</v>
      </c>
    </row>
    <row r="111" spans="1:54">
      <c r="A111" t="s">
        <v>179</v>
      </c>
      <c r="B111" t="s">
        <v>85</v>
      </c>
      <c r="AR111">
        <v>3619</v>
      </c>
      <c r="AS111" s="1">
        <v>401</v>
      </c>
      <c r="AT111">
        <v>1049</v>
      </c>
      <c r="AV111">
        <v>3</v>
      </c>
      <c r="AW111" s="3"/>
      <c r="AX111" s="3"/>
      <c r="AZ111" s="1">
        <v>2</v>
      </c>
      <c r="BA111">
        <v>424231</v>
      </c>
      <c r="BB111" s="5">
        <v>1535794</v>
      </c>
    </row>
    <row r="112" spans="1:54">
      <c r="A112" t="s">
        <v>179</v>
      </c>
      <c r="B112" t="s">
        <v>87</v>
      </c>
      <c r="AT112">
        <v>181548</v>
      </c>
      <c r="AU112">
        <v>29785</v>
      </c>
      <c r="AV112">
        <v>40798</v>
      </c>
      <c r="AW112" s="3">
        <v>19244</v>
      </c>
      <c r="AX112" s="3">
        <v>14709</v>
      </c>
      <c r="AY112" s="1">
        <v>15079</v>
      </c>
      <c r="AZ112" s="1">
        <v>6219</v>
      </c>
      <c r="BA112">
        <v>7776</v>
      </c>
      <c r="BB112" s="5">
        <v>86</v>
      </c>
    </row>
    <row r="113" spans="1:54">
      <c r="A113" t="s">
        <v>179</v>
      </c>
      <c r="B113" t="s">
        <v>61</v>
      </c>
      <c r="AI113">
        <v>162.30000000000001</v>
      </c>
      <c r="AJ113">
        <v>296.75</v>
      </c>
      <c r="AK113">
        <v>7.55</v>
      </c>
      <c r="AQ113">
        <v>177</v>
      </c>
      <c r="AR113">
        <v>43</v>
      </c>
      <c r="AS113" s="1">
        <v>37492</v>
      </c>
      <c r="AT113">
        <v>151</v>
      </c>
      <c r="AU113">
        <v>1944</v>
      </c>
      <c r="AV113">
        <v>2512</v>
      </c>
      <c r="AW113" s="3">
        <v>1623</v>
      </c>
      <c r="AX113" s="3">
        <v>40258</v>
      </c>
      <c r="AY113" s="1">
        <v>118012</v>
      </c>
      <c r="AZ113" s="1">
        <v>1064288</v>
      </c>
      <c r="BA113">
        <v>2455895</v>
      </c>
      <c r="BB113" s="5">
        <v>2643561</v>
      </c>
    </row>
    <row r="114" spans="1:54">
      <c r="A114" t="s">
        <v>179</v>
      </c>
      <c r="B114" t="s">
        <v>8</v>
      </c>
      <c r="Y114">
        <v>5881.52</v>
      </c>
      <c r="AA114">
        <v>74466.3</v>
      </c>
      <c r="AB114">
        <v>105297.75</v>
      </c>
      <c r="AC114">
        <v>130794.81</v>
      </c>
      <c r="AD114">
        <v>187438.15</v>
      </c>
      <c r="AE114">
        <v>362980.05</v>
      </c>
      <c r="AF114">
        <v>246096.2</v>
      </c>
      <c r="AG114">
        <v>88144.95</v>
      </c>
      <c r="AH114">
        <v>210674.35</v>
      </c>
      <c r="AI114">
        <v>90243.8</v>
      </c>
      <c r="AJ114">
        <v>23751.599999999999</v>
      </c>
      <c r="AK114">
        <v>23021.55</v>
      </c>
      <c r="AL114">
        <v>33183.449999999997</v>
      </c>
      <c r="AM114">
        <v>16273.1</v>
      </c>
      <c r="AN114">
        <v>1623.55</v>
      </c>
      <c r="AO114" s="2">
        <v>7558</v>
      </c>
      <c r="AP114" s="1">
        <v>34995</v>
      </c>
      <c r="AQ114">
        <v>55440</v>
      </c>
      <c r="AR114">
        <v>88693</v>
      </c>
      <c r="AS114" s="1">
        <v>86603</v>
      </c>
      <c r="AT114">
        <v>3253</v>
      </c>
      <c r="AU114">
        <v>805</v>
      </c>
      <c r="AV114">
        <v>121</v>
      </c>
      <c r="AW114" s="3"/>
      <c r="AX114" s="3">
        <v>3038</v>
      </c>
      <c r="AY114" s="1">
        <v>1020869</v>
      </c>
      <c r="AZ114" s="1">
        <v>1085301</v>
      </c>
      <c r="BA114">
        <v>1418299</v>
      </c>
      <c r="BB114" s="5">
        <v>921488</v>
      </c>
    </row>
    <row r="115" spans="1:54">
      <c r="A115" t="s">
        <v>179</v>
      </c>
      <c r="B115" t="s">
        <v>76</v>
      </c>
      <c r="AM115">
        <v>60.25</v>
      </c>
      <c r="AN115">
        <v>74</v>
      </c>
      <c r="AP115" s="1">
        <v>162</v>
      </c>
      <c r="AQ115">
        <v>23</v>
      </c>
      <c r="AR115">
        <v>4</v>
      </c>
      <c r="AS115" s="1">
        <v>10792</v>
      </c>
      <c r="AT115">
        <v>55</v>
      </c>
      <c r="AU115">
        <v>17</v>
      </c>
      <c r="AW115" s="3">
        <v>804</v>
      </c>
      <c r="AX115" s="3">
        <v>196</v>
      </c>
      <c r="AY115" s="1">
        <v>54173</v>
      </c>
      <c r="AZ115" s="1">
        <v>47784</v>
      </c>
      <c r="BA115">
        <v>9871</v>
      </c>
      <c r="BB115" s="5"/>
    </row>
    <row r="116" spans="1:54">
      <c r="A116" t="s">
        <v>179</v>
      </c>
      <c r="B116" t="s">
        <v>64</v>
      </c>
      <c r="K116">
        <v>8875</v>
      </c>
      <c r="L116">
        <v>5395.75</v>
      </c>
      <c r="M116">
        <v>1300</v>
      </c>
      <c r="N116">
        <v>4082</v>
      </c>
      <c r="S116">
        <v>175105.51</v>
      </c>
      <c r="T116">
        <v>1404</v>
      </c>
      <c r="U116">
        <v>19784.150000000001</v>
      </c>
      <c r="V116">
        <v>29840.25</v>
      </c>
      <c r="W116">
        <v>349586.15</v>
      </c>
      <c r="X116">
        <v>332960.43</v>
      </c>
      <c r="Y116">
        <v>2089298.82</v>
      </c>
      <c r="Z116">
        <v>304527.84999999998</v>
      </c>
      <c r="AA116">
        <v>130134.2</v>
      </c>
      <c r="AB116">
        <v>71480.02</v>
      </c>
      <c r="AC116">
        <v>79435.3</v>
      </c>
      <c r="AD116">
        <v>82883.199999999997</v>
      </c>
      <c r="AE116">
        <v>83409.45</v>
      </c>
      <c r="AF116">
        <v>239294.6</v>
      </c>
      <c r="AG116">
        <v>440913.55</v>
      </c>
      <c r="AH116">
        <v>966180.6</v>
      </c>
      <c r="AI116">
        <v>556686.69999999995</v>
      </c>
      <c r="AJ116">
        <v>623920.6</v>
      </c>
      <c r="AK116">
        <v>312076.5</v>
      </c>
      <c r="AL116">
        <v>216432.05</v>
      </c>
      <c r="AM116">
        <v>99958</v>
      </c>
      <c r="AN116">
        <v>167624.95000000001</v>
      </c>
      <c r="AO116" s="1">
        <v>224547</v>
      </c>
      <c r="AP116" s="1">
        <v>30370</v>
      </c>
      <c r="AQ116">
        <v>28932</v>
      </c>
      <c r="AR116">
        <v>11308</v>
      </c>
      <c r="AS116" s="1">
        <v>39921</v>
      </c>
      <c r="AT116">
        <v>5488</v>
      </c>
      <c r="AU116">
        <v>106513</v>
      </c>
      <c r="AV116">
        <v>305487</v>
      </c>
      <c r="AW116" s="3">
        <v>322554</v>
      </c>
      <c r="AX116" s="3">
        <v>66168</v>
      </c>
      <c r="AY116" s="1">
        <v>187690</v>
      </c>
      <c r="AZ116" s="1">
        <v>260209</v>
      </c>
      <c r="BA116">
        <v>731601</v>
      </c>
      <c r="BB116" s="5">
        <v>627179</v>
      </c>
    </row>
    <row r="117" spans="1:54">
      <c r="A117" t="s">
        <v>179</v>
      </c>
      <c r="B117" t="s">
        <v>72</v>
      </c>
      <c r="AS117" s="1">
        <v>83</v>
      </c>
      <c r="AU117">
        <v>168</v>
      </c>
      <c r="AV117">
        <v>480402</v>
      </c>
      <c r="AW117" s="3">
        <v>115358</v>
      </c>
      <c r="AX117" s="3">
        <v>234975</v>
      </c>
      <c r="AY117" s="1">
        <v>934330</v>
      </c>
      <c r="AZ117" s="1">
        <v>215888</v>
      </c>
      <c r="BA117">
        <v>40001</v>
      </c>
      <c r="BB117" s="5">
        <v>310664</v>
      </c>
    </row>
    <row r="118" spans="1:54">
      <c r="A118" t="s">
        <v>179</v>
      </c>
      <c r="B118" t="s">
        <v>44</v>
      </c>
      <c r="AR118">
        <v>9403</v>
      </c>
      <c r="AS118" s="1">
        <v>15176</v>
      </c>
      <c r="AT118">
        <v>31101</v>
      </c>
      <c r="AU118">
        <v>10783</v>
      </c>
      <c r="AV118">
        <v>10030</v>
      </c>
      <c r="AW118" s="3">
        <v>26361</v>
      </c>
      <c r="AX118" s="3">
        <v>1645</v>
      </c>
      <c r="AY118" s="1">
        <v>96671</v>
      </c>
      <c r="AZ118" s="1">
        <v>227113</v>
      </c>
      <c r="BA118">
        <v>361481</v>
      </c>
      <c r="BB118" s="5">
        <v>329847</v>
      </c>
    </row>
    <row r="119" spans="1:54">
      <c r="A119" t="s">
        <v>179</v>
      </c>
      <c r="B119" t="s">
        <v>66</v>
      </c>
      <c r="R119">
        <v>1360</v>
      </c>
      <c r="U119">
        <v>208</v>
      </c>
      <c r="AA119">
        <v>15000</v>
      </c>
      <c r="AD119">
        <v>51262.5</v>
      </c>
      <c r="AE119">
        <v>1892</v>
      </c>
      <c r="AF119">
        <v>3</v>
      </c>
      <c r="AG119">
        <v>525.04999999999995</v>
      </c>
      <c r="AH119">
        <v>2935.4</v>
      </c>
      <c r="AI119">
        <v>1304.2</v>
      </c>
      <c r="AJ119">
        <v>12756.45</v>
      </c>
      <c r="AK119">
        <v>23155.200000000001</v>
      </c>
      <c r="AL119">
        <v>1247284.2</v>
      </c>
      <c r="AM119">
        <v>7875.3</v>
      </c>
      <c r="AN119">
        <v>2498</v>
      </c>
      <c r="AO119" s="1">
        <v>6264</v>
      </c>
      <c r="AP119" s="1">
        <v>57609</v>
      </c>
      <c r="AQ119">
        <v>22480</v>
      </c>
      <c r="AR119">
        <v>202829</v>
      </c>
      <c r="AS119" s="1">
        <v>957844</v>
      </c>
      <c r="AT119">
        <v>1199957</v>
      </c>
      <c r="AU119">
        <v>665423</v>
      </c>
      <c r="AV119">
        <v>332080</v>
      </c>
      <c r="AW119" s="3">
        <v>2159700</v>
      </c>
      <c r="AX119" s="3">
        <v>6781467</v>
      </c>
      <c r="AY119" s="1">
        <v>4783790</v>
      </c>
      <c r="AZ119" s="1">
        <v>3044792</v>
      </c>
      <c r="BA119">
        <v>834658</v>
      </c>
      <c r="BB119" s="5">
        <v>8721497</v>
      </c>
    </row>
    <row r="120" spans="1:54">
      <c r="A120" t="s">
        <v>179</v>
      </c>
      <c r="B120" t="s">
        <v>50</v>
      </c>
      <c r="AK120">
        <v>9935.4</v>
      </c>
      <c r="AL120">
        <v>23975.5</v>
      </c>
      <c r="AM120">
        <v>6696.55</v>
      </c>
      <c r="AN120">
        <v>30626.15</v>
      </c>
      <c r="AO120" s="2">
        <v>36260</v>
      </c>
      <c r="AP120" s="1">
        <v>134491</v>
      </c>
      <c r="AQ120">
        <v>107643</v>
      </c>
      <c r="AR120">
        <v>128481</v>
      </c>
      <c r="AS120" s="1">
        <v>127314</v>
      </c>
      <c r="AT120">
        <v>162845</v>
      </c>
      <c r="AU120">
        <v>5940</v>
      </c>
      <c r="AW120" s="3"/>
      <c r="AX120" s="3"/>
      <c r="AZ120" s="1">
        <v>6983063</v>
      </c>
      <c r="BA120">
        <v>4606317</v>
      </c>
      <c r="BB120" s="5">
        <v>2991746</v>
      </c>
    </row>
    <row r="121" spans="1:54">
      <c r="A121" t="s">
        <v>179</v>
      </c>
      <c r="B121" t="s">
        <v>12</v>
      </c>
      <c r="AB121">
        <v>108.1</v>
      </c>
      <c r="AI121">
        <v>186.1</v>
      </c>
      <c r="AK121">
        <v>1368.15</v>
      </c>
      <c r="AL121">
        <v>5416.65</v>
      </c>
      <c r="AM121">
        <v>2331.35</v>
      </c>
      <c r="AN121">
        <v>200</v>
      </c>
      <c r="AO121" s="2">
        <v>966</v>
      </c>
      <c r="AP121" s="1">
        <v>48347</v>
      </c>
      <c r="AQ121">
        <v>98523</v>
      </c>
      <c r="AR121">
        <v>590684</v>
      </c>
      <c r="AS121" s="1">
        <v>12231</v>
      </c>
      <c r="AW121" s="3"/>
      <c r="AX121" s="3"/>
      <c r="AY121" s="1">
        <v>1396387</v>
      </c>
      <c r="AZ121" s="1">
        <v>838933</v>
      </c>
      <c r="BA121">
        <v>66088</v>
      </c>
      <c r="BB121" s="5">
        <v>111130</v>
      </c>
    </row>
    <row r="122" spans="1:54">
      <c r="A122" t="s">
        <v>179</v>
      </c>
      <c r="B122" t="s">
        <v>52</v>
      </c>
      <c r="O122">
        <v>6790</v>
      </c>
      <c r="P122">
        <v>1100</v>
      </c>
      <c r="Q122">
        <v>1600</v>
      </c>
      <c r="T122">
        <v>1652.5</v>
      </c>
      <c r="U122">
        <v>21550</v>
      </c>
      <c r="V122">
        <v>82278.899999999994</v>
      </c>
      <c r="W122">
        <v>625248.05000000005</v>
      </c>
      <c r="X122">
        <v>337669.95</v>
      </c>
      <c r="Y122">
        <v>726039.73</v>
      </c>
      <c r="Z122">
        <v>304695.78000000003</v>
      </c>
      <c r="AA122">
        <v>292182.32</v>
      </c>
      <c r="AB122">
        <v>280175.40000000002</v>
      </c>
      <c r="AC122">
        <v>174363.75</v>
      </c>
      <c r="AD122">
        <v>172336.1</v>
      </c>
      <c r="AE122">
        <v>167002.15</v>
      </c>
      <c r="AF122">
        <v>257676.35</v>
      </c>
      <c r="AG122">
        <v>204988.15</v>
      </c>
      <c r="AH122">
        <v>635316.05000000005</v>
      </c>
      <c r="AI122">
        <v>170738.75</v>
      </c>
      <c r="AJ122">
        <v>187069.15</v>
      </c>
      <c r="AK122">
        <v>187162.95</v>
      </c>
      <c r="AL122">
        <v>187006.4</v>
      </c>
      <c r="AM122">
        <v>169564.2</v>
      </c>
      <c r="AN122">
        <v>190462.7</v>
      </c>
      <c r="AO122" s="2">
        <v>140020</v>
      </c>
      <c r="AP122" s="1">
        <v>144936</v>
      </c>
      <c r="AQ122">
        <v>313528</v>
      </c>
      <c r="AR122">
        <v>331274</v>
      </c>
      <c r="AS122" s="1">
        <v>246774</v>
      </c>
      <c r="AT122">
        <v>76459</v>
      </c>
      <c r="AU122">
        <v>99219</v>
      </c>
      <c r="AV122">
        <v>2248</v>
      </c>
      <c r="AW122" s="3">
        <v>37287</v>
      </c>
      <c r="AX122" s="3">
        <v>557308</v>
      </c>
      <c r="AY122" s="1">
        <v>590304</v>
      </c>
      <c r="AZ122" s="1">
        <v>2518612</v>
      </c>
      <c r="BA122">
        <v>5206585</v>
      </c>
      <c r="BB122" s="5">
        <v>5535147</v>
      </c>
    </row>
    <row r="123" spans="1:54">
      <c r="A123" t="s">
        <v>179</v>
      </c>
      <c r="B123" t="s">
        <v>27</v>
      </c>
      <c r="M123">
        <v>1350</v>
      </c>
      <c r="N123">
        <v>1400</v>
      </c>
      <c r="O123">
        <v>437</v>
      </c>
      <c r="Y123">
        <v>24058.59</v>
      </c>
      <c r="Z123">
        <v>2410</v>
      </c>
      <c r="AA123">
        <v>1481.5</v>
      </c>
      <c r="AB123">
        <v>3538.22</v>
      </c>
      <c r="AC123">
        <v>9263.0499999999993</v>
      </c>
      <c r="AD123">
        <v>34111.050000000003</v>
      </c>
      <c r="AE123">
        <v>37187.300000000003</v>
      </c>
      <c r="AF123">
        <v>37043.800000000003</v>
      </c>
      <c r="AG123">
        <v>39048.949999999997</v>
      </c>
      <c r="AH123">
        <v>55014.05</v>
      </c>
      <c r="AI123">
        <v>38797.599999999999</v>
      </c>
      <c r="AJ123">
        <v>30885.05</v>
      </c>
      <c r="AK123">
        <v>3597.65</v>
      </c>
      <c r="AL123">
        <v>8421.2999999999993</v>
      </c>
      <c r="AM123">
        <v>10296.549999999999</v>
      </c>
      <c r="AN123">
        <v>6587.05</v>
      </c>
      <c r="AO123" s="2">
        <v>92798</v>
      </c>
      <c r="AP123" s="1">
        <v>241955</v>
      </c>
      <c r="AQ123">
        <v>490142</v>
      </c>
      <c r="AR123">
        <v>648771</v>
      </c>
      <c r="AS123" s="1">
        <v>293927</v>
      </c>
      <c r="AT123">
        <v>40728</v>
      </c>
      <c r="AU123">
        <v>226023</v>
      </c>
      <c r="AV123">
        <v>1020336</v>
      </c>
      <c r="AW123" s="3">
        <v>397725</v>
      </c>
      <c r="AX123" s="3">
        <v>952612</v>
      </c>
      <c r="AY123" s="1">
        <v>1825018</v>
      </c>
      <c r="AZ123" s="1">
        <v>3214076</v>
      </c>
      <c r="BA123">
        <v>7127538</v>
      </c>
      <c r="BB123" s="5">
        <v>5074416</v>
      </c>
    </row>
    <row r="124" spans="1:54">
      <c r="A124" t="s">
        <v>179</v>
      </c>
      <c r="B124" t="s">
        <v>29</v>
      </c>
      <c r="AT124">
        <v>114279</v>
      </c>
      <c r="AW124" s="3"/>
      <c r="AX124" s="3"/>
      <c r="AZ124" s="2"/>
      <c r="BA124">
        <v>233964</v>
      </c>
      <c r="BB124" s="5">
        <v>49295</v>
      </c>
    </row>
    <row r="125" spans="1:54">
      <c r="A125" t="s">
        <v>179</v>
      </c>
      <c r="B125" t="s">
        <v>40</v>
      </c>
      <c r="AK125">
        <v>35.4</v>
      </c>
      <c r="AM125">
        <v>10.8</v>
      </c>
      <c r="AN125">
        <v>1108.1500000000001</v>
      </c>
      <c r="AQ125">
        <v>544</v>
      </c>
      <c r="AS125" s="1">
        <v>6527</v>
      </c>
      <c r="AW125" s="3"/>
      <c r="AX125" s="3"/>
      <c r="AZ125" s="1">
        <v>1257</v>
      </c>
      <c r="BB125" s="4"/>
    </row>
    <row r="126" spans="1:54">
      <c r="A126" t="s">
        <v>179</v>
      </c>
      <c r="B126" t="s">
        <v>130</v>
      </c>
      <c r="AW126" s="3"/>
      <c r="AX126" s="3"/>
      <c r="AZ126" s="2"/>
      <c r="BA126">
        <v>779</v>
      </c>
      <c r="BB126" s="4"/>
    </row>
    <row r="127" spans="1:54">
      <c r="A127" t="s">
        <v>179</v>
      </c>
      <c r="B127" t="s">
        <v>2</v>
      </c>
      <c r="AE127">
        <v>15600</v>
      </c>
      <c r="AR127">
        <v>4563</v>
      </c>
      <c r="AS127" s="1">
        <v>11112</v>
      </c>
      <c r="AT127">
        <v>16212</v>
      </c>
      <c r="AU127">
        <v>6564</v>
      </c>
      <c r="AV127">
        <v>5963</v>
      </c>
      <c r="AW127" s="3">
        <v>2780</v>
      </c>
      <c r="AX127" s="3">
        <v>3320</v>
      </c>
      <c r="AY127" s="1">
        <v>33977</v>
      </c>
      <c r="AZ127" s="1">
        <v>2698978</v>
      </c>
      <c r="BA127">
        <v>443012</v>
      </c>
      <c r="BB127" s="5">
        <v>82673</v>
      </c>
    </row>
    <row r="128" spans="1:54">
      <c r="A128" t="s">
        <v>179</v>
      </c>
      <c r="B128" t="s">
        <v>170</v>
      </c>
      <c r="AW128" s="3"/>
      <c r="AX128" s="3"/>
      <c r="AZ128" s="2"/>
      <c r="BB128" s="5">
        <v>40274</v>
      </c>
    </row>
    <row r="129" spans="1:54">
      <c r="A129" t="s">
        <v>179</v>
      </c>
      <c r="B129" t="s">
        <v>164</v>
      </c>
      <c r="AW129" s="3"/>
      <c r="AX129" s="3"/>
      <c r="AZ129" s="2"/>
      <c r="BB129" s="5">
        <v>37688</v>
      </c>
    </row>
    <row r="130" spans="1:54">
      <c r="A130" t="s">
        <v>179</v>
      </c>
      <c r="B130" t="s">
        <v>169</v>
      </c>
      <c r="AW130" s="3"/>
      <c r="AX130" s="3"/>
      <c r="AZ130" s="2"/>
      <c r="BB130" s="5">
        <v>466</v>
      </c>
    </row>
    <row r="131" spans="1:54">
      <c r="A131" t="s">
        <v>179</v>
      </c>
      <c r="B131" t="s">
        <v>175</v>
      </c>
      <c r="AW131" s="3"/>
      <c r="AX131" s="3"/>
      <c r="AZ131" s="1">
        <v>1052</v>
      </c>
      <c r="BB131" s="5"/>
    </row>
    <row r="132" spans="1:54">
      <c r="A132" t="s">
        <v>179</v>
      </c>
      <c r="B132" t="s">
        <v>127</v>
      </c>
      <c r="AW132" s="3"/>
      <c r="AX132" s="3"/>
      <c r="AZ132" s="1">
        <v>803</v>
      </c>
      <c r="BA132">
        <v>7101</v>
      </c>
      <c r="BB132" s="4"/>
    </row>
    <row r="133" spans="1:54">
      <c r="A133" t="s">
        <v>179</v>
      </c>
      <c r="B133" t="s">
        <v>150</v>
      </c>
      <c r="AW133" s="3">
        <v>62</v>
      </c>
      <c r="AX133" s="3"/>
      <c r="AZ133" s="1">
        <v>1282</v>
      </c>
      <c r="BB133" s="5">
        <v>344</v>
      </c>
    </row>
    <row r="134" spans="1:54">
      <c r="A134" t="s">
        <v>179</v>
      </c>
      <c r="B134" t="s">
        <v>60</v>
      </c>
      <c r="AJ134">
        <v>332.1</v>
      </c>
      <c r="AK134">
        <v>5360</v>
      </c>
      <c r="AM134">
        <v>46.8</v>
      </c>
      <c r="AN134">
        <v>166.4</v>
      </c>
      <c r="AO134" s="1">
        <v>106</v>
      </c>
      <c r="AP134" s="1">
        <v>66</v>
      </c>
      <c r="AQ134">
        <v>52</v>
      </c>
      <c r="AR134">
        <v>13079</v>
      </c>
      <c r="AS134" s="1">
        <v>770</v>
      </c>
      <c r="AT134">
        <v>1198</v>
      </c>
      <c r="AU134">
        <v>691</v>
      </c>
      <c r="AV134">
        <v>737</v>
      </c>
      <c r="AW134" s="3">
        <v>1527</v>
      </c>
      <c r="AX134" s="3">
        <v>187</v>
      </c>
      <c r="AY134" s="1">
        <v>7570</v>
      </c>
      <c r="AZ134" s="1">
        <v>1565407</v>
      </c>
      <c r="BA134">
        <v>3179410</v>
      </c>
      <c r="BB134" s="5">
        <v>707314</v>
      </c>
    </row>
    <row r="135" spans="1:54">
      <c r="A135" t="s">
        <v>179</v>
      </c>
      <c r="B135" t="s">
        <v>151</v>
      </c>
      <c r="AO135" s="1"/>
      <c r="AW135" s="3"/>
      <c r="AX135" s="3">
        <v>2478</v>
      </c>
      <c r="AZ135" s="2"/>
      <c r="BB135" s="4"/>
    </row>
    <row r="136" spans="1:54">
      <c r="A136" t="s">
        <v>179</v>
      </c>
      <c r="B136" t="s">
        <v>152</v>
      </c>
      <c r="AO136" s="1"/>
      <c r="AW136" s="3"/>
      <c r="AX136" s="3">
        <v>14759</v>
      </c>
      <c r="AZ136" s="2"/>
      <c r="BB136" s="5">
        <v>400</v>
      </c>
    </row>
    <row r="137" spans="1:54">
      <c r="A137" t="s">
        <v>179</v>
      </c>
      <c r="B137" t="s">
        <v>138</v>
      </c>
      <c r="AW137" s="3"/>
      <c r="AX137" s="3"/>
      <c r="AZ137" s="1">
        <v>851</v>
      </c>
      <c r="BA137">
        <v>5302</v>
      </c>
      <c r="BB137" s="4"/>
    </row>
    <row r="138" spans="1:54">
      <c r="A138" t="s">
        <v>179</v>
      </c>
      <c r="B138" t="s">
        <v>46</v>
      </c>
      <c r="AI138">
        <v>249327.1</v>
      </c>
      <c r="AJ138">
        <v>682291.05</v>
      </c>
      <c r="AK138">
        <v>542061</v>
      </c>
      <c r="AL138">
        <v>817137.85</v>
      </c>
      <c r="AM138">
        <v>942121.85</v>
      </c>
      <c r="AN138">
        <v>1070591.3999999999</v>
      </c>
      <c r="AO138" s="2">
        <v>1785469</v>
      </c>
      <c r="AP138" s="1">
        <v>1418535</v>
      </c>
      <c r="AQ138">
        <v>1262929</v>
      </c>
      <c r="AR138">
        <v>1703430</v>
      </c>
      <c r="AS138" s="1">
        <v>1098550</v>
      </c>
      <c r="AT138">
        <v>439107</v>
      </c>
      <c r="AW138" s="3"/>
      <c r="AX138" s="3"/>
      <c r="AZ138" s="1">
        <v>19803</v>
      </c>
      <c r="BA138">
        <v>2322391</v>
      </c>
      <c r="BB138" s="4"/>
    </row>
    <row r="139" spans="1:54">
      <c r="A139" t="s">
        <v>179</v>
      </c>
      <c r="B139" t="s">
        <v>114</v>
      </c>
      <c r="AR139">
        <v>114</v>
      </c>
      <c r="AW139" s="3"/>
      <c r="AX139" s="3"/>
      <c r="AY139" s="1">
        <v>1687</v>
      </c>
      <c r="AZ139" s="1">
        <v>2055</v>
      </c>
      <c r="BA139">
        <v>20830</v>
      </c>
      <c r="BB139" s="5">
        <v>1767</v>
      </c>
    </row>
    <row r="140" spans="1:54">
      <c r="A140" t="s">
        <v>179</v>
      </c>
      <c r="B140" t="s">
        <v>115</v>
      </c>
      <c r="AR140">
        <v>46</v>
      </c>
      <c r="AT140">
        <v>800</v>
      </c>
      <c r="AU140">
        <v>89</v>
      </c>
      <c r="AW140" s="3">
        <v>1499</v>
      </c>
      <c r="AX140" s="3">
        <v>74</v>
      </c>
      <c r="AY140" s="1">
        <v>2718</v>
      </c>
      <c r="AZ140" s="1">
        <v>3147</v>
      </c>
      <c r="BA140">
        <v>3550</v>
      </c>
      <c r="BB140" s="5">
        <v>10509</v>
      </c>
    </row>
    <row r="141" spans="1:54">
      <c r="A141" t="s">
        <v>179</v>
      </c>
      <c r="B141" t="s">
        <v>30</v>
      </c>
      <c r="K141">
        <v>1900069.05</v>
      </c>
      <c r="L141">
        <v>2091017.4</v>
      </c>
      <c r="M141">
        <v>3654879.9</v>
      </c>
      <c r="N141">
        <v>2729662.97</v>
      </c>
      <c r="O141">
        <v>2785132.73</v>
      </c>
      <c r="P141">
        <v>3452593.43</v>
      </c>
      <c r="Q141">
        <v>4790235</v>
      </c>
      <c r="R141">
        <v>3744276.53</v>
      </c>
      <c r="S141">
        <v>2495785.08</v>
      </c>
      <c r="T141">
        <v>3376205.96</v>
      </c>
      <c r="U141">
        <v>6026412.6699999999</v>
      </c>
      <c r="V141">
        <v>6666454.3799999999</v>
      </c>
      <c r="W141">
        <v>2258568.21</v>
      </c>
      <c r="X141">
        <v>5450636.7800000003</v>
      </c>
      <c r="Y141">
        <v>17957602.809999999</v>
      </c>
      <c r="Z141">
        <v>3072160.17</v>
      </c>
      <c r="AA141">
        <v>4535708.71</v>
      </c>
      <c r="AB141">
        <v>5299269.58</v>
      </c>
      <c r="AC141">
        <v>6825970.8300000001</v>
      </c>
      <c r="AD141">
        <v>7931465.2599999998</v>
      </c>
      <c r="AE141">
        <v>7340857.0599999996</v>
      </c>
      <c r="AF141">
        <v>7796119.5</v>
      </c>
      <c r="AG141">
        <v>8906143.5</v>
      </c>
      <c r="AH141">
        <v>8741621.1999999993</v>
      </c>
      <c r="AI141">
        <v>8128660.25</v>
      </c>
      <c r="AJ141">
        <v>5418099</v>
      </c>
      <c r="AK141">
        <v>4100660</v>
      </c>
      <c r="AL141">
        <v>3100321.9</v>
      </c>
      <c r="AM141">
        <v>2526355.0499999998</v>
      </c>
      <c r="AN141">
        <v>3369545.35</v>
      </c>
      <c r="AO141" s="2">
        <v>2647166</v>
      </c>
      <c r="AP141" s="1">
        <v>1409827</v>
      </c>
      <c r="AQ141">
        <v>770550</v>
      </c>
      <c r="AR141">
        <v>413744</v>
      </c>
      <c r="AS141" s="1">
        <v>2662220</v>
      </c>
      <c r="AT141">
        <v>725122</v>
      </c>
      <c r="AU141">
        <v>335748</v>
      </c>
      <c r="AV141">
        <v>1677419</v>
      </c>
      <c r="AW141" s="3">
        <v>1396103</v>
      </c>
      <c r="AX141" s="3">
        <v>3116517</v>
      </c>
      <c r="AY141" s="1">
        <v>3491326</v>
      </c>
      <c r="AZ141" s="1">
        <v>6678136</v>
      </c>
      <c r="BA141">
        <v>5045609</v>
      </c>
      <c r="BB141" s="5">
        <v>7524493</v>
      </c>
    </row>
    <row r="142" spans="1:54">
      <c r="A142" t="s">
        <v>179</v>
      </c>
      <c r="B142" t="s">
        <v>117</v>
      </c>
      <c r="AK142">
        <v>671.8</v>
      </c>
      <c r="AS142" s="1">
        <v>9</v>
      </c>
      <c r="AW142" s="3"/>
      <c r="AX142" s="3"/>
      <c r="AY142" s="1">
        <v>15432</v>
      </c>
      <c r="AZ142" s="1">
        <v>5459</v>
      </c>
      <c r="BA142">
        <v>1862</v>
      </c>
      <c r="BB142" s="4"/>
    </row>
    <row r="143" spans="1:54">
      <c r="A143" t="s">
        <v>179</v>
      </c>
      <c r="B143" t="s">
        <v>56</v>
      </c>
      <c r="AE143">
        <v>4095.55</v>
      </c>
      <c r="AG143">
        <v>3045.65</v>
      </c>
      <c r="AH143">
        <v>9.1</v>
      </c>
      <c r="AI143">
        <v>4609.2</v>
      </c>
      <c r="AJ143">
        <v>6119.6</v>
      </c>
      <c r="AK143">
        <v>30031.95</v>
      </c>
      <c r="AL143">
        <v>2381.15</v>
      </c>
      <c r="AM143">
        <v>481.75</v>
      </c>
      <c r="AN143">
        <v>8078.85</v>
      </c>
      <c r="AO143" s="2">
        <v>3662</v>
      </c>
      <c r="AP143" s="1">
        <v>3962</v>
      </c>
      <c r="AQ143">
        <v>31400</v>
      </c>
      <c r="AR143">
        <v>469756</v>
      </c>
      <c r="AS143" s="1">
        <v>7601</v>
      </c>
      <c r="AT143">
        <v>213273</v>
      </c>
      <c r="AU143">
        <v>20050</v>
      </c>
      <c r="AV143">
        <v>39304</v>
      </c>
      <c r="AW143" s="3">
        <v>617809</v>
      </c>
      <c r="AX143" s="3">
        <v>727270</v>
      </c>
      <c r="AY143" s="1">
        <v>224932</v>
      </c>
      <c r="AZ143" s="1">
        <v>836068</v>
      </c>
      <c r="BA143">
        <v>7629</v>
      </c>
      <c r="BB143" s="5">
        <v>2214489</v>
      </c>
    </row>
    <row r="144" spans="1:54">
      <c r="A144" t="s">
        <v>179</v>
      </c>
      <c r="B144" t="s">
        <v>116</v>
      </c>
      <c r="AR144">
        <v>194</v>
      </c>
      <c r="AS144" s="1">
        <v>8313</v>
      </c>
      <c r="AV144">
        <v>509</v>
      </c>
      <c r="AW144" s="3"/>
      <c r="AX144" s="3">
        <v>428</v>
      </c>
      <c r="AY144" s="1">
        <v>24</v>
      </c>
      <c r="AZ144" s="1">
        <v>704</v>
      </c>
      <c r="BA144">
        <v>1009</v>
      </c>
      <c r="BB144" s="5">
        <v>1087</v>
      </c>
    </row>
    <row r="145" spans="1:54">
      <c r="A145" t="s">
        <v>179</v>
      </c>
      <c r="B145" t="s">
        <v>7</v>
      </c>
      <c r="T145">
        <v>6862</v>
      </c>
      <c r="Y145">
        <v>729106.17</v>
      </c>
      <c r="Z145">
        <v>303797</v>
      </c>
      <c r="AA145">
        <v>125844.45</v>
      </c>
      <c r="AB145">
        <v>27151.95</v>
      </c>
      <c r="AC145">
        <v>189866.1</v>
      </c>
      <c r="AD145">
        <v>149143.98000000001</v>
      </c>
      <c r="AE145">
        <v>311765.59999999998</v>
      </c>
      <c r="AF145">
        <v>380065.5</v>
      </c>
      <c r="AG145">
        <v>258503.85</v>
      </c>
      <c r="AH145">
        <v>315163.09999999998</v>
      </c>
      <c r="AI145">
        <v>361460.4</v>
      </c>
      <c r="AJ145">
        <v>593427.85</v>
      </c>
      <c r="AK145">
        <v>651365.94999999995</v>
      </c>
      <c r="AL145">
        <v>636932.35</v>
      </c>
      <c r="AM145">
        <v>462194.3</v>
      </c>
      <c r="AN145">
        <v>854059.5</v>
      </c>
      <c r="AO145" s="2">
        <v>1152907</v>
      </c>
      <c r="AP145" s="1">
        <v>797519</v>
      </c>
      <c r="AQ145">
        <v>1515584</v>
      </c>
      <c r="AR145">
        <v>2181646</v>
      </c>
      <c r="AS145" s="1">
        <v>1635941</v>
      </c>
      <c r="AT145">
        <v>2503265</v>
      </c>
      <c r="AU145">
        <v>17923</v>
      </c>
      <c r="AW145" s="3">
        <v>5037324</v>
      </c>
      <c r="AX145" s="3">
        <v>4697788</v>
      </c>
      <c r="AY145" s="1">
        <v>11168160</v>
      </c>
      <c r="AZ145" s="1">
        <v>13953545</v>
      </c>
      <c r="BA145">
        <v>15251966</v>
      </c>
      <c r="BB145" s="5">
        <v>15089844</v>
      </c>
    </row>
    <row r="146" spans="1:54">
      <c r="A146" t="s">
        <v>179</v>
      </c>
      <c r="B146" t="s">
        <v>25</v>
      </c>
      <c r="U146">
        <v>22461.65</v>
      </c>
      <c r="V146">
        <v>17899.400000000001</v>
      </c>
      <c r="W146">
        <v>18538.849999999999</v>
      </c>
      <c r="X146">
        <v>22926.720000000001</v>
      </c>
      <c r="Y146">
        <v>130240.49</v>
      </c>
      <c r="Z146">
        <v>80968.3</v>
      </c>
      <c r="AA146">
        <v>173677.5</v>
      </c>
      <c r="AB146">
        <v>251058.31</v>
      </c>
      <c r="AC146">
        <v>367463.21</v>
      </c>
      <c r="AD146">
        <v>414264.6</v>
      </c>
      <c r="AE146">
        <v>435526.3</v>
      </c>
      <c r="AF146">
        <v>506650.65</v>
      </c>
      <c r="AG146">
        <v>486224</v>
      </c>
      <c r="AH146">
        <v>619008.4</v>
      </c>
      <c r="AI146">
        <v>273449.84999999998</v>
      </c>
      <c r="AJ146">
        <v>117746.15</v>
      </c>
      <c r="AK146">
        <v>63442.2</v>
      </c>
      <c r="AL146">
        <v>38837.65</v>
      </c>
      <c r="AM146">
        <v>74011.8</v>
      </c>
      <c r="AN146">
        <v>170033.65</v>
      </c>
      <c r="AO146" s="2">
        <v>344576</v>
      </c>
      <c r="AP146" s="1">
        <v>686811</v>
      </c>
      <c r="AQ146">
        <v>751690</v>
      </c>
      <c r="AR146">
        <v>1313995</v>
      </c>
      <c r="AS146" s="1">
        <v>3393382</v>
      </c>
      <c r="AT146">
        <v>2031802</v>
      </c>
      <c r="AU146">
        <v>2682149</v>
      </c>
      <c r="AV146">
        <v>2742854</v>
      </c>
      <c r="AW146" s="3">
        <v>3193461</v>
      </c>
      <c r="AX146" s="3">
        <v>9424413</v>
      </c>
      <c r="AY146" s="1">
        <v>15132439</v>
      </c>
      <c r="AZ146" s="1">
        <v>25900460</v>
      </c>
      <c r="BA146">
        <v>29815198</v>
      </c>
      <c r="BB146" s="5">
        <v>32840387</v>
      </c>
    </row>
    <row r="147" spans="1:54">
      <c r="A147" t="s">
        <v>179</v>
      </c>
      <c r="B147" t="s">
        <v>22</v>
      </c>
      <c r="AN147">
        <v>104</v>
      </c>
      <c r="AO147" s="2">
        <v>71</v>
      </c>
      <c r="AP147" s="1">
        <v>345</v>
      </c>
      <c r="AQ147">
        <v>129</v>
      </c>
      <c r="AR147">
        <v>9836</v>
      </c>
      <c r="AS147" s="1">
        <v>12865</v>
      </c>
      <c r="AT147">
        <v>2345</v>
      </c>
      <c r="AU147">
        <v>3461</v>
      </c>
      <c r="AV147">
        <v>16072</v>
      </c>
      <c r="AW147" s="3">
        <v>51365</v>
      </c>
      <c r="AX147" s="3">
        <v>143225</v>
      </c>
      <c r="AY147" s="1">
        <v>156154</v>
      </c>
      <c r="AZ147" s="1">
        <v>323165</v>
      </c>
      <c r="BA147">
        <v>82571</v>
      </c>
      <c r="BB147" s="5">
        <v>79105</v>
      </c>
    </row>
    <row r="148" spans="1:54">
      <c r="A148" t="s">
        <v>179</v>
      </c>
      <c r="B148" t="s">
        <v>137</v>
      </c>
      <c r="AT148">
        <v>309266</v>
      </c>
      <c r="AW148" s="3"/>
      <c r="AX148" s="3"/>
      <c r="AZ148" s="2"/>
      <c r="BA148">
        <v>1009</v>
      </c>
      <c r="BB148" s="5">
        <v>1347056</v>
      </c>
    </row>
    <row r="149" spans="1:54">
      <c r="A149" t="s">
        <v>179</v>
      </c>
      <c r="B149" t="s">
        <v>142</v>
      </c>
      <c r="AW149" s="3"/>
      <c r="AX149" s="3"/>
      <c r="AZ149" s="2"/>
      <c r="BA149">
        <v>300166</v>
      </c>
      <c r="BB149" s="4"/>
    </row>
    <row r="150" spans="1:54">
      <c r="A150" t="s">
        <v>179</v>
      </c>
      <c r="B150" t="s">
        <v>141</v>
      </c>
      <c r="N150">
        <v>157520.13</v>
      </c>
      <c r="O150">
        <v>495374.09</v>
      </c>
      <c r="P150">
        <v>665921.1</v>
      </c>
      <c r="Q150">
        <v>768251</v>
      </c>
      <c r="R150">
        <v>1562496.39</v>
      </c>
      <c r="S150">
        <v>1168246.07</v>
      </c>
      <c r="T150">
        <v>823981.4</v>
      </c>
      <c r="U150">
        <v>873127.21</v>
      </c>
      <c r="V150">
        <v>717641.45</v>
      </c>
      <c r="W150">
        <v>328097.52</v>
      </c>
      <c r="X150">
        <v>4008049.21</v>
      </c>
      <c r="Y150">
        <v>2419427.1</v>
      </c>
      <c r="Z150">
        <v>1283682.44</v>
      </c>
      <c r="AA150">
        <v>1630521.27</v>
      </c>
      <c r="AB150">
        <v>962895.75</v>
      </c>
      <c r="AC150">
        <v>784566.93</v>
      </c>
      <c r="AD150">
        <v>2080842.95</v>
      </c>
      <c r="AE150">
        <v>2577758.5499999998</v>
      </c>
      <c r="AF150">
        <v>1527157</v>
      </c>
      <c r="AG150">
        <v>1428033.05</v>
      </c>
      <c r="AH150">
        <v>1687184.6</v>
      </c>
      <c r="AI150">
        <v>1735703.15</v>
      </c>
      <c r="AJ150">
        <v>1363148.45</v>
      </c>
      <c r="AK150">
        <v>969148.1</v>
      </c>
      <c r="AL150">
        <v>824473</v>
      </c>
      <c r="AM150">
        <v>1296888.95</v>
      </c>
      <c r="AN150">
        <v>580369.5</v>
      </c>
      <c r="AW150" s="3"/>
      <c r="AX150" s="3">
        <v>602269</v>
      </c>
      <c r="AY150" s="1">
        <v>398186</v>
      </c>
      <c r="AZ150" s="1">
        <v>223604</v>
      </c>
      <c r="BA150">
        <v>1057277</v>
      </c>
      <c r="BB150" s="5">
        <v>1110961</v>
      </c>
    </row>
    <row r="151" spans="1:54">
      <c r="A151" t="s">
        <v>179</v>
      </c>
      <c r="B151" t="s">
        <v>91</v>
      </c>
      <c r="AO151" s="2">
        <v>569602</v>
      </c>
      <c r="AP151" s="1">
        <v>861591</v>
      </c>
      <c r="AQ151">
        <v>1319186</v>
      </c>
      <c r="AR151">
        <v>419217</v>
      </c>
      <c r="AS151" s="1">
        <v>169517</v>
      </c>
      <c r="AT151">
        <v>161692</v>
      </c>
      <c r="AU151">
        <v>189489</v>
      </c>
      <c r="AV151">
        <v>400518</v>
      </c>
      <c r="AW151" s="3">
        <v>1474954</v>
      </c>
      <c r="AX151" s="3"/>
      <c r="AZ151" s="2"/>
      <c r="BB151" s="4"/>
    </row>
    <row r="152" spans="1:54">
      <c r="A152" t="s">
        <v>179</v>
      </c>
      <c r="B152" t="s">
        <v>165</v>
      </c>
      <c r="AW152" s="3"/>
      <c r="AX152" s="3"/>
      <c r="AZ152" s="1">
        <v>3708</v>
      </c>
      <c r="BB152" s="5">
        <v>30003</v>
      </c>
    </row>
    <row r="153" spans="1:54">
      <c r="A153" t="s">
        <v>179</v>
      </c>
      <c r="B153" t="s">
        <v>41</v>
      </c>
      <c r="AH153">
        <v>24.35</v>
      </c>
      <c r="AP153" s="1">
        <v>22</v>
      </c>
      <c r="AQ153">
        <v>593</v>
      </c>
      <c r="AR153">
        <v>22167</v>
      </c>
      <c r="AS153" s="1">
        <v>294144</v>
      </c>
      <c r="AT153">
        <v>10721</v>
      </c>
      <c r="AU153">
        <v>18582</v>
      </c>
      <c r="AV153">
        <v>3930</v>
      </c>
      <c r="AW153" s="3">
        <v>10617</v>
      </c>
      <c r="AX153" s="3">
        <v>106044</v>
      </c>
      <c r="AY153" s="1">
        <v>56914</v>
      </c>
      <c r="AZ153" s="1">
        <v>124207</v>
      </c>
      <c r="BA153">
        <v>239555</v>
      </c>
      <c r="BB153" s="5">
        <v>284194</v>
      </c>
    </row>
    <row r="154" spans="1:54">
      <c r="A154" t="s">
        <v>179</v>
      </c>
      <c r="B154" t="s">
        <v>173</v>
      </c>
      <c r="AW154" s="3"/>
      <c r="AX154" s="3"/>
      <c r="AZ154" s="2"/>
      <c r="BB154" s="5">
        <v>525</v>
      </c>
    </row>
    <row r="155" spans="1:54">
      <c r="A155" t="s">
        <v>179</v>
      </c>
      <c r="B155" t="s">
        <v>49</v>
      </c>
      <c r="K155">
        <v>13803265.77</v>
      </c>
      <c r="L155">
        <v>14927955.33</v>
      </c>
      <c r="M155">
        <v>12624580.75</v>
      </c>
      <c r="N155">
        <v>16326452.52</v>
      </c>
      <c r="O155">
        <v>19629737.809999999</v>
      </c>
      <c r="P155">
        <v>27044343.460000001</v>
      </c>
      <c r="Q155">
        <v>35401133</v>
      </c>
      <c r="R155">
        <v>35979980.030000001</v>
      </c>
      <c r="S155">
        <v>31168108.469999999</v>
      </c>
      <c r="T155">
        <v>41156573.579999998</v>
      </c>
      <c r="U155">
        <v>68413372.010000005</v>
      </c>
      <c r="V155">
        <v>82446351.829999998</v>
      </c>
      <c r="W155">
        <v>47459770.060000002</v>
      </c>
      <c r="X155">
        <v>132426273.18000001</v>
      </c>
      <c r="Y155">
        <v>161667418.22</v>
      </c>
      <c r="Z155">
        <v>54888763.399999999</v>
      </c>
      <c r="AA155">
        <v>53058380.100000001</v>
      </c>
      <c r="AB155">
        <v>72394053.689999998</v>
      </c>
      <c r="AC155">
        <v>119423608.8</v>
      </c>
      <c r="AD155">
        <v>163303598.19999999</v>
      </c>
      <c r="AE155">
        <v>228613171.28999999</v>
      </c>
      <c r="AF155">
        <v>189722501.59999999</v>
      </c>
      <c r="AG155">
        <v>239112711.09999999</v>
      </c>
      <c r="AH155">
        <v>248999083.65000001</v>
      </c>
      <c r="AI155">
        <v>186068488.34999999</v>
      </c>
      <c r="AJ155">
        <v>100488634.75</v>
      </c>
      <c r="AK155">
        <v>69736223.200000003</v>
      </c>
      <c r="AL155">
        <v>69597120.400000006</v>
      </c>
      <c r="AM155">
        <v>71978523.900000006</v>
      </c>
      <c r="AN155">
        <v>99690464.489999995</v>
      </c>
      <c r="AO155" s="1">
        <v>100238305</v>
      </c>
      <c r="AP155" s="1">
        <v>160950080</v>
      </c>
      <c r="AQ155">
        <v>175243884</v>
      </c>
      <c r="AR155">
        <v>199571167</v>
      </c>
      <c r="AS155" s="1">
        <v>229443078</v>
      </c>
      <c r="AT155">
        <v>226840443</v>
      </c>
      <c r="AU155">
        <v>158437824</v>
      </c>
      <c r="AV155">
        <v>148025762</v>
      </c>
      <c r="AW155" s="3">
        <v>455595553</v>
      </c>
      <c r="AX155" s="3">
        <v>649768282</v>
      </c>
      <c r="AY155" s="1">
        <v>694312992</v>
      </c>
      <c r="AZ155" s="1">
        <v>1386754366</v>
      </c>
      <c r="BA155">
        <v>2189902611</v>
      </c>
      <c r="BB155" s="5">
        <v>1760781980</v>
      </c>
    </row>
    <row r="156" spans="1:54">
      <c r="A156" t="s">
        <v>179</v>
      </c>
      <c r="B156" t="s">
        <v>69</v>
      </c>
      <c r="AF156">
        <v>1375.5</v>
      </c>
      <c r="AH156">
        <v>12548.1</v>
      </c>
      <c r="AI156">
        <v>13515</v>
      </c>
      <c r="AJ156">
        <v>4843.75</v>
      </c>
      <c r="AK156">
        <v>1377.5</v>
      </c>
      <c r="AL156">
        <v>1287.0999999999999</v>
      </c>
      <c r="AM156">
        <v>5094</v>
      </c>
      <c r="AN156">
        <v>17588.25</v>
      </c>
      <c r="AO156" s="1">
        <v>111778</v>
      </c>
      <c r="AP156" s="1">
        <v>127864</v>
      </c>
      <c r="AQ156">
        <v>178299</v>
      </c>
      <c r="AR156">
        <v>215260</v>
      </c>
      <c r="AS156" s="1">
        <v>291433</v>
      </c>
      <c r="AT156">
        <v>773910</v>
      </c>
      <c r="AU156">
        <v>412786</v>
      </c>
      <c r="AV156">
        <v>1273482</v>
      </c>
      <c r="AW156" s="3">
        <v>2159537</v>
      </c>
      <c r="AX156" s="3">
        <v>5318192</v>
      </c>
      <c r="AY156" s="1">
        <v>9201929</v>
      </c>
      <c r="AZ156" s="1">
        <v>6182423</v>
      </c>
      <c r="BA156">
        <v>5418114</v>
      </c>
      <c r="BB156" s="5">
        <v>2771830</v>
      </c>
    </row>
    <row r="157" spans="1:54">
      <c r="A157" t="s">
        <v>179</v>
      </c>
      <c r="B157" t="s">
        <v>174</v>
      </c>
      <c r="AO157" s="1"/>
      <c r="AW157" s="3"/>
      <c r="AX157" s="3"/>
      <c r="AZ157" s="1">
        <v>1179</v>
      </c>
      <c r="BB157" s="5">
        <v>1072</v>
      </c>
    </row>
    <row r="158" spans="1:54">
      <c r="A158" t="s">
        <v>179</v>
      </c>
      <c r="B158" t="s">
        <v>36</v>
      </c>
      <c r="AL158">
        <v>275.60000000000002</v>
      </c>
      <c r="AP158" s="1">
        <v>23750</v>
      </c>
      <c r="AR158">
        <v>2781</v>
      </c>
      <c r="AS158" s="1">
        <v>11152</v>
      </c>
      <c r="AT158">
        <v>2982</v>
      </c>
      <c r="AU158">
        <v>62</v>
      </c>
      <c r="AW158" s="3"/>
      <c r="AX158" s="3"/>
      <c r="AY158" s="1">
        <v>296941</v>
      </c>
      <c r="AZ158" s="1">
        <v>1711207</v>
      </c>
      <c r="BA158">
        <v>12923</v>
      </c>
      <c r="BB158" s="5">
        <v>67388</v>
      </c>
    </row>
    <row r="159" spans="1:54">
      <c r="A159" t="s">
        <v>179</v>
      </c>
      <c r="B159" t="s">
        <v>102</v>
      </c>
      <c r="AP159" s="1">
        <v>102570</v>
      </c>
      <c r="AQ159">
        <v>101545</v>
      </c>
      <c r="AR159">
        <v>444392</v>
      </c>
      <c r="AS159" s="1">
        <v>6369</v>
      </c>
      <c r="AT159">
        <v>5153</v>
      </c>
      <c r="AU159">
        <v>10565</v>
      </c>
      <c r="AV159">
        <v>26907</v>
      </c>
      <c r="AW159" s="3">
        <v>54152</v>
      </c>
      <c r="AX159" s="3">
        <v>24060</v>
      </c>
      <c r="AY159" s="1">
        <v>34600</v>
      </c>
      <c r="AZ159" s="1">
        <v>210911</v>
      </c>
      <c r="BA159">
        <v>279812</v>
      </c>
      <c r="BB159" s="5">
        <v>689812</v>
      </c>
    </row>
    <row r="160" spans="1:54">
      <c r="B160" t="s">
        <v>187</v>
      </c>
      <c r="E160">
        <f t="shared" ref="E160:AM160" si="0">SUM(E5:E159)</f>
        <v>0</v>
      </c>
      <c r="F160">
        <f t="shared" si="0"/>
        <v>0</v>
      </c>
      <c r="G160">
        <f t="shared" si="0"/>
        <v>0</v>
      </c>
      <c r="H160">
        <f t="shared" si="0"/>
        <v>0</v>
      </c>
      <c r="I160">
        <f t="shared" si="0"/>
        <v>0</v>
      </c>
      <c r="J160">
        <f t="shared" si="0"/>
        <v>0</v>
      </c>
      <c r="K160">
        <f t="shared" si="0"/>
        <v>50191579.349999994</v>
      </c>
      <c r="L160">
        <f t="shared" si="0"/>
        <v>53858199.279999994</v>
      </c>
      <c r="M160">
        <f t="shared" si="0"/>
        <v>50849880.859999999</v>
      </c>
      <c r="N160">
        <f t="shared" si="0"/>
        <v>50601977.680000007</v>
      </c>
      <c r="O160">
        <f t="shared" si="0"/>
        <v>64184206.629999995</v>
      </c>
      <c r="P160">
        <f t="shared" si="0"/>
        <v>95310108.459999979</v>
      </c>
      <c r="Q160">
        <f t="shared" si="0"/>
        <v>106574817</v>
      </c>
      <c r="R160">
        <f t="shared" si="0"/>
        <v>93420225.900000006</v>
      </c>
      <c r="S160">
        <f t="shared" si="0"/>
        <v>72473912.719999999</v>
      </c>
      <c r="T160">
        <f t="shared" si="0"/>
        <v>69793970.409999996</v>
      </c>
      <c r="U160">
        <f t="shared" si="0"/>
        <v>110320385.43000001</v>
      </c>
      <c r="V160">
        <f t="shared" si="0"/>
        <v>118683519.38</v>
      </c>
      <c r="W160">
        <f t="shared" si="0"/>
        <v>79968937.200000003</v>
      </c>
      <c r="X160">
        <f t="shared" si="0"/>
        <v>186030106.40000001</v>
      </c>
      <c r="Y160">
        <f t="shared" si="0"/>
        <v>315172738.51999998</v>
      </c>
      <c r="Z160">
        <f t="shared" si="0"/>
        <v>95508366.840000004</v>
      </c>
      <c r="AA160">
        <f t="shared" si="0"/>
        <v>100816362.27000001</v>
      </c>
      <c r="AB160">
        <f t="shared" si="0"/>
        <v>152692315.26999998</v>
      </c>
      <c r="AC160">
        <f t="shared" si="0"/>
        <v>215924667.92000002</v>
      </c>
      <c r="AD160">
        <f t="shared" si="0"/>
        <v>303672813.88999999</v>
      </c>
      <c r="AE160">
        <f t="shared" si="0"/>
        <v>412382176.35000002</v>
      </c>
      <c r="AF160">
        <f t="shared" si="0"/>
        <v>363589028.75</v>
      </c>
      <c r="AG160">
        <f t="shared" si="0"/>
        <v>416612512.5</v>
      </c>
      <c r="AH160">
        <f t="shared" si="0"/>
        <v>452851990.70000005</v>
      </c>
      <c r="AI160">
        <f t="shared" si="0"/>
        <v>363858455.60000002</v>
      </c>
      <c r="AJ160">
        <f t="shared" si="0"/>
        <v>210758492.59999996</v>
      </c>
      <c r="AK160">
        <f t="shared" si="0"/>
        <v>153458091.75</v>
      </c>
      <c r="AL160">
        <f t="shared" si="0"/>
        <v>143587574.15000001</v>
      </c>
      <c r="AM160">
        <f t="shared" si="0"/>
        <v>159685860.19999999</v>
      </c>
      <c r="AN160">
        <f t="shared" ref="AN160:AS160" si="1">SUM(AN4:AN159)</f>
        <v>225193711.49000001</v>
      </c>
      <c r="AO160" s="2">
        <f t="shared" si="1"/>
        <v>211590297</v>
      </c>
      <c r="AP160" s="1">
        <f t="shared" si="1"/>
        <v>304633681</v>
      </c>
      <c r="AQ160">
        <f t="shared" si="1"/>
        <v>310949240</v>
      </c>
      <c r="AR160">
        <f t="shared" si="1"/>
        <v>326393499</v>
      </c>
      <c r="AS160" s="1">
        <f t="shared" si="1"/>
        <v>311169243</v>
      </c>
      <c r="AT160">
        <f>SUM(AT4:AT159)</f>
        <v>287825392</v>
      </c>
      <c r="AU160">
        <f t="shared" ref="AU160:BA160" si="2">SUM(AU5:AU159)</f>
        <v>215691215</v>
      </c>
      <c r="AV160">
        <f t="shared" si="2"/>
        <v>222059810</v>
      </c>
      <c r="AW160" s="3">
        <f t="shared" si="2"/>
        <v>544197180</v>
      </c>
      <c r="AX160" s="3">
        <f t="shared" si="2"/>
        <v>804947760</v>
      </c>
      <c r="AY160" s="1">
        <f t="shared" si="2"/>
        <v>987155774</v>
      </c>
      <c r="AZ160">
        <f t="shared" si="2"/>
        <v>1872185258</v>
      </c>
      <c r="BA160">
        <f t="shared" si="2"/>
        <v>2809799652</v>
      </c>
      <c r="BB160">
        <f>SUM(BB4:BB159)</f>
        <v>2398013604</v>
      </c>
    </row>
    <row r="161" spans="1:54">
      <c r="AW161" s="3"/>
      <c r="AX161" s="3"/>
    </row>
    <row r="162" spans="1:54">
      <c r="K162">
        <f>50191579.35-K160</f>
        <v>0</v>
      </c>
      <c r="L162">
        <f>53858199.28-L160</f>
        <v>0</v>
      </c>
      <c r="M162">
        <f>50849880.86-M160</f>
        <v>0</v>
      </c>
      <c r="N162">
        <f>50601977.68-N160</f>
        <v>0</v>
      </c>
      <c r="O162">
        <f>64184206.63-O160</f>
        <v>0</v>
      </c>
      <c r="P162">
        <f>95310108.46-P160</f>
        <v>0</v>
      </c>
      <c r="Q162">
        <f>106574817-Q160</f>
        <v>0</v>
      </c>
      <c r="R162">
        <f>93420225.9-R160</f>
        <v>0</v>
      </c>
      <c r="S162">
        <f>72473912.72-S160</f>
        <v>0</v>
      </c>
      <c r="T162">
        <f>69793970.41-T160</f>
        <v>0</v>
      </c>
      <c r="U162">
        <f>110320385.43-U160</f>
        <v>0</v>
      </c>
      <c r="V162">
        <f>118683519.38-V160</f>
        <v>0</v>
      </c>
      <c r="W162">
        <f>79968937.2-W160</f>
        <v>0</v>
      </c>
      <c r="X162">
        <f>186030106.4-X160</f>
        <v>0</v>
      </c>
      <c r="Y162">
        <f>315172738.52-Y160</f>
        <v>0</v>
      </c>
      <c r="Z162">
        <f>95508366.84-Z160</f>
        <v>0</v>
      </c>
      <c r="AA162">
        <f>100816362.27-AA160</f>
        <v>0</v>
      </c>
      <c r="AB162">
        <f>152692315.27-AB160</f>
        <v>0</v>
      </c>
      <c r="AC162">
        <f>215924667.92-AC160</f>
        <v>0</v>
      </c>
      <c r="AD162">
        <f>303672813.89-AD160</f>
        <v>0</v>
      </c>
      <c r="AE162">
        <f>412382176.35-AE160</f>
        <v>0</v>
      </c>
      <c r="AF162">
        <f>363589028.75-AF160</f>
        <v>0</v>
      </c>
      <c r="AG162">
        <f>416612512.5-AG160</f>
        <v>0</v>
      </c>
      <c r="AH162">
        <f>452851990.7-AH160</f>
        <v>0</v>
      </c>
      <c r="AI162">
        <f>363858455.6-AI160</f>
        <v>0</v>
      </c>
      <c r="AJ162">
        <f>210758492.6-AJ160</f>
        <v>0</v>
      </c>
      <c r="AK162">
        <f>153458091.75-AK160</f>
        <v>0</v>
      </c>
      <c r="AL162">
        <f>143587574.15-AL160</f>
        <v>0</v>
      </c>
      <c r="AM162">
        <f>159685860.2-AM160</f>
        <v>0</v>
      </c>
      <c r="AN162">
        <f>225193711.49-AN160</f>
        <v>0</v>
      </c>
      <c r="AO162" s="2">
        <f>211590300-AO160</f>
        <v>3</v>
      </c>
      <c r="AP162" s="1">
        <f>304633681-AP160</f>
        <v>0</v>
      </c>
      <c r="AQ162">
        <f>310949240-AQ160</f>
        <v>0</v>
      </c>
      <c r="AR162">
        <f>160366220+166027279-AR160</f>
        <v>0</v>
      </c>
      <c r="AS162" s="1">
        <f>311169243-AS160</f>
        <v>0</v>
      </c>
      <c r="AT162">
        <f>287825392-AT160</f>
        <v>0</v>
      </c>
      <c r="AU162">
        <f>215691215-AU160</f>
        <v>0</v>
      </c>
      <c r="AV162">
        <f>222059810-AV160</f>
        <v>0</v>
      </c>
      <c r="AW162" s="3">
        <f>544197180-AW160</f>
        <v>0</v>
      </c>
      <c r="AX162" s="3">
        <f>804947760-AX160</f>
        <v>0</v>
      </c>
      <c r="AY162" s="1">
        <f>987155774-AY160</f>
        <v>0</v>
      </c>
      <c r="AZ162">
        <f>1872184958-AZ160</f>
        <v>-300</v>
      </c>
      <c r="BA162">
        <f>2809799652-BA160</f>
        <v>0</v>
      </c>
      <c r="BB162">
        <f>2398013604-BB160</f>
        <v>0</v>
      </c>
    </row>
    <row r="163" spans="1:54">
      <c r="A163" t="s">
        <v>103</v>
      </c>
    </row>
    <row r="164" spans="1:54">
      <c r="A164" t="s">
        <v>106</v>
      </c>
    </row>
    <row r="165" spans="1:54">
      <c r="AQ165" t="s">
        <v>186</v>
      </c>
      <c r="AR165" t="s">
        <v>186</v>
      </c>
      <c r="AS165" t="s">
        <v>186</v>
      </c>
      <c r="AT165" t="s">
        <v>186</v>
      </c>
      <c r="AU165" t="s">
        <v>186</v>
      </c>
      <c r="AV165" t="s">
        <v>186</v>
      </c>
      <c r="AW165" t="s">
        <v>186</v>
      </c>
      <c r="AX165" t="s">
        <v>186</v>
      </c>
      <c r="AY165" t="s">
        <v>186</v>
      </c>
      <c r="AZ165" t="s">
        <v>186</v>
      </c>
      <c r="BA165" t="s">
        <v>186</v>
      </c>
      <c r="BB165" t="s">
        <v>186</v>
      </c>
    </row>
    <row r="173" spans="1:54">
      <c r="AZ173" s="1"/>
    </row>
    <row r="176" spans="1:54">
      <c r="AQ176" s="2"/>
    </row>
  </sheetData>
  <sortState ref="A3:BB134">
    <sortCondition ref="B3:B134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exports</vt:lpstr>
      <vt:lpstr>imports</vt:lpstr>
      <vt:lpstr>Sheet3</vt:lpstr>
    </vt:vector>
  </TitlesOfParts>
  <Company>Princeton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rhicks</dc:creator>
  <cp:lastModifiedBy>rhicks</cp:lastModifiedBy>
  <dcterms:created xsi:type="dcterms:W3CDTF">2008-10-31T18:06:47Z</dcterms:created>
  <dcterms:modified xsi:type="dcterms:W3CDTF">2012-02-24T13:59:47Z</dcterms:modified>
</cp:coreProperties>
</file>