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5255" windowHeight="8160"/>
  </bookViews>
  <sheets>
    <sheet name="exports" sheetId="1" r:id="rId1"/>
    <sheet name="im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B140" i="2"/>
  <c r="AR140" i="1"/>
  <c r="AQ140"/>
  <c r="AP140"/>
  <c r="AQ140" i="2"/>
  <c r="AQ142" s="1"/>
  <c r="AR140"/>
  <c r="AR142" s="1"/>
  <c r="AS140"/>
  <c r="AT140"/>
  <c r="AU140"/>
  <c r="AV140"/>
  <c r="AW140"/>
  <c r="AX140"/>
  <c r="AY140"/>
  <c r="AZ140"/>
  <c r="BA140"/>
  <c r="BB140"/>
  <c r="BC140"/>
  <c r="AP140"/>
  <c r="AE140" i="1"/>
  <c r="AE142" s="1"/>
  <c r="AF140"/>
  <c r="AF142" s="1"/>
  <c r="AG140"/>
  <c r="AG142" s="1"/>
  <c r="AH140"/>
  <c r="AH142" s="1"/>
  <c r="AG140" i="2"/>
  <c r="AG142" s="1"/>
  <c r="AH140"/>
  <c r="AI140"/>
  <c r="AJ140"/>
  <c r="AF140"/>
  <c r="AE140"/>
  <c r="AE142" s="1"/>
  <c r="AD140"/>
  <c r="AD142" s="1"/>
  <c r="AI140" i="1" l="1"/>
  <c r="AJ140"/>
  <c r="AJ142" s="1"/>
  <c r="AN140"/>
  <c r="AO140"/>
  <c r="AO142" s="1"/>
  <c r="AO77"/>
  <c r="AM77"/>
  <c r="AL77"/>
  <c r="AK77"/>
  <c r="AN142"/>
  <c r="AI142"/>
  <c r="N140"/>
  <c r="O140"/>
  <c r="P140"/>
  <c r="Q140"/>
  <c r="R140"/>
  <c r="S140"/>
  <c r="T140"/>
  <c r="U140"/>
  <c r="V140"/>
  <c r="W140"/>
  <c r="X140"/>
  <c r="Y140"/>
  <c r="Y142" s="1"/>
  <c r="Z140"/>
  <c r="Z142" s="1"/>
  <c r="AA140"/>
  <c r="AA142" s="1"/>
  <c r="AB140"/>
  <c r="AB142" s="1"/>
  <c r="AC140"/>
  <c r="AC142" s="1"/>
  <c r="AD140"/>
  <c r="AD142" s="1"/>
  <c r="AP142"/>
  <c r="AQ142"/>
  <c r="AR142"/>
  <c r="AS140"/>
  <c r="AT140"/>
  <c r="AU140"/>
  <c r="AV140"/>
  <c r="AW140"/>
  <c r="AO140" i="2"/>
  <c r="AN140"/>
  <c r="AL140"/>
  <c r="AM140"/>
  <c r="AM140" i="1" l="1"/>
  <c r="AM142" s="1"/>
  <c r="AK140"/>
  <c r="AK142" s="1"/>
  <c r="AL140"/>
  <c r="AL142" s="1"/>
  <c r="AK140" i="2"/>
  <c r="AK142" s="1"/>
  <c r="AJ142"/>
  <c r="AI142"/>
  <c r="AP142"/>
  <c r="AO142"/>
  <c r="AN142"/>
  <c r="AM142"/>
  <c r="AL142"/>
  <c r="AH142"/>
  <c r="AF142"/>
  <c r="AC140"/>
  <c r="AC142" s="1"/>
  <c r="AB142"/>
  <c r="AA140"/>
  <c r="AA142" s="1"/>
  <c r="Z140"/>
  <c r="Z142" s="1"/>
  <c r="Y140"/>
  <c r="Y142" s="1"/>
  <c r="X140"/>
  <c r="W140"/>
  <c r="V140"/>
  <c r="U140"/>
  <c r="T140"/>
  <c r="S140"/>
  <c r="R140"/>
  <c r="Q140"/>
  <c r="P140"/>
  <c r="O140"/>
  <c r="AY140" i="1"/>
  <c r="AY144" s="1"/>
  <c r="AZ140"/>
  <c r="BA140"/>
  <c r="BB140"/>
  <c r="BB144" s="1"/>
  <c r="AX140"/>
</calcChain>
</file>

<file path=xl/sharedStrings.xml><?xml version="1.0" encoding="utf-8"?>
<sst xmlns="http://schemas.openxmlformats.org/spreadsheetml/2006/main" count="409" uniqueCount="191">
  <si>
    <t>1000 Dinars</t>
  </si>
  <si>
    <t>Yugoslavia</t>
  </si>
  <si>
    <t>Albanija</t>
  </si>
  <si>
    <t>Austria</t>
  </si>
  <si>
    <t>Belgija-Luksemburg</t>
  </si>
  <si>
    <t>Bugarska</t>
  </si>
  <si>
    <t>Velika Britanija</t>
  </si>
  <si>
    <t>Greka</t>
  </si>
  <si>
    <t>Danska</t>
  </si>
  <si>
    <t>Irska</t>
  </si>
  <si>
    <t>Italija</t>
  </si>
  <si>
    <t>Madarska</t>
  </si>
  <si>
    <t>Hungary</t>
  </si>
  <si>
    <t>Malta</t>
  </si>
  <si>
    <t>Savezna Republika Nemacka</t>
  </si>
  <si>
    <t>Fed Rep Germany</t>
  </si>
  <si>
    <t>Nemacka Demokratska Republika</t>
  </si>
  <si>
    <t>Dem Rep Germany</t>
  </si>
  <si>
    <t>Holandija</t>
  </si>
  <si>
    <t>Norveska</t>
  </si>
  <si>
    <t>Poljska</t>
  </si>
  <si>
    <t>Rumunija</t>
  </si>
  <si>
    <t>SSSR</t>
  </si>
  <si>
    <t>Trst</t>
  </si>
  <si>
    <t>Turska</t>
  </si>
  <si>
    <t>Finska</t>
  </si>
  <si>
    <t>Francuska</t>
  </si>
  <si>
    <t>CSR</t>
  </si>
  <si>
    <t>Czechoslovakia</t>
  </si>
  <si>
    <t>Svajcarska</t>
  </si>
  <si>
    <t>Switzerland</t>
  </si>
  <si>
    <t>Svedska</t>
  </si>
  <si>
    <t>Izrael</t>
  </si>
  <si>
    <t>Indija</t>
  </si>
  <si>
    <t>Indonezija</t>
  </si>
  <si>
    <t>Irak</t>
  </si>
  <si>
    <t>Iran</t>
  </si>
  <si>
    <t>Jordan</t>
  </si>
  <si>
    <t>Kipar</t>
  </si>
  <si>
    <t>Cyprus</t>
  </si>
  <si>
    <t>Liban</t>
  </si>
  <si>
    <t>Pakistan</t>
  </si>
  <si>
    <t>Cejlon</t>
  </si>
  <si>
    <t>Ceylon</t>
  </si>
  <si>
    <t>Saudi Arabija</t>
  </si>
  <si>
    <t>Alzir</t>
  </si>
  <si>
    <t>Algeria</t>
  </si>
  <si>
    <t>Britanska Zapadna Afrika</t>
  </si>
  <si>
    <t>British West Africa</t>
  </si>
  <si>
    <t>Britanska Istocna Afrika</t>
  </si>
  <si>
    <t>British East Africa</t>
  </si>
  <si>
    <t>Britansko-Egipatski Sudan</t>
  </si>
  <si>
    <t>Egipat</t>
  </si>
  <si>
    <t>Italijanska Somalija</t>
  </si>
  <si>
    <t>Juzno Africka Unija</t>
  </si>
  <si>
    <t>Union of South Africa</t>
  </si>
  <si>
    <t>Libija</t>
  </si>
  <si>
    <t>Maroko</t>
  </si>
  <si>
    <t>Tunis</t>
  </si>
  <si>
    <t>Francuska Zapadna Afrika</t>
  </si>
  <si>
    <t>French West Africa</t>
  </si>
  <si>
    <t>Ostala Afrika</t>
  </si>
  <si>
    <t>Other Africa</t>
  </si>
  <si>
    <t>Kanada</t>
  </si>
  <si>
    <t>SAD</t>
  </si>
  <si>
    <t>US</t>
  </si>
  <si>
    <t>Kuba</t>
  </si>
  <si>
    <t>Meksiko</t>
  </si>
  <si>
    <t>Argentina</t>
  </si>
  <si>
    <t>Brazilija</t>
  </si>
  <si>
    <t>Venecuela</t>
  </si>
  <si>
    <t>Urugvaj</t>
  </si>
  <si>
    <t>Cile</t>
  </si>
  <si>
    <t>Australija</t>
  </si>
  <si>
    <t>Novi Zeland</t>
  </si>
  <si>
    <t>Portugalija</t>
  </si>
  <si>
    <t>Malaja Britanska</t>
  </si>
  <si>
    <t>British Malaya</t>
  </si>
  <si>
    <t>Francuska Somalija</t>
  </si>
  <si>
    <t>Nikaragua</t>
  </si>
  <si>
    <t>Ecuador</t>
  </si>
  <si>
    <t>Peru</t>
  </si>
  <si>
    <t>1000 dinars</t>
  </si>
  <si>
    <t>Sirija</t>
  </si>
  <si>
    <t>Difference of 30</t>
  </si>
  <si>
    <t>Difference of 11</t>
  </si>
  <si>
    <t>* Includes about 50 million dinars of exports to Fed Rep Germany</t>
  </si>
  <si>
    <t>* Includes about 250 million dinars of exports to Fed Rep Germany</t>
  </si>
  <si>
    <t>Source: Statistics of Foreign Trade of the FPR of Yugoslavia: Years 1946, 1947, 1948, and 1949 (HF233.A2)</t>
  </si>
  <si>
    <t>Aden</t>
  </si>
  <si>
    <t>notes</t>
  </si>
  <si>
    <t>units</t>
  </si>
  <si>
    <t>Abyssinie</t>
  </si>
  <si>
    <t>Belgique</t>
  </si>
  <si>
    <t>Espagne</t>
  </si>
  <si>
    <t>Allemagne</t>
  </si>
  <si>
    <t>dinars</t>
  </si>
  <si>
    <t>Angola</t>
  </si>
  <si>
    <t>Arabie</t>
  </si>
  <si>
    <t>Bolivie</t>
  </si>
  <si>
    <t>Guatemala</t>
  </si>
  <si>
    <t>Guyane brit</t>
  </si>
  <si>
    <t>Guyane franc</t>
  </si>
  <si>
    <t>Danzig</t>
  </si>
  <si>
    <t>Dodecanese</t>
  </si>
  <si>
    <t>Erythree</t>
  </si>
  <si>
    <t>Esthonie</t>
  </si>
  <si>
    <t>Zanzibar</t>
  </si>
  <si>
    <t>Cote d'Or</t>
  </si>
  <si>
    <t>Indo-chine</t>
  </si>
  <si>
    <t>Jamaique</t>
  </si>
  <si>
    <t>Japan</t>
  </si>
  <si>
    <t>Canaries</t>
  </si>
  <si>
    <t>China</t>
  </si>
  <si>
    <t>Colombie</t>
  </si>
  <si>
    <t>Congo belge</t>
  </si>
  <si>
    <t>Congo franc</t>
  </si>
  <si>
    <t>Costa Rica</t>
  </si>
  <si>
    <t>Lettonie</t>
  </si>
  <si>
    <t>Lithuanie</t>
  </si>
  <si>
    <t>Liberia</t>
  </si>
  <si>
    <t>Madagascar</t>
  </si>
  <si>
    <t>Nigeria</t>
  </si>
  <si>
    <t>Porto-Rico</t>
  </si>
  <si>
    <t>Rio de Oro</t>
  </si>
  <si>
    <t>San Domingo</t>
  </si>
  <si>
    <t>San Salvador</t>
  </si>
  <si>
    <t>Senegal</t>
  </si>
  <si>
    <t>Siam</t>
  </si>
  <si>
    <t>Sierra Leone</t>
  </si>
  <si>
    <t>Britanska Somalija</t>
  </si>
  <si>
    <t>Straits Settlements</t>
  </si>
  <si>
    <t>Soudan</t>
  </si>
  <si>
    <t>Tanganika</t>
  </si>
  <si>
    <t>Tripolitaine</t>
  </si>
  <si>
    <t>Fernando Po</t>
  </si>
  <si>
    <t>Philippines</t>
  </si>
  <si>
    <t>Hawaii</t>
  </si>
  <si>
    <t>Haiti</t>
  </si>
  <si>
    <t>Hong Kong</t>
  </si>
  <si>
    <t>Honduras</t>
  </si>
  <si>
    <t>Palestine</t>
  </si>
  <si>
    <t>Paraguay</t>
  </si>
  <si>
    <t>Kenya</t>
  </si>
  <si>
    <t>Mozambique</t>
  </si>
  <si>
    <t>Panama</t>
  </si>
  <si>
    <t>Hedjaz</t>
  </si>
  <si>
    <t>Azores</t>
  </si>
  <si>
    <t>Rhodesia</t>
  </si>
  <si>
    <t>Samoa</t>
  </si>
  <si>
    <t>Soudan Brit</t>
  </si>
  <si>
    <t>Afrique occidentale francaise</t>
  </si>
  <si>
    <t>Guyane neerl</t>
  </si>
  <si>
    <t>Rhodesie meridionale</t>
  </si>
  <si>
    <t>Chine</t>
  </si>
  <si>
    <t>Costa-Rica</t>
  </si>
  <si>
    <t>Mazambique</t>
  </si>
  <si>
    <t>Nouv Guinee</t>
  </si>
  <si>
    <t>Salonique</t>
  </si>
  <si>
    <t>Salonica</t>
  </si>
  <si>
    <t>Somalie brit</t>
  </si>
  <si>
    <t>Soudan franc</t>
  </si>
  <si>
    <t>Perse</t>
  </si>
  <si>
    <t>Rio-de-Oro</t>
  </si>
  <si>
    <t>Inde holl.</t>
  </si>
  <si>
    <t>Libye</t>
  </si>
  <si>
    <t>Combined with Braila (city in Romania) from 1932</t>
  </si>
  <si>
    <t>pays de destination</t>
  </si>
  <si>
    <t>pays de provenance</t>
  </si>
  <si>
    <t>Statistique du commerce exterieur du royaume de Yougoslavie (ILL)</t>
  </si>
  <si>
    <t>Indo-Chine</t>
  </si>
  <si>
    <t>Africa equatorial franc</t>
  </si>
  <si>
    <t>Guyane neerlandaise</t>
  </si>
  <si>
    <t>Ils d'Acores</t>
  </si>
  <si>
    <t>Transvaal</t>
  </si>
  <si>
    <t>Belgija</t>
  </si>
  <si>
    <t>Cameroun</t>
  </si>
  <si>
    <t>Singapur</t>
  </si>
  <si>
    <t>Somalie</t>
  </si>
  <si>
    <t>AEF</t>
  </si>
  <si>
    <t>Braile (transit)</t>
  </si>
  <si>
    <t>Bohemia &amp; Moravia</t>
  </si>
  <si>
    <t>Slovaquie</t>
  </si>
  <si>
    <t>Unknown countries</t>
  </si>
  <si>
    <t>Java</t>
  </si>
  <si>
    <t>Ријека</t>
  </si>
  <si>
    <t>Fiume</t>
  </si>
  <si>
    <t>Possessed End of Italy</t>
  </si>
  <si>
    <t>Trieste?</t>
  </si>
  <si>
    <t>TOTAL</t>
  </si>
  <si>
    <t>Luxembourg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</si>
</sst>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2">
    <font>
      <sz val="11"/>
      <color theme="1"/>
      <name val="Calibri"/>
      <family val="2"/>
      <scheme val="minor"/>
    </font>
    <font>
      <sz val="12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46"/>
  <sheetViews>
    <sheetView tabSelected="1" workbookViewId="0">
      <pane xSplit="3" ySplit="1" topLeftCell="Z107" activePane="bottomRight" state="frozen"/>
      <selection activeCell="B62" sqref="B62"/>
      <selection pane="topRight" activeCell="B62" sqref="B62"/>
      <selection pane="bottomLeft" activeCell="B62" sqref="B62"/>
      <selection pane="bottomRight" activeCell="AG140" sqref="AG140"/>
    </sheetView>
  </sheetViews>
  <sheetFormatPr defaultRowHeight="15"/>
  <cols>
    <col min="25" max="31" width="11" bestFit="1" customWidth="1"/>
    <col min="32" max="32" width="12.28515625" bestFit="1" customWidth="1"/>
    <col min="33" max="33" width="11" bestFit="1" customWidth="1"/>
    <col min="34" max="34" width="12.28515625" style="1" bestFit="1" customWidth="1"/>
    <col min="35" max="42" width="11" bestFit="1" customWidth="1"/>
    <col min="43" max="43" width="11" style="1" bestFit="1" customWidth="1"/>
    <col min="44" max="44" width="12.28515625" style="1" bestFit="1" customWidth="1"/>
  </cols>
  <sheetData>
    <row r="1" spans="1:55">
      <c r="C1" t="s">
        <v>90</v>
      </c>
      <c r="D1" t="s">
        <v>91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 s="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 s="1">
        <v>1938</v>
      </c>
      <c r="AR1" s="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 s="1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 s="1">
        <v>1</v>
      </c>
      <c r="AR2" s="1">
        <v>1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5">
      <c r="AC3" t="s">
        <v>96</v>
      </c>
      <c r="AD3" t="s">
        <v>96</v>
      </c>
      <c r="AE3" t="s">
        <v>96</v>
      </c>
      <c r="AF3" t="s">
        <v>96</v>
      </c>
      <c r="AG3" t="s">
        <v>96</v>
      </c>
      <c r="AH3" s="1" t="s">
        <v>96</v>
      </c>
      <c r="AI3" t="s">
        <v>96</v>
      </c>
      <c r="AJ3" t="s">
        <v>96</v>
      </c>
      <c r="AK3" t="s">
        <v>96</v>
      </c>
      <c r="AL3" t="s">
        <v>96</v>
      </c>
      <c r="AM3" t="s">
        <v>96</v>
      </c>
      <c r="AN3" t="s">
        <v>96</v>
      </c>
      <c r="AO3" t="s">
        <v>96</v>
      </c>
      <c r="AP3" t="s">
        <v>96</v>
      </c>
      <c r="AQ3" s="1" t="s">
        <v>96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>
      <c r="B4" t="s">
        <v>92</v>
      </c>
      <c r="AF4" s="2"/>
      <c r="AO4">
        <v>99600</v>
      </c>
      <c r="AP4">
        <v>1032247</v>
      </c>
      <c r="AQ4" s="1">
        <v>357303</v>
      </c>
      <c r="AR4" s="3"/>
    </row>
    <row r="5" spans="1:55">
      <c r="B5" t="s">
        <v>89</v>
      </c>
      <c r="AF5" s="2"/>
      <c r="AG5">
        <v>205274</v>
      </c>
      <c r="AH5" s="3"/>
      <c r="AI5">
        <v>4900</v>
      </c>
      <c r="AJ5">
        <v>68510</v>
      </c>
      <c r="AK5">
        <v>128798</v>
      </c>
      <c r="AL5">
        <v>87966</v>
      </c>
      <c r="AM5">
        <v>47865</v>
      </c>
      <c r="AN5">
        <v>33805</v>
      </c>
      <c r="AO5">
        <v>786552</v>
      </c>
      <c r="AP5">
        <v>1041937</v>
      </c>
      <c r="AQ5" s="1">
        <v>947858</v>
      </c>
      <c r="AR5" s="3">
        <v>478115</v>
      </c>
    </row>
    <row r="6" spans="1:55">
      <c r="A6" t="s">
        <v>1</v>
      </c>
      <c r="B6" t="s">
        <v>2</v>
      </c>
      <c r="Y6">
        <v>162473</v>
      </c>
      <c r="Z6">
        <v>3739502</v>
      </c>
      <c r="AA6">
        <v>7427797</v>
      </c>
      <c r="AB6">
        <v>42599724</v>
      </c>
      <c r="AC6">
        <v>18777145</v>
      </c>
      <c r="AD6">
        <v>17792608</v>
      </c>
      <c r="AE6">
        <v>7708768</v>
      </c>
      <c r="AF6" s="2">
        <v>9031272</v>
      </c>
      <c r="AG6">
        <v>13551613</v>
      </c>
      <c r="AH6" s="3">
        <v>24948686</v>
      </c>
      <c r="AI6">
        <v>18605584</v>
      </c>
      <c r="AJ6">
        <v>22560798</v>
      </c>
      <c r="AK6">
        <v>15242419</v>
      </c>
      <c r="AL6">
        <v>7664051</v>
      </c>
      <c r="AM6">
        <v>9257539</v>
      </c>
      <c r="AN6">
        <v>9774142</v>
      </c>
      <c r="AO6">
        <v>21284469</v>
      </c>
      <c r="AP6">
        <v>35274510</v>
      </c>
      <c r="AQ6" s="1">
        <v>31706238</v>
      </c>
      <c r="AR6" s="3">
        <v>28871360</v>
      </c>
      <c r="AX6">
        <v>8221</v>
      </c>
      <c r="AY6">
        <v>61</v>
      </c>
      <c r="AZ6">
        <v>431</v>
      </c>
      <c r="BA6">
        <v>829</v>
      </c>
    </row>
    <row r="7" spans="1:55">
      <c r="B7" t="s">
        <v>45</v>
      </c>
      <c r="C7" t="s">
        <v>46</v>
      </c>
      <c r="Z7">
        <v>19700</v>
      </c>
      <c r="AA7">
        <v>3171135</v>
      </c>
      <c r="AB7">
        <v>9974951</v>
      </c>
      <c r="AC7">
        <v>13321104</v>
      </c>
      <c r="AD7">
        <v>8896575</v>
      </c>
      <c r="AE7">
        <v>5309908</v>
      </c>
      <c r="AF7" s="2">
        <v>22778229</v>
      </c>
      <c r="AG7">
        <v>24954154</v>
      </c>
      <c r="AH7" s="3">
        <v>52401198</v>
      </c>
      <c r="AI7">
        <v>29405983</v>
      </c>
      <c r="AJ7">
        <v>18269679</v>
      </c>
      <c r="AK7">
        <v>17282358</v>
      </c>
      <c r="AL7">
        <v>25638235</v>
      </c>
      <c r="AM7">
        <v>28287048</v>
      </c>
      <c r="AN7">
        <v>23941715</v>
      </c>
      <c r="AO7">
        <v>24111055</v>
      </c>
      <c r="AP7">
        <v>24776474</v>
      </c>
      <c r="AQ7" s="1">
        <v>16443021</v>
      </c>
      <c r="AR7" s="3">
        <v>14437836</v>
      </c>
      <c r="BA7">
        <v>25275</v>
      </c>
    </row>
    <row r="8" spans="1:55">
      <c r="B8" t="s">
        <v>97</v>
      </c>
      <c r="AF8" s="2"/>
      <c r="AH8" s="3"/>
      <c r="AJ8">
        <v>25440</v>
      </c>
      <c r="AK8">
        <v>302168</v>
      </c>
      <c r="AL8">
        <v>5400</v>
      </c>
      <c r="AM8">
        <v>32166</v>
      </c>
      <c r="AN8">
        <v>4220</v>
      </c>
      <c r="AO8">
        <v>65648</v>
      </c>
      <c r="AP8">
        <v>67098</v>
      </c>
      <c r="AQ8" s="1">
        <v>264612</v>
      </c>
      <c r="AR8" s="3">
        <v>82729</v>
      </c>
    </row>
    <row r="9" spans="1:55">
      <c r="B9" t="s">
        <v>98</v>
      </c>
      <c r="AF9" s="2"/>
      <c r="AG9">
        <v>216300</v>
      </c>
      <c r="AH9" s="3">
        <v>1050</v>
      </c>
      <c r="AJ9">
        <v>659736</v>
      </c>
      <c r="AR9" s="3"/>
    </row>
    <row r="10" spans="1:55">
      <c r="B10" t="s">
        <v>68</v>
      </c>
      <c r="Z10">
        <v>1119060</v>
      </c>
      <c r="AA10">
        <v>938404</v>
      </c>
      <c r="AB10">
        <v>2915846</v>
      </c>
      <c r="AC10">
        <v>7474770</v>
      </c>
      <c r="AD10">
        <v>14056755</v>
      </c>
      <c r="AE10">
        <v>20053680</v>
      </c>
      <c r="AF10" s="2">
        <v>22022551</v>
      </c>
      <c r="AG10">
        <v>43854823</v>
      </c>
      <c r="AH10" s="3">
        <v>68301634</v>
      </c>
      <c r="AI10">
        <v>43302403</v>
      </c>
      <c r="AJ10">
        <v>25016547</v>
      </c>
      <c r="AK10">
        <v>8973148</v>
      </c>
      <c r="AL10">
        <v>18180079</v>
      </c>
      <c r="AM10">
        <v>14744838</v>
      </c>
      <c r="AN10">
        <v>18426812</v>
      </c>
      <c r="AO10">
        <v>26454823</v>
      </c>
      <c r="AP10">
        <v>54396105</v>
      </c>
      <c r="AQ10" s="1">
        <v>45859348</v>
      </c>
      <c r="AR10" s="3">
        <v>54834062</v>
      </c>
      <c r="AY10">
        <v>52</v>
      </c>
      <c r="AZ10">
        <v>41879</v>
      </c>
      <c r="BA10">
        <v>68331</v>
      </c>
      <c r="BB10">
        <v>271184</v>
      </c>
    </row>
    <row r="11" spans="1:55">
      <c r="B11" t="s">
        <v>73</v>
      </c>
      <c r="AF11" s="2"/>
      <c r="AH11" s="3"/>
      <c r="AK11">
        <v>113365</v>
      </c>
      <c r="AL11">
        <v>900</v>
      </c>
      <c r="AO11">
        <v>170917</v>
      </c>
      <c r="AP11">
        <v>532778</v>
      </c>
      <c r="AQ11" s="1">
        <v>1028470</v>
      </c>
      <c r="AR11" s="3">
        <v>1579396</v>
      </c>
      <c r="AZ11">
        <v>3259</v>
      </c>
      <c r="BA11">
        <v>154</v>
      </c>
      <c r="BB11">
        <v>49</v>
      </c>
    </row>
    <row r="12" spans="1:55">
      <c r="B12" t="s">
        <v>3</v>
      </c>
      <c r="Y12">
        <v>563442443</v>
      </c>
      <c r="Z12">
        <v>882372315</v>
      </c>
      <c r="AA12">
        <v>847995125</v>
      </c>
      <c r="AB12">
        <v>2328388554</v>
      </c>
      <c r="AC12">
        <v>2332971109</v>
      </c>
      <c r="AD12">
        <v>1651460507</v>
      </c>
      <c r="AE12">
        <v>1609485086</v>
      </c>
      <c r="AF12" s="2">
        <v>1448795345</v>
      </c>
      <c r="AG12">
        <v>1153514944</v>
      </c>
      <c r="AH12" s="3">
        <v>1237802848</v>
      </c>
      <c r="AI12">
        <v>1198790641</v>
      </c>
      <c r="AJ12">
        <v>727316890</v>
      </c>
      <c r="AK12">
        <v>676093307</v>
      </c>
      <c r="AL12">
        <v>731795089</v>
      </c>
      <c r="AM12">
        <v>634400871</v>
      </c>
      <c r="AN12">
        <v>577157236</v>
      </c>
      <c r="AO12">
        <v>640315688</v>
      </c>
      <c r="AP12">
        <v>848038994</v>
      </c>
      <c r="AQ12" s="1">
        <v>305704293</v>
      </c>
      <c r="AR12" s="3"/>
      <c r="AX12">
        <v>927</v>
      </c>
      <c r="AY12">
        <v>73001</v>
      </c>
      <c r="AZ12">
        <v>416354</v>
      </c>
      <c r="BA12">
        <v>932586</v>
      </c>
      <c r="BB12">
        <v>1128351</v>
      </c>
    </row>
    <row r="13" spans="1:55">
      <c r="B13" t="s">
        <v>175</v>
      </c>
      <c r="Y13">
        <v>1644384</v>
      </c>
      <c r="Z13">
        <v>1544729</v>
      </c>
      <c r="AA13">
        <v>6040573</v>
      </c>
      <c r="AB13">
        <v>10497058</v>
      </c>
      <c r="AC13">
        <v>23146098</v>
      </c>
      <c r="AD13">
        <v>12196836</v>
      </c>
      <c r="AE13">
        <v>19184206</v>
      </c>
      <c r="AF13" s="2">
        <v>19627751</v>
      </c>
      <c r="AG13">
        <v>37410421</v>
      </c>
      <c r="AH13" s="3">
        <v>59432459</v>
      </c>
      <c r="AR13" s="3"/>
    </row>
    <row r="14" spans="1:55">
      <c r="B14" t="s">
        <v>4</v>
      </c>
      <c r="AF14" s="2"/>
      <c r="AH14" s="3"/>
      <c r="AI14">
        <v>83796862</v>
      </c>
      <c r="AJ14">
        <v>54035845</v>
      </c>
      <c r="AK14">
        <v>77015506</v>
      </c>
      <c r="AL14">
        <v>114094310</v>
      </c>
      <c r="AM14">
        <v>166859184</v>
      </c>
      <c r="AN14">
        <v>136211231</v>
      </c>
      <c r="AO14">
        <v>226840345</v>
      </c>
      <c r="AP14">
        <v>518801259</v>
      </c>
      <c r="AQ14" s="1">
        <v>336843230</v>
      </c>
      <c r="AR14" s="3">
        <v>348304079</v>
      </c>
      <c r="AY14">
        <v>7391</v>
      </c>
      <c r="AZ14">
        <v>94788</v>
      </c>
      <c r="BA14">
        <v>346987</v>
      </c>
      <c r="BB14">
        <v>201788</v>
      </c>
    </row>
    <row r="15" spans="1:55">
      <c r="B15" t="s">
        <v>99</v>
      </c>
      <c r="AF15" s="2"/>
      <c r="AG15">
        <v>4032</v>
      </c>
      <c r="AH15" s="3">
        <v>260</v>
      </c>
      <c r="AJ15">
        <v>1490</v>
      </c>
      <c r="AK15">
        <v>4500</v>
      </c>
      <c r="AP15">
        <v>13015</v>
      </c>
      <c r="AQ15" s="1">
        <v>116018</v>
      </c>
      <c r="AR15" s="3">
        <v>17892</v>
      </c>
    </row>
    <row r="16" spans="1:55">
      <c r="B16" t="s">
        <v>69</v>
      </c>
      <c r="Z16">
        <v>598200</v>
      </c>
      <c r="AA16">
        <v>2686102</v>
      </c>
      <c r="AB16">
        <v>6027850</v>
      </c>
      <c r="AC16">
        <v>578493</v>
      </c>
      <c r="AD16">
        <v>260400</v>
      </c>
      <c r="AE16">
        <v>723350</v>
      </c>
      <c r="AF16" s="2">
        <v>818570</v>
      </c>
      <c r="AG16">
        <v>881650</v>
      </c>
      <c r="AH16" s="3">
        <v>4107350</v>
      </c>
      <c r="AI16">
        <v>2425010</v>
      </c>
      <c r="AJ16">
        <v>669554</v>
      </c>
      <c r="AK16">
        <v>19320</v>
      </c>
      <c r="AL16">
        <v>705963</v>
      </c>
      <c r="AM16">
        <v>2964124</v>
      </c>
      <c r="AN16">
        <v>2425070</v>
      </c>
      <c r="AO16">
        <v>7919652</v>
      </c>
      <c r="AP16">
        <v>2742644</v>
      </c>
      <c r="AQ16" s="1">
        <v>6071885</v>
      </c>
      <c r="AR16" s="3">
        <v>766939</v>
      </c>
      <c r="AY16">
        <v>30</v>
      </c>
      <c r="AZ16">
        <v>4526</v>
      </c>
      <c r="BA16">
        <v>121</v>
      </c>
      <c r="BB16">
        <v>6047</v>
      </c>
    </row>
    <row r="17" spans="2:54">
      <c r="B17" t="s">
        <v>5</v>
      </c>
      <c r="Y17">
        <v>17182064</v>
      </c>
      <c r="Z17">
        <v>6494035</v>
      </c>
      <c r="AA17">
        <v>16143529</v>
      </c>
      <c r="AB17">
        <v>77834637</v>
      </c>
      <c r="AC17">
        <v>108741142</v>
      </c>
      <c r="AD17">
        <v>73373673</v>
      </c>
      <c r="AE17">
        <v>8784476</v>
      </c>
      <c r="AF17" s="2">
        <v>12597001</v>
      </c>
      <c r="AG17">
        <v>17758792</v>
      </c>
      <c r="AH17" s="3">
        <v>95966918</v>
      </c>
      <c r="AI17">
        <v>16870836</v>
      </c>
      <c r="AJ17">
        <v>4199692</v>
      </c>
      <c r="AK17">
        <v>3821694</v>
      </c>
      <c r="AL17">
        <v>2156660</v>
      </c>
      <c r="AM17">
        <v>31238092</v>
      </c>
      <c r="AN17">
        <v>3700042</v>
      </c>
      <c r="AO17">
        <v>4255053</v>
      </c>
      <c r="AP17">
        <v>10872801</v>
      </c>
      <c r="AQ17" s="1">
        <v>7823613</v>
      </c>
      <c r="AR17" s="3">
        <v>8264248</v>
      </c>
      <c r="AX17">
        <v>5596</v>
      </c>
      <c r="AY17">
        <v>45562</v>
      </c>
      <c r="AZ17">
        <v>149862</v>
      </c>
      <c r="BA17">
        <v>147190</v>
      </c>
      <c r="BB17">
        <v>12528</v>
      </c>
    </row>
    <row r="18" spans="2:54">
      <c r="B18" t="s">
        <v>70</v>
      </c>
      <c r="AF18" s="2"/>
      <c r="AG18">
        <v>73000</v>
      </c>
      <c r="AH18" s="3">
        <v>3150</v>
      </c>
      <c r="AO18">
        <v>11220</v>
      </c>
      <c r="AP18">
        <v>842819</v>
      </c>
      <c r="AQ18" s="1">
        <v>2502179</v>
      </c>
      <c r="AR18" s="3">
        <v>3485589</v>
      </c>
      <c r="AY18">
        <v>11200</v>
      </c>
      <c r="AZ18">
        <v>19773</v>
      </c>
      <c r="BA18">
        <v>160</v>
      </c>
    </row>
    <row r="19" spans="2:54">
      <c r="B19" t="s">
        <v>101</v>
      </c>
      <c r="AF19" s="2"/>
      <c r="AH19" s="3"/>
      <c r="AL19">
        <v>15600</v>
      </c>
      <c r="AQ19" s="1">
        <v>63651</v>
      </c>
      <c r="AR19" s="3">
        <v>14003</v>
      </c>
    </row>
    <row r="20" spans="2:54">
      <c r="B20" t="s">
        <v>172</v>
      </c>
      <c r="AF20" s="2"/>
      <c r="AH20" s="3">
        <v>598500</v>
      </c>
      <c r="AO20">
        <v>677</v>
      </c>
      <c r="AP20">
        <v>19291</v>
      </c>
      <c r="AQ20" s="1">
        <v>530058</v>
      </c>
      <c r="AR20" s="3">
        <v>144358</v>
      </c>
    </row>
    <row r="21" spans="2:54">
      <c r="B21" t="s">
        <v>102</v>
      </c>
      <c r="AF21" s="2"/>
      <c r="AH21" s="3"/>
      <c r="AR21" s="3">
        <v>5880</v>
      </c>
    </row>
    <row r="22" spans="2:54">
      <c r="B22" t="s">
        <v>100</v>
      </c>
      <c r="AF22" s="2">
        <v>354564</v>
      </c>
      <c r="AG22">
        <v>368580</v>
      </c>
      <c r="AH22" s="3">
        <v>500</v>
      </c>
      <c r="AM22">
        <v>691</v>
      </c>
      <c r="AP22">
        <v>62960</v>
      </c>
      <c r="AQ22" s="1">
        <v>23315</v>
      </c>
      <c r="AR22" s="3">
        <v>633934</v>
      </c>
    </row>
    <row r="23" spans="2:54">
      <c r="B23" t="s">
        <v>7</v>
      </c>
      <c r="Y23">
        <v>60399192</v>
      </c>
      <c r="Z23">
        <v>127648728</v>
      </c>
      <c r="AA23">
        <v>172319843</v>
      </c>
      <c r="AB23">
        <v>462334063</v>
      </c>
      <c r="AC23">
        <v>676169377</v>
      </c>
      <c r="AD23">
        <v>658466017</v>
      </c>
      <c r="AE23">
        <v>578027253</v>
      </c>
      <c r="AF23" s="2">
        <v>619799696</v>
      </c>
      <c r="AG23">
        <v>535011490</v>
      </c>
      <c r="AH23" s="3">
        <v>584455796</v>
      </c>
      <c r="AI23">
        <v>409958868</v>
      </c>
      <c r="AJ23">
        <v>256802051</v>
      </c>
      <c r="AK23">
        <v>133616902</v>
      </c>
      <c r="AL23">
        <v>134235874</v>
      </c>
      <c r="AM23">
        <v>145877327</v>
      </c>
      <c r="AN23">
        <v>146902929</v>
      </c>
      <c r="AO23">
        <v>246386844</v>
      </c>
      <c r="AP23">
        <v>190807413</v>
      </c>
      <c r="AQ23" s="1">
        <v>130250156</v>
      </c>
      <c r="AR23" s="3">
        <v>135382435</v>
      </c>
      <c r="AX23">
        <v>817</v>
      </c>
      <c r="AY23">
        <v>4847</v>
      </c>
      <c r="AZ23">
        <v>11870</v>
      </c>
      <c r="BA23">
        <v>526</v>
      </c>
    </row>
    <row r="24" spans="2:54">
      <c r="B24" t="s">
        <v>8</v>
      </c>
      <c r="Y24">
        <v>1200000</v>
      </c>
      <c r="Z24">
        <v>74293</v>
      </c>
      <c r="AA24">
        <v>565022</v>
      </c>
      <c r="AB24">
        <v>1566320</v>
      </c>
      <c r="AC24">
        <v>1209000</v>
      </c>
      <c r="AD24">
        <v>19296981</v>
      </c>
      <c r="AE24">
        <v>3847693</v>
      </c>
      <c r="AF24" s="2">
        <v>2864975</v>
      </c>
      <c r="AG24">
        <v>3269551</v>
      </c>
      <c r="AH24" s="3">
        <v>2863714</v>
      </c>
      <c r="AI24">
        <v>2325888</v>
      </c>
      <c r="AJ24">
        <v>1202549</v>
      </c>
      <c r="AK24">
        <v>412649</v>
      </c>
      <c r="AL24">
        <v>519378</v>
      </c>
      <c r="AM24">
        <v>16452111</v>
      </c>
      <c r="AN24">
        <v>1493340</v>
      </c>
      <c r="AO24">
        <v>7222972</v>
      </c>
      <c r="AP24">
        <v>166552274</v>
      </c>
      <c r="AQ24" s="1">
        <v>29605795</v>
      </c>
      <c r="AR24" s="3">
        <v>14001752</v>
      </c>
      <c r="AZ24">
        <v>13185</v>
      </c>
      <c r="BA24">
        <v>13905</v>
      </c>
      <c r="BB24">
        <v>41718</v>
      </c>
    </row>
    <row r="25" spans="2:54">
      <c r="B25" t="s">
        <v>103</v>
      </c>
      <c r="AB25">
        <v>540</v>
      </c>
      <c r="AF25" s="2">
        <v>1966140</v>
      </c>
      <c r="AG25">
        <v>7206905</v>
      </c>
      <c r="AH25" s="3">
        <v>51500</v>
      </c>
      <c r="AR25" s="3"/>
    </row>
    <row r="26" spans="2:54">
      <c r="B26" t="s">
        <v>104</v>
      </c>
      <c r="AF26" s="2">
        <v>157500</v>
      </c>
      <c r="AG26">
        <v>1362923</v>
      </c>
      <c r="AH26" s="3">
        <v>2424026</v>
      </c>
      <c r="AI26">
        <v>3970814</v>
      </c>
      <c r="AJ26">
        <v>3037417</v>
      </c>
      <c r="AK26">
        <v>712683</v>
      </c>
      <c r="AL26">
        <v>897900</v>
      </c>
      <c r="AM26">
        <v>952160</v>
      </c>
      <c r="AN26">
        <v>3867581</v>
      </c>
      <c r="AO26">
        <v>334400</v>
      </c>
      <c r="AP26">
        <v>183102</v>
      </c>
      <c r="AQ26" s="1">
        <v>73960</v>
      </c>
      <c r="AR26" s="3"/>
    </row>
    <row r="27" spans="2:54">
      <c r="B27" t="s">
        <v>52</v>
      </c>
      <c r="Y27">
        <v>8643265</v>
      </c>
      <c r="Z27">
        <v>9142663</v>
      </c>
      <c r="AA27">
        <v>21934373</v>
      </c>
      <c r="AB27">
        <v>44892946</v>
      </c>
      <c r="AC27">
        <v>110571665</v>
      </c>
      <c r="AD27">
        <v>84169283</v>
      </c>
      <c r="AE27">
        <v>55804518</v>
      </c>
      <c r="AF27" s="2">
        <v>53958806</v>
      </c>
      <c r="AG27">
        <v>47476810</v>
      </c>
      <c r="AH27" s="3">
        <v>55728258</v>
      </c>
      <c r="AI27">
        <v>45262492</v>
      </c>
      <c r="AJ27">
        <v>21107702</v>
      </c>
      <c r="AK27">
        <v>16331618</v>
      </c>
      <c r="AL27">
        <v>16066214</v>
      </c>
      <c r="AM27">
        <v>26126835</v>
      </c>
      <c r="AN27">
        <v>32950404</v>
      </c>
      <c r="AO27">
        <v>50065840</v>
      </c>
      <c r="AP27">
        <v>60383623</v>
      </c>
      <c r="AQ27" s="1">
        <v>40058372</v>
      </c>
      <c r="AR27" s="3">
        <v>69255427</v>
      </c>
      <c r="AY27">
        <v>13101</v>
      </c>
      <c r="AZ27">
        <v>146497</v>
      </c>
      <c r="BA27">
        <v>496255</v>
      </c>
      <c r="BB27">
        <v>157388</v>
      </c>
    </row>
    <row r="28" spans="2:54">
      <c r="B28" t="s">
        <v>80</v>
      </c>
      <c r="AF28" s="2"/>
      <c r="AG28">
        <v>9500</v>
      </c>
      <c r="AH28" s="3"/>
      <c r="AO28">
        <v>2816</v>
      </c>
      <c r="AP28">
        <v>8123</v>
      </c>
      <c r="AQ28" s="1">
        <v>41244</v>
      </c>
      <c r="AR28" s="3">
        <v>52521</v>
      </c>
    </row>
    <row r="29" spans="2:54">
      <c r="B29" t="s">
        <v>6</v>
      </c>
      <c r="Y29">
        <v>3259940</v>
      </c>
      <c r="Z29">
        <v>17673672</v>
      </c>
      <c r="AA29">
        <v>69477682</v>
      </c>
      <c r="AB29">
        <v>172255752</v>
      </c>
      <c r="AC29">
        <v>131529444</v>
      </c>
      <c r="AD29">
        <v>85950806</v>
      </c>
      <c r="AE29">
        <v>67686185</v>
      </c>
      <c r="AF29" s="2">
        <v>83566389</v>
      </c>
      <c r="AG29">
        <v>102213655</v>
      </c>
      <c r="AH29" s="3">
        <v>106483351</v>
      </c>
      <c r="AI29">
        <v>104433688</v>
      </c>
      <c r="AJ29">
        <v>96398528</v>
      </c>
      <c r="AK29">
        <v>64535993</v>
      </c>
      <c r="AL29">
        <v>90406263</v>
      </c>
      <c r="AM29">
        <v>180541933</v>
      </c>
      <c r="AN29">
        <v>212266940</v>
      </c>
      <c r="AO29">
        <v>431729873</v>
      </c>
      <c r="AP29">
        <v>464620265</v>
      </c>
      <c r="AQ29" s="1">
        <v>485132611</v>
      </c>
      <c r="AR29" s="3">
        <v>366697923</v>
      </c>
      <c r="AY29">
        <v>28055</v>
      </c>
      <c r="AZ29">
        <v>220848</v>
      </c>
      <c r="BA29">
        <v>944230</v>
      </c>
      <c r="BB29">
        <v>2207971</v>
      </c>
    </row>
    <row r="30" spans="2:54">
      <c r="B30" t="s">
        <v>105</v>
      </c>
      <c r="AF30" s="2"/>
      <c r="AG30">
        <v>2192850</v>
      </c>
      <c r="AH30" s="3">
        <v>998260</v>
      </c>
      <c r="AI30">
        <v>911403</v>
      </c>
      <c r="AJ30">
        <v>1203933</v>
      </c>
      <c r="AK30">
        <v>471869</v>
      </c>
      <c r="AL30">
        <v>660816</v>
      </c>
      <c r="AM30">
        <v>1324120</v>
      </c>
      <c r="AN30">
        <v>26970935</v>
      </c>
      <c r="AO30">
        <v>3328000</v>
      </c>
      <c r="AP30">
        <v>2758375</v>
      </c>
      <c r="AQ30" s="1">
        <v>753348</v>
      </c>
      <c r="AR30" s="3"/>
    </row>
    <row r="31" spans="2:54">
      <c r="B31" t="s">
        <v>106</v>
      </c>
      <c r="AB31">
        <v>19390</v>
      </c>
      <c r="AD31">
        <v>5480</v>
      </c>
      <c r="AE31">
        <v>5000</v>
      </c>
      <c r="AF31" s="2">
        <v>43000</v>
      </c>
      <c r="AG31">
        <v>494820</v>
      </c>
      <c r="AH31" s="3">
        <v>570735</v>
      </c>
      <c r="AJ31">
        <v>10000</v>
      </c>
      <c r="AM31">
        <v>5415</v>
      </c>
      <c r="AN31">
        <v>20408</v>
      </c>
      <c r="AO31">
        <v>1910</v>
      </c>
      <c r="AP31">
        <v>4650</v>
      </c>
      <c r="AQ31" s="1">
        <v>432830</v>
      </c>
      <c r="AR31" s="3">
        <v>1113272</v>
      </c>
    </row>
    <row r="32" spans="2:54">
      <c r="B32" t="s">
        <v>33</v>
      </c>
      <c r="Z32">
        <v>2010525</v>
      </c>
      <c r="AA32">
        <v>11246629</v>
      </c>
      <c r="AB32">
        <v>23326310</v>
      </c>
      <c r="AC32">
        <v>16890627</v>
      </c>
      <c r="AD32">
        <v>5911390</v>
      </c>
      <c r="AE32">
        <v>15231032</v>
      </c>
      <c r="AF32" s="2">
        <v>17911732</v>
      </c>
      <c r="AG32">
        <v>23854537</v>
      </c>
      <c r="AH32" s="3">
        <v>50704447</v>
      </c>
      <c r="AI32">
        <v>19967822</v>
      </c>
      <c r="AJ32">
        <v>11400359</v>
      </c>
      <c r="AK32">
        <v>6321830</v>
      </c>
      <c r="AL32">
        <v>4278322</v>
      </c>
      <c r="AM32">
        <v>7254182</v>
      </c>
      <c r="AN32">
        <v>4797334</v>
      </c>
      <c r="AO32">
        <v>10400912</v>
      </c>
      <c r="AP32">
        <v>13088966</v>
      </c>
      <c r="AQ32" s="1">
        <v>13229181</v>
      </c>
      <c r="AR32" s="3">
        <v>15412144</v>
      </c>
      <c r="AZ32">
        <v>285</v>
      </c>
      <c r="BA32">
        <v>9893</v>
      </c>
      <c r="BB32">
        <v>3828</v>
      </c>
    </row>
    <row r="33" spans="2:54">
      <c r="B33" t="s">
        <v>164</v>
      </c>
      <c r="AD33">
        <v>192260</v>
      </c>
      <c r="AF33" s="2">
        <v>2519992</v>
      </c>
      <c r="AG33">
        <v>226678</v>
      </c>
      <c r="AH33" s="3"/>
      <c r="AK33">
        <v>57750</v>
      </c>
      <c r="AL33">
        <v>188011</v>
      </c>
      <c r="AM33">
        <v>1327250</v>
      </c>
      <c r="AN33">
        <v>952538</v>
      </c>
      <c r="AO33">
        <v>840431</v>
      </c>
      <c r="AP33">
        <v>1124351</v>
      </c>
      <c r="AQ33" s="1">
        <v>1611569</v>
      </c>
      <c r="AR33" s="3">
        <v>2859910</v>
      </c>
    </row>
    <row r="34" spans="2:54">
      <c r="B34" t="s">
        <v>35</v>
      </c>
      <c r="AF34" s="2"/>
      <c r="AH34" s="3"/>
      <c r="AK34">
        <v>10200</v>
      </c>
      <c r="AL34">
        <v>239400</v>
      </c>
      <c r="AM34">
        <v>843065</v>
      </c>
      <c r="AN34">
        <v>963232</v>
      </c>
      <c r="AO34">
        <v>746631</v>
      </c>
      <c r="AP34">
        <v>37249</v>
      </c>
      <c r="AQ34" s="1">
        <v>3626423</v>
      </c>
      <c r="AR34" s="3">
        <v>7542613</v>
      </c>
      <c r="BA34">
        <v>1267</v>
      </c>
    </row>
    <row r="35" spans="2:54">
      <c r="B35" t="s">
        <v>170</v>
      </c>
      <c r="AF35" s="2"/>
      <c r="AH35" s="3">
        <v>378000</v>
      </c>
      <c r="AL35">
        <v>163298</v>
      </c>
      <c r="AM35">
        <v>620989</v>
      </c>
      <c r="AN35">
        <v>276560</v>
      </c>
      <c r="AO35">
        <v>514171</v>
      </c>
      <c r="AP35">
        <v>1470000</v>
      </c>
      <c r="AQ35" s="1">
        <v>294369</v>
      </c>
      <c r="AR35" s="3">
        <v>2950483</v>
      </c>
    </row>
    <row r="36" spans="2:54">
      <c r="B36" t="s">
        <v>9</v>
      </c>
      <c r="AF36" s="2"/>
      <c r="AH36" s="3"/>
      <c r="AK36">
        <v>200</v>
      </c>
      <c r="AN36">
        <v>160</v>
      </c>
      <c r="AO36">
        <v>15564</v>
      </c>
      <c r="AP36">
        <v>52294</v>
      </c>
      <c r="AQ36" s="1">
        <v>272092</v>
      </c>
      <c r="AR36" s="3">
        <v>851452</v>
      </c>
      <c r="AY36">
        <v>24</v>
      </c>
      <c r="BB36">
        <v>2524</v>
      </c>
    </row>
    <row r="37" spans="2:54">
      <c r="B37" t="s">
        <v>10</v>
      </c>
      <c r="Y37">
        <v>356227099</v>
      </c>
      <c r="Z37">
        <v>576407561</v>
      </c>
      <c r="AA37">
        <v>1035274973</v>
      </c>
      <c r="AB37">
        <v>2306607165</v>
      </c>
      <c r="AC37">
        <v>2757305162</v>
      </c>
      <c r="AD37">
        <v>2249344963</v>
      </c>
      <c r="AE37">
        <v>1960178690</v>
      </c>
      <c r="AF37" s="2">
        <v>1589981969</v>
      </c>
      <c r="AG37">
        <v>1679590219</v>
      </c>
      <c r="AH37" s="3">
        <v>1971248121</v>
      </c>
      <c r="AI37">
        <v>1919355435</v>
      </c>
      <c r="AJ37">
        <v>1198687608</v>
      </c>
      <c r="AK37">
        <v>705034785</v>
      </c>
      <c r="AL37">
        <v>725518430</v>
      </c>
      <c r="AM37">
        <v>797577784</v>
      </c>
      <c r="AN37">
        <v>672320933</v>
      </c>
      <c r="AO37">
        <v>137191550</v>
      </c>
      <c r="AP37">
        <v>587067067</v>
      </c>
      <c r="AQ37" s="1">
        <v>324297183</v>
      </c>
      <c r="AR37" s="3">
        <v>583515615</v>
      </c>
      <c r="AX37">
        <v>12202</v>
      </c>
      <c r="AY37">
        <v>83287</v>
      </c>
      <c r="AZ37">
        <v>864802</v>
      </c>
      <c r="BA37">
        <v>1232470</v>
      </c>
      <c r="BB37">
        <v>1008683</v>
      </c>
    </row>
    <row r="38" spans="2:54">
      <c r="B38" t="s">
        <v>110</v>
      </c>
      <c r="AF38" s="2"/>
      <c r="AH38" s="3"/>
      <c r="AQ38" s="1">
        <v>2293</v>
      </c>
      <c r="AR38" s="3"/>
    </row>
    <row r="39" spans="2:54">
      <c r="B39" t="s">
        <v>111</v>
      </c>
      <c r="Z39">
        <v>1315058</v>
      </c>
      <c r="AC39">
        <v>921137</v>
      </c>
      <c r="AD39">
        <v>906000</v>
      </c>
      <c r="AE39">
        <v>128000</v>
      </c>
      <c r="AF39" s="2">
        <v>971680</v>
      </c>
      <c r="AG39">
        <v>8051020</v>
      </c>
      <c r="AH39" s="3">
        <v>10559711</v>
      </c>
      <c r="AI39">
        <v>667340</v>
      </c>
      <c r="AJ39">
        <v>56800</v>
      </c>
      <c r="AK39">
        <v>711720</v>
      </c>
      <c r="AL39">
        <v>1692480</v>
      </c>
      <c r="AM39">
        <v>85442</v>
      </c>
      <c r="AN39">
        <v>223313</v>
      </c>
      <c r="AO39">
        <v>317580</v>
      </c>
      <c r="AP39">
        <v>2901720</v>
      </c>
      <c r="AQ39" s="1">
        <v>8289728</v>
      </c>
      <c r="AR39" s="3">
        <v>16403572</v>
      </c>
    </row>
    <row r="40" spans="2:54">
      <c r="B40" t="s">
        <v>54</v>
      </c>
      <c r="C40" t="s">
        <v>55</v>
      </c>
      <c r="AF40" s="2"/>
      <c r="AH40" s="3"/>
      <c r="AI40">
        <v>3933438</v>
      </c>
      <c r="AJ40">
        <v>8840902</v>
      </c>
      <c r="AK40">
        <v>1040092</v>
      </c>
      <c r="AL40">
        <v>1210821</v>
      </c>
      <c r="AM40">
        <v>5166132</v>
      </c>
      <c r="AN40">
        <v>11748618</v>
      </c>
      <c r="AO40">
        <v>10439131</v>
      </c>
      <c r="AP40">
        <v>10055631</v>
      </c>
      <c r="AQ40" s="1">
        <v>7178278</v>
      </c>
      <c r="AR40" s="3">
        <v>7768835</v>
      </c>
      <c r="AZ40">
        <v>15392</v>
      </c>
      <c r="BA40">
        <v>36624</v>
      </c>
      <c r="BB40">
        <v>406</v>
      </c>
    </row>
    <row r="41" spans="2:54">
      <c r="B41" t="s">
        <v>153</v>
      </c>
      <c r="AF41" s="2"/>
      <c r="AH41" s="3"/>
      <c r="AJ41">
        <v>200</v>
      </c>
      <c r="AR41" s="3"/>
    </row>
    <row r="42" spans="2:54">
      <c r="B42" t="s">
        <v>176</v>
      </c>
      <c r="AF42" s="2"/>
      <c r="AG42">
        <v>719020</v>
      </c>
      <c r="AH42" s="3"/>
      <c r="AR42" s="3"/>
    </row>
    <row r="43" spans="2:54">
      <c r="B43" t="s">
        <v>63</v>
      </c>
      <c r="AC43">
        <v>8575</v>
      </c>
      <c r="AD43">
        <v>23210</v>
      </c>
      <c r="AE43">
        <v>37605</v>
      </c>
      <c r="AF43" s="2">
        <v>132120</v>
      </c>
      <c r="AG43">
        <v>2744037</v>
      </c>
      <c r="AH43" s="3">
        <v>2492947</v>
      </c>
      <c r="AI43">
        <v>2627529</v>
      </c>
      <c r="AJ43">
        <v>58960</v>
      </c>
      <c r="AK43">
        <v>14431</v>
      </c>
      <c r="AL43">
        <v>2550</v>
      </c>
      <c r="AM43">
        <v>55108</v>
      </c>
      <c r="AN43">
        <v>84711</v>
      </c>
      <c r="AO43">
        <v>47800</v>
      </c>
      <c r="AP43">
        <v>901742</v>
      </c>
      <c r="AQ43" s="1">
        <v>63989</v>
      </c>
      <c r="AR43" s="3">
        <v>2365156</v>
      </c>
      <c r="AY43">
        <v>95</v>
      </c>
      <c r="AZ43">
        <v>59</v>
      </c>
      <c r="BA43">
        <v>11363</v>
      </c>
      <c r="BB43">
        <v>12271</v>
      </c>
    </row>
    <row r="44" spans="2:54">
      <c r="B44" t="s">
        <v>112</v>
      </c>
      <c r="AF44" s="2">
        <v>252000</v>
      </c>
      <c r="AG44">
        <v>5559116</v>
      </c>
      <c r="AH44" s="3">
        <v>9803254</v>
      </c>
      <c r="AI44">
        <v>14435955</v>
      </c>
      <c r="AJ44">
        <v>12977246</v>
      </c>
      <c r="AK44">
        <v>6447740</v>
      </c>
      <c r="AL44">
        <v>5305950</v>
      </c>
      <c r="AM44">
        <v>1869176</v>
      </c>
      <c r="AN44">
        <v>3339641</v>
      </c>
      <c r="AO44">
        <v>3996367</v>
      </c>
      <c r="AP44">
        <v>74898</v>
      </c>
      <c r="AQ44" s="1">
        <v>1714078</v>
      </c>
      <c r="AR44" s="3">
        <v>500000</v>
      </c>
    </row>
    <row r="45" spans="2:54">
      <c r="B45" t="s">
        <v>143</v>
      </c>
      <c r="AF45" s="2"/>
      <c r="AG45">
        <v>180413</v>
      </c>
      <c r="AH45" s="3"/>
      <c r="AI45">
        <v>127134</v>
      </c>
      <c r="AJ45">
        <v>7191</v>
      </c>
      <c r="AK45">
        <v>194974</v>
      </c>
      <c r="AL45">
        <v>22200</v>
      </c>
      <c r="AM45">
        <v>50576</v>
      </c>
      <c r="AN45">
        <v>761591</v>
      </c>
      <c r="AO45">
        <v>576876</v>
      </c>
      <c r="AP45">
        <v>561468</v>
      </c>
      <c r="AQ45" s="1">
        <v>292779</v>
      </c>
      <c r="AR45" s="3">
        <v>234860</v>
      </c>
    </row>
    <row r="46" spans="2:54">
      <c r="B46" t="s">
        <v>154</v>
      </c>
      <c r="Z46">
        <v>303650</v>
      </c>
      <c r="AA46">
        <v>2287691</v>
      </c>
      <c r="AB46">
        <v>1865731</v>
      </c>
      <c r="AC46">
        <v>885822</v>
      </c>
      <c r="AD46">
        <v>1972701</v>
      </c>
      <c r="AE46">
        <v>9955</v>
      </c>
      <c r="AF46" s="2">
        <v>383600</v>
      </c>
      <c r="AG46">
        <v>70200</v>
      </c>
      <c r="AH46" s="3">
        <v>53051</v>
      </c>
      <c r="AI46">
        <v>2245450</v>
      </c>
      <c r="AJ46">
        <v>9156114</v>
      </c>
      <c r="AK46">
        <v>437089</v>
      </c>
      <c r="AL46">
        <v>238957</v>
      </c>
      <c r="AM46">
        <v>11592</v>
      </c>
      <c r="AN46">
        <v>414104</v>
      </c>
      <c r="AO46">
        <v>584920</v>
      </c>
      <c r="AP46">
        <v>266526</v>
      </c>
      <c r="AQ46" s="1">
        <v>1512648</v>
      </c>
      <c r="AR46" s="3">
        <v>2096514</v>
      </c>
    </row>
    <row r="47" spans="2:54">
      <c r="B47" t="s">
        <v>38</v>
      </c>
      <c r="C47" t="s">
        <v>39</v>
      </c>
      <c r="AB47">
        <v>94000</v>
      </c>
      <c r="AD47">
        <v>178000</v>
      </c>
      <c r="AE47">
        <v>63000</v>
      </c>
      <c r="AF47" s="2"/>
      <c r="AG47">
        <v>522693</v>
      </c>
      <c r="AH47" s="3">
        <v>835383</v>
      </c>
      <c r="AI47">
        <v>554050</v>
      </c>
      <c r="AJ47">
        <v>530978</v>
      </c>
      <c r="AK47">
        <v>416300</v>
      </c>
      <c r="AL47">
        <v>647569</v>
      </c>
      <c r="AM47">
        <v>1108515</v>
      </c>
      <c r="AN47">
        <v>1918701</v>
      </c>
      <c r="AO47">
        <v>1945005</v>
      </c>
      <c r="AP47">
        <v>2415462</v>
      </c>
      <c r="AQ47" s="1">
        <v>3417176</v>
      </c>
      <c r="AR47" s="3">
        <v>4768985</v>
      </c>
      <c r="AX47">
        <v>3455</v>
      </c>
      <c r="AY47">
        <v>7022</v>
      </c>
      <c r="AZ47">
        <v>27079</v>
      </c>
      <c r="BA47">
        <v>23773</v>
      </c>
      <c r="BB47">
        <v>4900</v>
      </c>
    </row>
    <row r="48" spans="2:54">
      <c r="B48" t="s">
        <v>114</v>
      </c>
      <c r="AF48" s="2"/>
      <c r="AG48">
        <v>751365</v>
      </c>
      <c r="AH48" s="3">
        <v>537420</v>
      </c>
      <c r="AI48">
        <v>37800</v>
      </c>
      <c r="AJ48">
        <v>4456</v>
      </c>
      <c r="AK48">
        <v>6000</v>
      </c>
      <c r="AM48">
        <v>11802</v>
      </c>
      <c r="AN48">
        <v>93700</v>
      </c>
      <c r="AO48">
        <v>571526</v>
      </c>
      <c r="AP48">
        <v>3405542</v>
      </c>
      <c r="AQ48" s="1">
        <v>3014984</v>
      </c>
      <c r="AR48" s="3">
        <v>4934244</v>
      </c>
    </row>
    <row r="49" spans="2:54">
      <c r="B49" t="s">
        <v>115</v>
      </c>
      <c r="AF49" s="2">
        <v>1421664</v>
      </c>
      <c r="AG49">
        <v>2659105</v>
      </c>
      <c r="AH49" s="3">
        <v>211497</v>
      </c>
      <c r="AI49">
        <v>45000</v>
      </c>
      <c r="AJ49">
        <v>61118</v>
      </c>
      <c r="AK49">
        <v>114792</v>
      </c>
      <c r="AL49">
        <v>211449</v>
      </c>
      <c r="AM49">
        <v>2876</v>
      </c>
      <c r="AN49">
        <v>2100</v>
      </c>
      <c r="AO49">
        <v>19318</v>
      </c>
      <c r="AP49">
        <v>284477</v>
      </c>
      <c r="AQ49" s="1">
        <v>178250</v>
      </c>
      <c r="AR49" s="3">
        <v>201022</v>
      </c>
    </row>
    <row r="50" spans="2:54">
      <c r="B50" t="s">
        <v>116</v>
      </c>
      <c r="AF50" s="2"/>
      <c r="AH50" s="3">
        <v>1063874</v>
      </c>
      <c r="AI50">
        <v>1408975</v>
      </c>
      <c r="AJ50">
        <v>1122536</v>
      </c>
      <c r="AK50">
        <v>89070</v>
      </c>
      <c r="AL50">
        <v>358382</v>
      </c>
      <c r="AM50">
        <v>413832</v>
      </c>
      <c r="AR50" s="3"/>
    </row>
    <row r="51" spans="2:54">
      <c r="B51" t="s">
        <v>155</v>
      </c>
      <c r="AF51" s="2"/>
      <c r="AG51">
        <v>437850</v>
      </c>
      <c r="AH51" s="3">
        <v>47200</v>
      </c>
      <c r="AI51">
        <v>1100</v>
      </c>
      <c r="AJ51">
        <v>189020</v>
      </c>
      <c r="AK51">
        <v>254546</v>
      </c>
      <c r="AL51">
        <v>13129</v>
      </c>
      <c r="AM51">
        <v>244156</v>
      </c>
      <c r="AN51">
        <v>60030</v>
      </c>
      <c r="AO51">
        <v>127500</v>
      </c>
      <c r="AP51">
        <v>125035</v>
      </c>
      <c r="AQ51" s="1">
        <v>93325</v>
      </c>
      <c r="AR51" s="3">
        <v>184500</v>
      </c>
    </row>
    <row r="52" spans="2:54">
      <c r="B52" t="s">
        <v>66</v>
      </c>
      <c r="AF52" s="2"/>
      <c r="AH52" s="3"/>
      <c r="AK52">
        <v>16000</v>
      </c>
      <c r="AM52">
        <v>38626</v>
      </c>
      <c r="AN52">
        <v>134465</v>
      </c>
      <c r="AO52">
        <v>95887</v>
      </c>
      <c r="AP52">
        <v>647981</v>
      </c>
      <c r="AQ52" s="1">
        <v>1285559</v>
      </c>
      <c r="AR52" s="3">
        <v>196465</v>
      </c>
      <c r="AZ52">
        <v>13096</v>
      </c>
    </row>
    <row r="53" spans="2:54">
      <c r="B53" t="s">
        <v>118</v>
      </c>
      <c r="AB53">
        <v>9930</v>
      </c>
      <c r="AF53" s="2"/>
      <c r="AG53">
        <v>16290</v>
      </c>
      <c r="AH53" s="3">
        <v>4100</v>
      </c>
      <c r="AI53">
        <v>3400</v>
      </c>
      <c r="AJ53">
        <v>20243</v>
      </c>
      <c r="AK53">
        <v>11900</v>
      </c>
      <c r="AL53">
        <v>460747</v>
      </c>
      <c r="AM53">
        <v>332597</v>
      </c>
      <c r="AN53">
        <v>70200</v>
      </c>
      <c r="AO53">
        <v>623706</v>
      </c>
      <c r="AP53">
        <v>1129838</v>
      </c>
      <c r="AQ53" s="1">
        <v>1491876</v>
      </c>
      <c r="AR53" s="3">
        <v>1323043</v>
      </c>
    </row>
    <row r="54" spans="2:54">
      <c r="B54" t="s">
        <v>119</v>
      </c>
      <c r="AB54">
        <v>38505</v>
      </c>
      <c r="AC54">
        <v>8360</v>
      </c>
      <c r="AD54">
        <v>51440</v>
      </c>
      <c r="AE54">
        <v>10000</v>
      </c>
      <c r="AF54" s="2">
        <v>15800</v>
      </c>
      <c r="AG54">
        <v>4610</v>
      </c>
      <c r="AH54" s="3">
        <v>36880</v>
      </c>
      <c r="AI54">
        <v>35140</v>
      </c>
      <c r="AJ54">
        <v>107740</v>
      </c>
      <c r="AK54">
        <v>500</v>
      </c>
      <c r="AL54">
        <v>1800</v>
      </c>
      <c r="AN54">
        <v>18000</v>
      </c>
      <c r="AP54">
        <v>30061</v>
      </c>
      <c r="AQ54" s="1">
        <v>278637</v>
      </c>
      <c r="AR54" s="3">
        <v>784706</v>
      </c>
    </row>
    <row r="55" spans="2:54">
      <c r="B55" t="s">
        <v>190</v>
      </c>
      <c r="AB55">
        <v>2450</v>
      </c>
      <c r="AF55" s="2"/>
      <c r="AH55" s="3"/>
      <c r="AR55" s="3"/>
    </row>
    <row r="56" spans="2:54">
      <c r="B56" t="s">
        <v>121</v>
      </c>
      <c r="AF56" s="2"/>
      <c r="AG56">
        <v>140112</v>
      </c>
      <c r="AH56" s="3"/>
      <c r="AK56">
        <v>151169</v>
      </c>
      <c r="AR56" s="3"/>
    </row>
    <row r="57" spans="2:54">
      <c r="B57" t="s">
        <v>11</v>
      </c>
      <c r="C57" t="s">
        <v>12</v>
      </c>
      <c r="Y57">
        <v>28282023</v>
      </c>
      <c r="Z57">
        <v>29889001</v>
      </c>
      <c r="AA57">
        <v>193253964</v>
      </c>
      <c r="AB57">
        <v>386020204</v>
      </c>
      <c r="AC57">
        <v>756133382</v>
      </c>
      <c r="AD57">
        <v>458213921</v>
      </c>
      <c r="AE57">
        <v>370392219</v>
      </c>
      <c r="AF57" s="2">
        <v>488165141</v>
      </c>
      <c r="AG57">
        <v>566738110</v>
      </c>
      <c r="AH57" s="3">
        <v>538414155</v>
      </c>
      <c r="AI57">
        <v>486814714</v>
      </c>
      <c r="AJ57">
        <v>317746223</v>
      </c>
      <c r="AK57">
        <v>125460201</v>
      </c>
      <c r="AL57">
        <v>118530177</v>
      </c>
      <c r="AM57">
        <v>136557648</v>
      </c>
      <c r="AN57">
        <v>200668314</v>
      </c>
      <c r="AO57">
        <v>164554267</v>
      </c>
      <c r="AP57">
        <v>222935834</v>
      </c>
      <c r="AQ57" s="1">
        <v>215377197</v>
      </c>
      <c r="AR57" s="3">
        <v>289246043</v>
      </c>
      <c r="AX57">
        <v>1531</v>
      </c>
      <c r="AY57">
        <v>17301</v>
      </c>
      <c r="AZ57">
        <v>708297</v>
      </c>
      <c r="BA57">
        <v>1368042</v>
      </c>
      <c r="BB57">
        <v>258294</v>
      </c>
    </row>
    <row r="58" spans="2:54">
      <c r="B58" t="s">
        <v>13</v>
      </c>
      <c r="AA58">
        <v>125100</v>
      </c>
      <c r="AB58">
        <v>1115087</v>
      </c>
      <c r="AC58">
        <v>1090200</v>
      </c>
      <c r="AD58">
        <v>1246185</v>
      </c>
      <c r="AE58">
        <v>2243217</v>
      </c>
      <c r="AF58" s="2">
        <v>2071549</v>
      </c>
      <c r="AG58">
        <v>12330451</v>
      </c>
      <c r="AH58" s="3">
        <v>17174524</v>
      </c>
      <c r="AI58">
        <v>9166120</v>
      </c>
      <c r="AJ58">
        <v>5298038</v>
      </c>
      <c r="AK58">
        <v>6434087</v>
      </c>
      <c r="AL58">
        <v>9311378</v>
      </c>
      <c r="AM58">
        <v>8209832</v>
      </c>
      <c r="AN58">
        <v>8960160</v>
      </c>
      <c r="AO58">
        <v>18050662</v>
      </c>
      <c r="AP58">
        <v>20242866</v>
      </c>
      <c r="AQ58" s="1">
        <v>17255807</v>
      </c>
      <c r="AR58" s="3">
        <v>11316740</v>
      </c>
      <c r="AY58">
        <v>3311</v>
      </c>
      <c r="AZ58">
        <v>17040</v>
      </c>
      <c r="BA58">
        <v>13238</v>
      </c>
      <c r="BB58">
        <v>12517</v>
      </c>
    </row>
    <row r="59" spans="2:54">
      <c r="B59" t="s">
        <v>57</v>
      </c>
      <c r="AB59">
        <v>672000</v>
      </c>
      <c r="AC59">
        <v>4461920</v>
      </c>
      <c r="AD59">
        <v>4360792</v>
      </c>
      <c r="AE59">
        <v>1907400</v>
      </c>
      <c r="AF59" s="2">
        <v>4328420</v>
      </c>
      <c r="AG59">
        <v>12361758</v>
      </c>
      <c r="AH59" s="3">
        <v>27388327</v>
      </c>
      <c r="AI59">
        <v>26517410</v>
      </c>
      <c r="AJ59">
        <v>11332660</v>
      </c>
      <c r="AK59">
        <v>9223740</v>
      </c>
      <c r="AL59">
        <v>9253908</v>
      </c>
      <c r="AM59">
        <v>12987444</v>
      </c>
      <c r="AN59">
        <v>15573796</v>
      </c>
      <c r="AO59">
        <v>13557678</v>
      </c>
      <c r="AP59">
        <v>34329617</v>
      </c>
      <c r="AQ59" s="1">
        <v>16246301</v>
      </c>
      <c r="AR59" s="3">
        <v>14143943</v>
      </c>
      <c r="BA59">
        <v>5102</v>
      </c>
      <c r="BB59">
        <v>8133</v>
      </c>
    </row>
    <row r="60" spans="2:54">
      <c r="B60" t="s">
        <v>67</v>
      </c>
      <c r="AB60">
        <v>30</v>
      </c>
      <c r="AD60">
        <v>342000</v>
      </c>
      <c r="AE60">
        <v>1000</v>
      </c>
      <c r="AF60" s="2">
        <v>963990</v>
      </c>
      <c r="AG60">
        <v>465222</v>
      </c>
      <c r="AH60" s="3">
        <v>51870</v>
      </c>
      <c r="AI60">
        <v>7580</v>
      </c>
      <c r="AJ60">
        <v>11391</v>
      </c>
      <c r="AL60">
        <v>300</v>
      </c>
      <c r="AM60">
        <v>7550</v>
      </c>
      <c r="AO60">
        <v>4360</v>
      </c>
      <c r="AP60">
        <v>29610</v>
      </c>
      <c r="AR60" s="3">
        <v>76000</v>
      </c>
      <c r="BA60">
        <v>869</v>
      </c>
      <c r="BB60">
        <v>49</v>
      </c>
    </row>
    <row r="61" spans="2:54">
      <c r="B61" t="s">
        <v>156</v>
      </c>
      <c r="AF61" s="2"/>
      <c r="AH61" s="3"/>
      <c r="AI61">
        <v>645858</v>
      </c>
      <c r="AJ61">
        <v>416573</v>
      </c>
      <c r="AK61">
        <v>840178</v>
      </c>
      <c r="AL61">
        <v>800791</v>
      </c>
      <c r="AM61">
        <v>278922</v>
      </c>
      <c r="AN61">
        <v>1012676</v>
      </c>
      <c r="AO61">
        <v>153468</v>
      </c>
      <c r="AP61">
        <v>1087137</v>
      </c>
      <c r="AQ61" s="1">
        <v>1270369</v>
      </c>
      <c r="AR61" s="3">
        <v>1375117</v>
      </c>
    </row>
    <row r="62" spans="2:54">
      <c r="B62" t="s">
        <v>95</v>
      </c>
      <c r="Y62">
        <v>99305936</v>
      </c>
      <c r="Z62">
        <v>397445506</v>
      </c>
      <c r="AA62">
        <v>311005113</v>
      </c>
      <c r="AB62">
        <v>339323650</v>
      </c>
      <c r="AC62">
        <v>388962378</v>
      </c>
      <c r="AD62">
        <v>636850113</v>
      </c>
      <c r="AE62">
        <v>724416568</v>
      </c>
      <c r="AF62" s="2">
        <v>678774171</v>
      </c>
      <c r="AG62">
        <v>779447252</v>
      </c>
      <c r="AH62" s="3">
        <v>675130643</v>
      </c>
      <c r="AI62">
        <v>790725796</v>
      </c>
      <c r="AJ62">
        <v>543305203</v>
      </c>
      <c r="AK62">
        <v>344763331</v>
      </c>
      <c r="AL62">
        <v>470678632</v>
      </c>
      <c r="AM62">
        <v>597793156</v>
      </c>
      <c r="AN62">
        <v>751464941</v>
      </c>
      <c r="AO62">
        <v>1039059319</v>
      </c>
      <c r="AP62">
        <v>1361293491</v>
      </c>
      <c r="AQ62" s="1">
        <v>1813863774</v>
      </c>
      <c r="AR62" s="3">
        <v>1762002774</v>
      </c>
    </row>
    <row r="63" spans="2:54">
      <c r="B63" t="s">
        <v>14</v>
      </c>
      <c r="C63" t="s">
        <v>15</v>
      </c>
      <c r="AF63" s="2"/>
      <c r="AH63" s="3"/>
      <c r="AR63" s="3"/>
      <c r="BB63">
        <v>563003</v>
      </c>
    </row>
    <row r="64" spans="2:54">
      <c r="B64" t="s">
        <v>16</v>
      </c>
      <c r="C64" t="s">
        <v>17</v>
      </c>
      <c r="AF64" s="2"/>
      <c r="AH64" s="3"/>
      <c r="AR64" s="3"/>
      <c r="AY64">
        <v>2779</v>
      </c>
      <c r="AZ64">
        <v>230511</v>
      </c>
      <c r="BA64">
        <v>262652</v>
      </c>
      <c r="BB64">
        <v>34417</v>
      </c>
    </row>
    <row r="65" spans="2:54">
      <c r="B65" t="s">
        <v>122</v>
      </c>
      <c r="AF65" s="2"/>
      <c r="AG65">
        <v>1827323</v>
      </c>
      <c r="AH65" s="3">
        <v>3030590</v>
      </c>
      <c r="AI65">
        <v>2061152</v>
      </c>
      <c r="AJ65">
        <v>1498667</v>
      </c>
      <c r="AK65">
        <v>644378</v>
      </c>
      <c r="AL65">
        <v>1150955</v>
      </c>
      <c r="AM65">
        <v>1251452</v>
      </c>
      <c r="AN65">
        <v>375693</v>
      </c>
      <c r="AO65">
        <v>492287</v>
      </c>
      <c r="AP65">
        <v>1430165</v>
      </c>
      <c r="AQ65" s="1">
        <v>480536</v>
      </c>
      <c r="AR65" s="3">
        <v>730734</v>
      </c>
    </row>
    <row r="66" spans="2:54">
      <c r="B66" t="s">
        <v>79</v>
      </c>
      <c r="AF66" s="2"/>
      <c r="AH66" s="3">
        <v>6150</v>
      </c>
      <c r="AJ66">
        <v>262860</v>
      </c>
      <c r="AL66">
        <v>189994</v>
      </c>
      <c r="AP66">
        <v>332644</v>
      </c>
      <c r="AQ66" s="1">
        <v>153150</v>
      </c>
      <c r="AR66" s="3">
        <v>760692</v>
      </c>
    </row>
    <row r="67" spans="2:54">
      <c r="B67" t="s">
        <v>157</v>
      </c>
      <c r="AF67" s="2"/>
      <c r="AH67" s="3"/>
      <c r="AJ67">
        <v>120</v>
      </c>
      <c r="AK67">
        <v>60</v>
      </c>
      <c r="AR67" s="3"/>
    </row>
    <row r="68" spans="2:54">
      <c r="B68" t="s">
        <v>74</v>
      </c>
      <c r="AF68" s="2">
        <v>25000</v>
      </c>
      <c r="AG68">
        <v>1750</v>
      </c>
      <c r="AH68" s="3">
        <v>780</v>
      </c>
      <c r="AI68">
        <v>20290</v>
      </c>
      <c r="AJ68">
        <v>20100</v>
      </c>
      <c r="AK68">
        <v>2460</v>
      </c>
      <c r="AL68">
        <v>850</v>
      </c>
      <c r="AN68">
        <v>634</v>
      </c>
      <c r="AO68">
        <v>29385</v>
      </c>
      <c r="AP68">
        <v>22030</v>
      </c>
      <c r="AQ68" s="1">
        <v>171799</v>
      </c>
      <c r="AR68" s="3">
        <v>115140</v>
      </c>
      <c r="AZ68">
        <v>18</v>
      </c>
    </row>
    <row r="69" spans="2:54">
      <c r="B69" t="s">
        <v>19</v>
      </c>
      <c r="Z69">
        <v>11000</v>
      </c>
      <c r="AA69">
        <v>164760</v>
      </c>
      <c r="AB69">
        <v>537345</v>
      </c>
      <c r="AC69">
        <v>183750</v>
      </c>
      <c r="AD69">
        <v>817425</v>
      </c>
      <c r="AE69">
        <v>293695</v>
      </c>
      <c r="AF69" s="2">
        <v>169600</v>
      </c>
      <c r="AG69">
        <v>430810</v>
      </c>
      <c r="AH69" s="3">
        <v>645813</v>
      </c>
      <c r="AI69">
        <v>371365</v>
      </c>
      <c r="AJ69">
        <v>614088</v>
      </c>
      <c r="AK69">
        <v>316826</v>
      </c>
      <c r="AL69">
        <v>268996</v>
      </c>
      <c r="AM69">
        <v>129742</v>
      </c>
      <c r="AN69">
        <v>513182</v>
      </c>
      <c r="AO69">
        <v>2874184</v>
      </c>
      <c r="AP69">
        <v>910280</v>
      </c>
      <c r="AQ69" s="1">
        <v>4740043</v>
      </c>
      <c r="AR69" s="3">
        <v>3723003</v>
      </c>
      <c r="AY69">
        <v>1542</v>
      </c>
      <c r="AZ69">
        <v>7616</v>
      </c>
      <c r="BA69">
        <v>29779</v>
      </c>
      <c r="BB69">
        <v>18180</v>
      </c>
    </row>
    <row r="70" spans="2:54">
      <c r="B70" t="s">
        <v>141</v>
      </c>
      <c r="AA70">
        <v>486000</v>
      </c>
      <c r="AB70">
        <v>177130</v>
      </c>
      <c r="AC70">
        <v>189850</v>
      </c>
      <c r="AD70">
        <v>879569</v>
      </c>
      <c r="AE70">
        <v>1556172</v>
      </c>
      <c r="AF70" s="2">
        <v>2610299</v>
      </c>
      <c r="AG70">
        <v>2757264</v>
      </c>
      <c r="AH70" s="3">
        <v>2852040</v>
      </c>
      <c r="AI70">
        <v>964535</v>
      </c>
      <c r="AJ70">
        <v>1040050</v>
      </c>
      <c r="AK70">
        <v>621790</v>
      </c>
      <c r="AL70">
        <v>4381681</v>
      </c>
      <c r="AM70">
        <v>21098565</v>
      </c>
      <c r="AN70">
        <v>14720007</v>
      </c>
      <c r="AO70">
        <v>14247436</v>
      </c>
      <c r="AP70">
        <v>27184758</v>
      </c>
      <c r="AQ70" s="1">
        <v>10740428</v>
      </c>
      <c r="AR70" s="3">
        <v>20063398</v>
      </c>
    </row>
    <row r="71" spans="2:54">
      <c r="B71" t="s">
        <v>145</v>
      </c>
      <c r="AF71" s="2"/>
      <c r="AG71">
        <v>132674</v>
      </c>
      <c r="AH71" s="3">
        <v>340737</v>
      </c>
      <c r="AI71">
        <v>94500</v>
      </c>
      <c r="AJ71">
        <v>266491</v>
      </c>
      <c r="AK71">
        <v>194746</v>
      </c>
      <c r="AN71">
        <v>55040</v>
      </c>
      <c r="AO71">
        <v>14100</v>
      </c>
      <c r="AP71">
        <v>109850</v>
      </c>
      <c r="AQ71" s="1">
        <v>101594</v>
      </c>
      <c r="AR71" s="3"/>
    </row>
    <row r="72" spans="2:54">
      <c r="B72" t="s">
        <v>142</v>
      </c>
      <c r="AF72" s="2"/>
      <c r="AH72" s="3"/>
      <c r="AK72">
        <v>18350</v>
      </c>
      <c r="AM72">
        <v>19661</v>
      </c>
      <c r="AN72">
        <v>89200</v>
      </c>
      <c r="AO72">
        <v>85980</v>
      </c>
      <c r="AP72">
        <v>37587</v>
      </c>
      <c r="AQ72" s="1">
        <v>15400</v>
      </c>
      <c r="AR72" s="3">
        <v>262290</v>
      </c>
    </row>
    <row r="73" spans="2:54">
      <c r="B73" t="s">
        <v>81</v>
      </c>
      <c r="AB73">
        <v>200</v>
      </c>
      <c r="AF73" s="2">
        <v>250</v>
      </c>
      <c r="AG73">
        <v>300</v>
      </c>
      <c r="AH73" s="3">
        <v>189000</v>
      </c>
      <c r="AI73">
        <v>9900</v>
      </c>
      <c r="AJ73">
        <v>820</v>
      </c>
      <c r="AK73">
        <v>4320</v>
      </c>
      <c r="AL73">
        <v>3438</v>
      </c>
      <c r="AP73">
        <v>35580</v>
      </c>
      <c r="AQ73" s="1">
        <v>692388</v>
      </c>
      <c r="AR73" s="3">
        <v>200</v>
      </c>
    </row>
    <row r="74" spans="2:54">
      <c r="B74" t="s">
        <v>20</v>
      </c>
      <c r="Y74">
        <v>9881675</v>
      </c>
      <c r="Z74">
        <v>1017783</v>
      </c>
      <c r="AA74">
        <v>1145041</v>
      </c>
      <c r="AB74">
        <v>7758222</v>
      </c>
      <c r="AC74">
        <v>20764374</v>
      </c>
      <c r="AD74">
        <v>97903448</v>
      </c>
      <c r="AE74">
        <v>19566101</v>
      </c>
      <c r="AF74" s="2">
        <v>32262028</v>
      </c>
      <c r="AG74">
        <v>88632432</v>
      </c>
      <c r="AH74" s="3">
        <v>90485133</v>
      </c>
      <c r="AI74">
        <v>48658814</v>
      </c>
      <c r="AJ74">
        <v>50026480</v>
      </c>
      <c r="AK74">
        <v>59036081</v>
      </c>
      <c r="AL74">
        <v>39545289</v>
      </c>
      <c r="AM74">
        <v>50712193</v>
      </c>
      <c r="AN74">
        <v>67059042</v>
      </c>
      <c r="AO74">
        <v>61001809</v>
      </c>
      <c r="AP74">
        <v>33087589</v>
      </c>
      <c r="AQ74" s="1">
        <v>75125356</v>
      </c>
      <c r="AR74" s="3">
        <v>16168588</v>
      </c>
      <c r="AX74">
        <v>29</v>
      </c>
      <c r="AY74">
        <v>70951</v>
      </c>
      <c r="AZ74">
        <v>296121</v>
      </c>
      <c r="BA74">
        <v>1188274</v>
      </c>
      <c r="BB74">
        <v>188452</v>
      </c>
    </row>
    <row r="75" spans="2:54">
      <c r="B75" t="s">
        <v>75</v>
      </c>
      <c r="AA75">
        <v>4931199</v>
      </c>
      <c r="AB75">
        <v>3731160</v>
      </c>
      <c r="AC75">
        <v>6659620</v>
      </c>
      <c r="AD75">
        <v>16845521</v>
      </c>
      <c r="AE75">
        <v>1778260</v>
      </c>
      <c r="AF75" s="2">
        <v>1761402</v>
      </c>
      <c r="AG75">
        <v>121085</v>
      </c>
      <c r="AH75" s="3">
        <v>165345</v>
      </c>
      <c r="AI75">
        <v>420926</v>
      </c>
      <c r="AJ75">
        <v>94935</v>
      </c>
      <c r="AK75">
        <v>284995</v>
      </c>
      <c r="AL75">
        <v>708687</v>
      </c>
      <c r="AM75">
        <v>376815</v>
      </c>
      <c r="AN75">
        <v>342083</v>
      </c>
      <c r="AO75">
        <v>408675</v>
      </c>
      <c r="AP75">
        <v>807241</v>
      </c>
      <c r="AQ75" s="1">
        <v>679956</v>
      </c>
      <c r="AR75" s="3">
        <v>2394435</v>
      </c>
      <c r="AY75">
        <v>21165</v>
      </c>
      <c r="AZ75">
        <v>6475</v>
      </c>
      <c r="BA75">
        <v>2830</v>
      </c>
      <c r="BB75">
        <v>4362</v>
      </c>
    </row>
    <row r="76" spans="2:54">
      <c r="B76" t="s">
        <v>148</v>
      </c>
      <c r="AF76" s="2"/>
      <c r="AH76" s="3"/>
      <c r="AN76">
        <v>11980</v>
      </c>
      <c r="AR76" s="3">
        <v>15492</v>
      </c>
    </row>
    <row r="77" spans="2:54">
      <c r="B77" t="s">
        <v>21</v>
      </c>
      <c r="C77" t="s">
        <v>166</v>
      </c>
      <c r="Y77">
        <v>1064287</v>
      </c>
      <c r="Z77">
        <v>8644020</v>
      </c>
      <c r="AA77">
        <v>10606956</v>
      </c>
      <c r="AB77">
        <v>30362489</v>
      </c>
      <c r="AC77">
        <v>252623807</v>
      </c>
      <c r="AD77">
        <v>1213944686</v>
      </c>
      <c r="AE77">
        <v>783288295</v>
      </c>
      <c r="AF77" s="2">
        <v>32078539</v>
      </c>
      <c r="AG77">
        <v>77163079</v>
      </c>
      <c r="AH77" s="3">
        <v>1025448574</v>
      </c>
      <c r="AI77">
        <v>200064672</v>
      </c>
      <c r="AJ77">
        <v>90459185</v>
      </c>
      <c r="AK77">
        <f>82900176+11521268</f>
        <v>94421444</v>
      </c>
      <c r="AL77">
        <f>29761600+77392155</f>
        <v>107153755</v>
      </c>
      <c r="AM77">
        <f>39127334+3836436</f>
        <v>42963770</v>
      </c>
      <c r="AN77">
        <v>16560435</v>
      </c>
      <c r="AO77">
        <f>39332996+64948805</f>
        <v>104281801</v>
      </c>
      <c r="AP77">
        <v>41705405</v>
      </c>
      <c r="AQ77" s="1">
        <v>51603318</v>
      </c>
      <c r="AR77" s="3">
        <v>65252469</v>
      </c>
      <c r="AX77">
        <v>3164</v>
      </c>
      <c r="AY77">
        <v>29702</v>
      </c>
      <c r="AZ77">
        <v>76635</v>
      </c>
      <c r="BA77">
        <v>97689</v>
      </c>
      <c r="BB77">
        <v>1846</v>
      </c>
    </row>
    <row r="78" spans="2:54">
      <c r="B78" t="s">
        <v>22</v>
      </c>
      <c r="Z78">
        <v>120000</v>
      </c>
      <c r="AA78">
        <v>45</v>
      </c>
      <c r="AB78">
        <v>54859</v>
      </c>
      <c r="AC78">
        <v>972435</v>
      </c>
      <c r="AD78">
        <v>104980</v>
      </c>
      <c r="AE78">
        <v>6413049</v>
      </c>
      <c r="AF78" s="2">
        <v>11341693</v>
      </c>
      <c r="AG78">
        <v>3760854</v>
      </c>
      <c r="AH78" s="3">
        <v>4585531</v>
      </c>
      <c r="AI78">
        <v>467645</v>
      </c>
      <c r="AJ78">
        <v>74997</v>
      </c>
      <c r="AK78">
        <v>5055653</v>
      </c>
      <c r="AL78">
        <v>6430</v>
      </c>
      <c r="AM78">
        <v>2129400</v>
      </c>
      <c r="AO78">
        <v>500</v>
      </c>
      <c r="AP78">
        <v>100</v>
      </c>
      <c r="AR78" s="3"/>
      <c r="AX78">
        <v>292673</v>
      </c>
      <c r="AY78">
        <v>1170270</v>
      </c>
      <c r="AZ78">
        <v>1420742</v>
      </c>
      <c r="BA78">
        <v>2273397</v>
      </c>
      <c r="BB78">
        <v>464847</v>
      </c>
    </row>
    <row r="79" spans="2:54">
      <c r="B79" t="s">
        <v>125</v>
      </c>
      <c r="AF79" s="2"/>
      <c r="AH79" s="3"/>
      <c r="AP79">
        <v>11200</v>
      </c>
      <c r="AQ79" s="1">
        <v>177</v>
      </c>
      <c r="AR79" s="3"/>
    </row>
    <row r="80" spans="2:54">
      <c r="B80" t="s">
        <v>126</v>
      </c>
      <c r="AF80" s="2"/>
      <c r="AH80" s="3"/>
      <c r="AK80">
        <v>137440</v>
      </c>
      <c r="AL80">
        <v>56000</v>
      </c>
      <c r="AN80">
        <v>88985</v>
      </c>
      <c r="AO80">
        <v>138125</v>
      </c>
      <c r="AQ80" s="1">
        <v>437921</v>
      </c>
      <c r="AR80" s="3">
        <v>1448617</v>
      </c>
    </row>
    <row r="81" spans="2:54">
      <c r="B81" t="s">
        <v>127</v>
      </c>
      <c r="AF81" s="2"/>
      <c r="AH81" s="3">
        <v>747872</v>
      </c>
      <c r="AI81">
        <v>558059</v>
      </c>
      <c r="AJ81">
        <v>181306</v>
      </c>
      <c r="AK81">
        <v>242670</v>
      </c>
      <c r="AL81">
        <v>106650</v>
      </c>
      <c r="AM81">
        <v>20800</v>
      </c>
      <c r="AR81" s="3"/>
    </row>
    <row r="82" spans="2:54">
      <c r="B82" t="s">
        <v>128</v>
      </c>
      <c r="AF82" s="2"/>
      <c r="AH82" s="3"/>
      <c r="AJ82">
        <v>400</v>
      </c>
      <c r="AL82">
        <v>34987</v>
      </c>
      <c r="AM82">
        <v>26418</v>
      </c>
      <c r="AN82">
        <v>197900</v>
      </c>
      <c r="AO82">
        <v>300</v>
      </c>
      <c r="AP82">
        <v>255268</v>
      </c>
      <c r="AQ82" s="1">
        <v>155171</v>
      </c>
      <c r="AR82" s="3">
        <v>47848</v>
      </c>
    </row>
    <row r="83" spans="2:54">
      <c r="B83" t="s">
        <v>177</v>
      </c>
      <c r="C83" t="s">
        <v>131</v>
      </c>
      <c r="AF83" s="2"/>
      <c r="AG83">
        <v>7004774</v>
      </c>
      <c r="AH83" s="3">
        <v>7426628</v>
      </c>
      <c r="AR83" s="3"/>
    </row>
    <row r="84" spans="2:54">
      <c r="B84" t="s">
        <v>83</v>
      </c>
      <c r="Z84">
        <v>1661071</v>
      </c>
      <c r="AA84">
        <v>2306502</v>
      </c>
      <c r="AB84">
        <v>4470</v>
      </c>
      <c r="AC84">
        <v>2356274</v>
      </c>
      <c r="AD84">
        <v>6746924</v>
      </c>
      <c r="AE84">
        <v>300</v>
      </c>
      <c r="AF84" s="2">
        <v>1324169</v>
      </c>
      <c r="AG84">
        <v>7076530</v>
      </c>
      <c r="AH84" s="3">
        <v>6023221</v>
      </c>
      <c r="AI84">
        <v>17249716</v>
      </c>
      <c r="AJ84">
        <v>23493136</v>
      </c>
      <c r="AK84">
        <v>16148366</v>
      </c>
      <c r="AL84">
        <v>9739497</v>
      </c>
      <c r="AM84">
        <v>4768703</v>
      </c>
      <c r="AN84">
        <v>5538387</v>
      </c>
      <c r="AO84">
        <v>4126299</v>
      </c>
      <c r="AP84">
        <v>2087958</v>
      </c>
      <c r="AQ84" s="1">
        <v>1777139</v>
      </c>
      <c r="AR84" s="3">
        <v>3925275</v>
      </c>
      <c r="AZ84">
        <v>17034</v>
      </c>
      <c r="BA84">
        <v>17413</v>
      </c>
      <c r="BB84">
        <v>3168</v>
      </c>
    </row>
    <row r="85" spans="2:54">
      <c r="B85" t="s">
        <v>64</v>
      </c>
      <c r="C85" t="s">
        <v>65</v>
      </c>
      <c r="Y85">
        <v>4464762</v>
      </c>
      <c r="Z85">
        <v>5154373</v>
      </c>
      <c r="AA85">
        <v>17141363</v>
      </c>
      <c r="AB85">
        <v>29117145</v>
      </c>
      <c r="AC85">
        <v>50613021</v>
      </c>
      <c r="AD85">
        <v>76637535</v>
      </c>
      <c r="AE85">
        <v>49696756</v>
      </c>
      <c r="AF85" s="2">
        <v>48077681</v>
      </c>
      <c r="AG85">
        <v>59561154</v>
      </c>
      <c r="AH85" s="3">
        <v>125726537</v>
      </c>
      <c r="AI85">
        <v>57812955</v>
      </c>
      <c r="AJ85">
        <v>49315426</v>
      </c>
      <c r="AK85">
        <v>29008701</v>
      </c>
      <c r="AL85">
        <v>63601119</v>
      </c>
      <c r="AM85">
        <v>156836592</v>
      </c>
      <c r="AN85">
        <v>224777742</v>
      </c>
      <c r="AO85">
        <v>214027451</v>
      </c>
      <c r="AP85">
        <v>290919438</v>
      </c>
      <c r="AQ85" s="1">
        <v>255860398</v>
      </c>
      <c r="AR85" s="3">
        <v>280736026</v>
      </c>
      <c r="AX85">
        <v>48453</v>
      </c>
      <c r="AY85">
        <v>25271</v>
      </c>
      <c r="AZ85">
        <v>174250</v>
      </c>
      <c r="BA85">
        <v>393909</v>
      </c>
      <c r="BB85">
        <v>852053</v>
      </c>
    </row>
    <row r="86" spans="2:54">
      <c r="B86" t="s">
        <v>158</v>
      </c>
      <c r="C86" t="s">
        <v>159</v>
      </c>
      <c r="AF86" s="2"/>
      <c r="AH86" s="3">
        <v>3677330</v>
      </c>
      <c r="AI86">
        <v>502530</v>
      </c>
      <c r="AJ86">
        <v>15510</v>
      </c>
      <c r="AR86" s="3"/>
    </row>
    <row r="87" spans="2:54">
      <c r="B87" t="s">
        <v>178</v>
      </c>
      <c r="AF87" s="2">
        <v>137760</v>
      </c>
      <c r="AG87">
        <v>1048405</v>
      </c>
      <c r="AH87" s="3">
        <v>3305446</v>
      </c>
      <c r="AR87" s="3"/>
    </row>
    <row r="88" spans="2:54">
      <c r="B88" t="s">
        <v>160</v>
      </c>
      <c r="AF88" s="2"/>
      <c r="AH88" s="3"/>
      <c r="AJ88">
        <v>197001</v>
      </c>
      <c r="AN88">
        <v>572161</v>
      </c>
      <c r="AO88">
        <v>227560</v>
      </c>
      <c r="AP88">
        <v>20412</v>
      </c>
      <c r="AR88" s="3"/>
    </row>
    <row r="89" spans="2:54">
      <c r="B89" t="s">
        <v>53</v>
      </c>
      <c r="AF89" s="2"/>
      <c r="AH89" s="3"/>
      <c r="AI89">
        <v>3807349</v>
      </c>
      <c r="AJ89">
        <v>664737</v>
      </c>
      <c r="AK89">
        <v>445325</v>
      </c>
      <c r="AL89">
        <v>469176</v>
      </c>
      <c r="AM89">
        <v>749856</v>
      </c>
      <c r="AN89">
        <v>10106573</v>
      </c>
      <c r="AO89">
        <v>216836</v>
      </c>
      <c r="AP89">
        <v>659487</v>
      </c>
      <c r="AQ89" s="1">
        <v>222295</v>
      </c>
      <c r="AR89" s="3">
        <v>68725</v>
      </c>
      <c r="BA89">
        <v>171</v>
      </c>
      <c r="BB89">
        <v>46</v>
      </c>
    </row>
    <row r="90" spans="2:54">
      <c r="B90" t="s">
        <v>78</v>
      </c>
      <c r="AF90" s="2"/>
      <c r="AH90" s="3"/>
      <c r="AJ90">
        <v>346872</v>
      </c>
      <c r="AK90">
        <v>338566</v>
      </c>
      <c r="AL90">
        <v>87544</v>
      </c>
      <c r="AM90">
        <v>340527</v>
      </c>
      <c r="AN90">
        <v>110046</v>
      </c>
      <c r="AO90">
        <v>461207</v>
      </c>
      <c r="AP90">
        <v>212675</v>
      </c>
      <c r="AQ90" s="1">
        <v>263690</v>
      </c>
      <c r="AR90" s="3">
        <v>130914</v>
      </c>
    </row>
    <row r="91" spans="2:54">
      <c r="B91" t="s">
        <v>51</v>
      </c>
      <c r="AF91" s="2">
        <v>189868</v>
      </c>
      <c r="AG91">
        <v>3595014</v>
      </c>
      <c r="AH91" s="3"/>
      <c r="AI91">
        <v>241328</v>
      </c>
      <c r="AJ91">
        <v>493694</v>
      </c>
      <c r="AK91">
        <v>2180</v>
      </c>
      <c r="AL91">
        <v>873312</v>
      </c>
      <c r="AM91">
        <v>604619</v>
      </c>
      <c r="AN91">
        <v>482601</v>
      </c>
      <c r="AO91">
        <v>773931</v>
      </c>
      <c r="AP91">
        <v>978689</v>
      </c>
      <c r="AQ91" s="1">
        <v>746889</v>
      </c>
      <c r="AR91" s="3">
        <v>698771</v>
      </c>
      <c r="AZ91">
        <v>130</v>
      </c>
      <c r="BA91">
        <v>485</v>
      </c>
      <c r="BB91">
        <v>533</v>
      </c>
    </row>
    <row r="92" spans="2:54">
      <c r="B92" t="s">
        <v>161</v>
      </c>
      <c r="AF92" s="2"/>
      <c r="AH92" s="3">
        <v>3459656</v>
      </c>
      <c r="AI92">
        <v>1820139</v>
      </c>
      <c r="AJ92">
        <v>973626</v>
      </c>
      <c r="AK92">
        <v>906546</v>
      </c>
      <c r="AL92">
        <v>1918643</v>
      </c>
      <c r="AM92">
        <v>746307</v>
      </c>
      <c r="AR92" s="3"/>
    </row>
    <row r="93" spans="2:54">
      <c r="B93" t="s">
        <v>133</v>
      </c>
      <c r="AF93" s="2"/>
      <c r="AG93">
        <v>1052524</v>
      </c>
      <c r="AH93" s="3">
        <v>3757861</v>
      </c>
      <c r="AI93">
        <v>1102212</v>
      </c>
      <c r="AJ93">
        <v>687723</v>
      </c>
      <c r="AK93">
        <v>1056868</v>
      </c>
      <c r="AL93">
        <v>160768</v>
      </c>
      <c r="AM93">
        <v>65407</v>
      </c>
      <c r="AN93">
        <v>99428</v>
      </c>
      <c r="AO93">
        <v>98069</v>
      </c>
      <c r="AP93">
        <v>151548</v>
      </c>
      <c r="AQ93" s="1">
        <v>133683</v>
      </c>
      <c r="AR93" s="3">
        <v>35732</v>
      </c>
    </row>
    <row r="94" spans="2:54">
      <c r="B94" t="s">
        <v>174</v>
      </c>
      <c r="AF94" s="2">
        <v>287574</v>
      </c>
      <c r="AG94">
        <v>70000</v>
      </c>
      <c r="AH94" s="3">
        <v>85900</v>
      </c>
      <c r="AR94" s="3"/>
    </row>
    <row r="95" spans="2:54">
      <c r="B95" t="s">
        <v>134</v>
      </c>
      <c r="C95" t="s">
        <v>165</v>
      </c>
      <c r="Z95">
        <v>256250</v>
      </c>
      <c r="AA95">
        <v>1730880</v>
      </c>
      <c r="AB95">
        <v>1563756</v>
      </c>
      <c r="AC95">
        <v>4066263</v>
      </c>
      <c r="AD95">
        <v>3200349</v>
      </c>
      <c r="AE95">
        <v>4769788</v>
      </c>
      <c r="AF95" s="2">
        <v>5137613</v>
      </c>
      <c r="AG95">
        <v>9888993</v>
      </c>
      <c r="AH95" s="3">
        <v>10442909</v>
      </c>
      <c r="AI95">
        <v>10113330</v>
      </c>
      <c r="AJ95">
        <v>4704910</v>
      </c>
      <c r="AK95">
        <v>437645</v>
      </c>
      <c r="AL95">
        <v>41843</v>
      </c>
      <c r="AM95">
        <v>1034655</v>
      </c>
      <c r="AN95">
        <v>1948632</v>
      </c>
      <c r="AO95">
        <v>427645</v>
      </c>
      <c r="AP95">
        <v>7596391</v>
      </c>
      <c r="AQ95" s="1">
        <v>3753353</v>
      </c>
      <c r="AR95" s="3">
        <v>2790900</v>
      </c>
    </row>
    <row r="96" spans="2:54">
      <c r="B96" t="s">
        <v>23</v>
      </c>
      <c r="AF96" s="2"/>
      <c r="AH96" s="3">
        <v>2748200</v>
      </c>
      <c r="AI96">
        <v>1722710</v>
      </c>
      <c r="AJ96">
        <v>1192364</v>
      </c>
      <c r="AK96">
        <v>20000</v>
      </c>
      <c r="AL96">
        <v>768152</v>
      </c>
      <c r="AM96">
        <v>398067</v>
      </c>
      <c r="AR96" s="3"/>
      <c r="AX96">
        <v>11364</v>
      </c>
      <c r="AY96">
        <v>108458</v>
      </c>
      <c r="AZ96">
        <v>622601</v>
      </c>
      <c r="BA96">
        <v>404378</v>
      </c>
      <c r="BB96">
        <v>284009</v>
      </c>
    </row>
    <row r="97" spans="2:54">
      <c r="B97" t="s">
        <v>58</v>
      </c>
      <c r="Y97">
        <v>290000</v>
      </c>
      <c r="Z97">
        <v>81500</v>
      </c>
      <c r="AA97">
        <v>2291064</v>
      </c>
      <c r="AB97">
        <v>8872541</v>
      </c>
      <c r="AC97">
        <v>5675600</v>
      </c>
      <c r="AD97">
        <v>6794309</v>
      </c>
      <c r="AE97">
        <v>2851490</v>
      </c>
      <c r="AF97" s="2">
        <v>4674083</v>
      </c>
      <c r="AG97">
        <v>8944202</v>
      </c>
      <c r="AH97" s="3">
        <v>15788434</v>
      </c>
      <c r="AI97">
        <v>26345505</v>
      </c>
      <c r="AJ97">
        <v>43403685</v>
      </c>
      <c r="AK97">
        <v>16269882</v>
      </c>
      <c r="AL97">
        <v>32670145</v>
      </c>
      <c r="AM97">
        <v>33314796</v>
      </c>
      <c r="AN97">
        <v>21153653</v>
      </c>
      <c r="AO97">
        <v>15463048</v>
      </c>
      <c r="AP97">
        <v>16607347</v>
      </c>
      <c r="AQ97" s="1">
        <v>30067219</v>
      </c>
      <c r="AR97" s="3">
        <v>35711040</v>
      </c>
      <c r="AZ97">
        <v>2282</v>
      </c>
      <c r="BA97">
        <v>6263</v>
      </c>
    </row>
    <row r="98" spans="2:54">
      <c r="B98" t="s">
        <v>24</v>
      </c>
      <c r="Y98">
        <v>4723228</v>
      </c>
      <c r="Z98">
        <v>17511998</v>
      </c>
      <c r="AA98">
        <v>42779304</v>
      </c>
      <c r="AB98">
        <v>110677227</v>
      </c>
      <c r="AC98">
        <v>101783088</v>
      </c>
      <c r="AD98">
        <v>67779463</v>
      </c>
      <c r="AE98">
        <v>25797044</v>
      </c>
      <c r="AF98" s="2">
        <v>15382408</v>
      </c>
      <c r="AG98">
        <v>15060475</v>
      </c>
      <c r="AH98" s="3">
        <v>18128864</v>
      </c>
      <c r="AI98">
        <v>10078060</v>
      </c>
      <c r="AJ98">
        <v>8847387</v>
      </c>
      <c r="AK98">
        <v>3031624</v>
      </c>
      <c r="AL98">
        <v>546208</v>
      </c>
      <c r="AM98">
        <v>2778852</v>
      </c>
      <c r="AN98">
        <v>9979638</v>
      </c>
      <c r="AO98">
        <v>8737716</v>
      </c>
      <c r="AP98">
        <v>13134765</v>
      </c>
      <c r="AQ98" s="1">
        <v>10252714</v>
      </c>
      <c r="AR98" s="3">
        <v>5314213</v>
      </c>
      <c r="AY98">
        <v>2009</v>
      </c>
      <c r="AZ98">
        <v>1437</v>
      </c>
      <c r="BA98">
        <v>79485</v>
      </c>
      <c r="BB98">
        <v>6448</v>
      </c>
    </row>
    <row r="99" spans="2:54">
      <c r="B99" t="s">
        <v>71</v>
      </c>
      <c r="AD99">
        <v>8255</v>
      </c>
      <c r="AE99">
        <v>95870</v>
      </c>
      <c r="AF99" s="2">
        <v>89600</v>
      </c>
      <c r="AG99">
        <v>202860</v>
      </c>
      <c r="AH99" s="3">
        <v>114220</v>
      </c>
      <c r="AI99">
        <v>836465</v>
      </c>
      <c r="AJ99">
        <v>283400</v>
      </c>
      <c r="AK99">
        <v>94250</v>
      </c>
      <c r="AL99">
        <v>414242</v>
      </c>
      <c r="AM99">
        <v>145500</v>
      </c>
      <c r="AN99">
        <v>271313</v>
      </c>
      <c r="AO99">
        <v>3786891</v>
      </c>
      <c r="AP99">
        <v>9229916</v>
      </c>
      <c r="AQ99" s="1">
        <v>6884507</v>
      </c>
      <c r="AR99" s="3">
        <v>13152948</v>
      </c>
      <c r="AZ99">
        <v>26</v>
      </c>
      <c r="BA99">
        <v>2157</v>
      </c>
      <c r="BB99">
        <v>25797</v>
      </c>
    </row>
    <row r="100" spans="2:54">
      <c r="B100" t="s">
        <v>136</v>
      </c>
      <c r="AF100" s="2"/>
      <c r="AG100">
        <v>26000</v>
      </c>
      <c r="AH100" s="3"/>
      <c r="AN100">
        <v>24600</v>
      </c>
      <c r="AO100">
        <v>38967</v>
      </c>
      <c r="AP100">
        <v>18048</v>
      </c>
      <c r="AQ100" s="1">
        <v>290209</v>
      </c>
      <c r="AR100" s="3">
        <v>413891</v>
      </c>
    </row>
    <row r="101" spans="2:54">
      <c r="B101" t="s">
        <v>25</v>
      </c>
      <c r="AB101">
        <v>2416130</v>
      </c>
      <c r="AC101">
        <v>46940</v>
      </c>
      <c r="AD101">
        <v>8200</v>
      </c>
      <c r="AE101">
        <v>3100</v>
      </c>
      <c r="AF101" s="2">
        <v>14400</v>
      </c>
      <c r="AG101">
        <v>19670</v>
      </c>
      <c r="AH101" s="3">
        <v>13120</v>
      </c>
      <c r="AI101">
        <v>27525</v>
      </c>
      <c r="AJ101">
        <v>7180</v>
      </c>
      <c r="AK101">
        <v>337984</v>
      </c>
      <c r="AL101">
        <v>254658</v>
      </c>
      <c r="AN101">
        <v>208743</v>
      </c>
      <c r="AO101">
        <v>1810505</v>
      </c>
      <c r="AP101">
        <v>1313290</v>
      </c>
      <c r="AQ101" s="1">
        <v>6385754</v>
      </c>
      <c r="AR101" s="3">
        <v>2079383</v>
      </c>
      <c r="AZ101">
        <v>4950</v>
      </c>
      <c r="BA101">
        <v>69850</v>
      </c>
      <c r="BB101">
        <v>118487</v>
      </c>
    </row>
    <row r="102" spans="2:54" ht="15.75">
      <c r="B102" t="s">
        <v>186</v>
      </c>
      <c r="C102" s="4" t="s">
        <v>185</v>
      </c>
      <c r="Z102">
        <v>36945200</v>
      </c>
      <c r="AA102">
        <v>49541348</v>
      </c>
      <c r="AB102">
        <v>108693522</v>
      </c>
      <c r="AF102" s="2"/>
      <c r="AH102" s="3"/>
      <c r="AR102" s="3"/>
    </row>
    <row r="103" spans="2:54">
      <c r="B103" t="s">
        <v>26</v>
      </c>
      <c r="Y103">
        <v>41385486</v>
      </c>
      <c r="Z103">
        <v>40783849</v>
      </c>
      <c r="AA103">
        <v>215812560</v>
      </c>
      <c r="AB103">
        <v>348154850</v>
      </c>
      <c r="AC103">
        <v>362874301</v>
      </c>
      <c r="AD103">
        <v>180536554</v>
      </c>
      <c r="AE103">
        <v>188776427</v>
      </c>
      <c r="AF103" s="2">
        <v>176540522</v>
      </c>
      <c r="AG103">
        <v>246600438</v>
      </c>
      <c r="AH103" s="3">
        <v>316170342</v>
      </c>
      <c r="AI103">
        <v>283094940</v>
      </c>
      <c r="AJ103">
        <v>192667415</v>
      </c>
      <c r="AK103">
        <v>82191883</v>
      </c>
      <c r="AL103">
        <v>74340782</v>
      </c>
      <c r="AM103">
        <v>51463628</v>
      </c>
      <c r="AN103">
        <v>62792943</v>
      </c>
      <c r="AO103">
        <v>86282819</v>
      </c>
      <c r="AP103">
        <v>339337431</v>
      </c>
      <c r="AQ103" s="1">
        <v>75004645</v>
      </c>
      <c r="AR103" s="3">
        <v>140398893</v>
      </c>
      <c r="AY103">
        <v>28634</v>
      </c>
      <c r="AZ103">
        <v>112948</v>
      </c>
      <c r="BA103">
        <v>255654</v>
      </c>
      <c r="BB103">
        <v>376159</v>
      </c>
    </row>
    <row r="104" spans="2:54">
      <c r="B104" t="s">
        <v>138</v>
      </c>
      <c r="AF104" s="2"/>
      <c r="AH104" s="3"/>
      <c r="AR104" s="3">
        <v>19325</v>
      </c>
    </row>
    <row r="105" spans="2:54">
      <c r="B105" t="s">
        <v>146</v>
      </c>
      <c r="AF105" s="2"/>
      <c r="AH105" s="3"/>
      <c r="AL105">
        <v>2400</v>
      </c>
      <c r="AM105">
        <v>73455</v>
      </c>
      <c r="AN105">
        <v>448123</v>
      </c>
      <c r="AO105">
        <v>664360</v>
      </c>
      <c r="AP105">
        <v>1140056</v>
      </c>
      <c r="AQ105" s="1">
        <v>1031852</v>
      </c>
      <c r="AR105" s="3">
        <v>533148</v>
      </c>
    </row>
    <row r="106" spans="2:54">
      <c r="B106" t="s">
        <v>18</v>
      </c>
      <c r="Y106">
        <v>550060</v>
      </c>
      <c r="Z106">
        <v>1353162</v>
      </c>
      <c r="AA106">
        <v>14064009</v>
      </c>
      <c r="AB106">
        <v>16331270</v>
      </c>
      <c r="AC106">
        <v>36641026</v>
      </c>
      <c r="AD106">
        <v>28345103</v>
      </c>
      <c r="AE106">
        <v>27829632</v>
      </c>
      <c r="AF106" s="2">
        <v>21329919</v>
      </c>
      <c r="AG106">
        <v>30493537</v>
      </c>
      <c r="AH106" s="3">
        <v>53662458</v>
      </c>
      <c r="AI106">
        <v>61343713</v>
      </c>
      <c r="AJ106">
        <v>21779297</v>
      </c>
      <c r="AK106">
        <v>12224346</v>
      </c>
      <c r="AL106">
        <v>20422719</v>
      </c>
      <c r="AM106">
        <v>34426831</v>
      </c>
      <c r="AN106">
        <v>15461938</v>
      </c>
      <c r="AO106">
        <v>64745365</v>
      </c>
      <c r="AP106">
        <v>142771292</v>
      </c>
      <c r="AQ106" s="1">
        <v>108788088</v>
      </c>
      <c r="AR106" s="3">
        <v>103387723</v>
      </c>
      <c r="AY106">
        <v>178776</v>
      </c>
      <c r="AZ106">
        <v>637304</v>
      </c>
      <c r="BA106">
        <v>967719</v>
      </c>
      <c r="BB106">
        <v>703498</v>
      </c>
    </row>
    <row r="107" spans="2:54">
      <c r="B107" t="s">
        <v>139</v>
      </c>
      <c r="AF107" s="2"/>
      <c r="AH107" s="3"/>
      <c r="AO107">
        <v>54000</v>
      </c>
      <c r="AP107">
        <v>115000</v>
      </c>
      <c r="AQ107" s="1">
        <v>200250</v>
      </c>
      <c r="AR107" s="3">
        <v>1144834</v>
      </c>
    </row>
    <row r="108" spans="2:54">
      <c r="B108" t="s">
        <v>140</v>
      </c>
      <c r="AF108" s="2"/>
      <c r="AG108">
        <v>113400</v>
      </c>
      <c r="AH108" s="3">
        <v>126000</v>
      </c>
      <c r="AI108">
        <v>652400</v>
      </c>
      <c r="AJ108">
        <v>325150</v>
      </c>
      <c r="AK108">
        <v>197262</v>
      </c>
      <c r="AL108">
        <v>210754</v>
      </c>
      <c r="AM108">
        <v>373190</v>
      </c>
      <c r="AO108">
        <v>119850</v>
      </c>
      <c r="AR108" s="3"/>
    </row>
    <row r="109" spans="2:54">
      <c r="B109" t="s">
        <v>42</v>
      </c>
      <c r="C109" t="s">
        <v>43</v>
      </c>
      <c r="AF109" s="2">
        <v>144900</v>
      </c>
      <c r="AG109">
        <v>1383240</v>
      </c>
      <c r="AH109" s="3">
        <v>2021188</v>
      </c>
      <c r="AI109">
        <v>139850</v>
      </c>
      <c r="AJ109">
        <v>31506</v>
      </c>
      <c r="AK109">
        <v>468197</v>
      </c>
      <c r="AL109">
        <v>653326</v>
      </c>
      <c r="AN109">
        <v>386200</v>
      </c>
      <c r="AO109">
        <v>283762</v>
      </c>
      <c r="AP109">
        <v>684500</v>
      </c>
      <c r="AQ109" s="1">
        <v>602335</v>
      </c>
      <c r="AR109" s="3">
        <v>975140</v>
      </c>
      <c r="BA109">
        <v>1630</v>
      </c>
    </row>
    <row r="110" spans="2:54">
      <c r="B110" t="s">
        <v>27</v>
      </c>
      <c r="C110" t="s">
        <v>28</v>
      </c>
      <c r="Y110">
        <v>67597744</v>
      </c>
      <c r="Z110">
        <v>100762656</v>
      </c>
      <c r="AA110">
        <v>299264853</v>
      </c>
      <c r="AB110">
        <v>629115397</v>
      </c>
      <c r="AC110">
        <v>943747132</v>
      </c>
      <c r="AD110">
        <v>834339063</v>
      </c>
      <c r="AE110">
        <v>938742828</v>
      </c>
      <c r="AF110" s="2">
        <v>726722178</v>
      </c>
      <c r="AG110">
        <v>579608220</v>
      </c>
      <c r="AH110" s="3">
        <v>425911272</v>
      </c>
      <c r="AI110">
        <v>556115169</v>
      </c>
      <c r="AJ110">
        <v>743600180</v>
      </c>
      <c r="AK110">
        <v>402500984</v>
      </c>
      <c r="AL110">
        <v>366123753</v>
      </c>
      <c r="AM110">
        <v>437294042</v>
      </c>
      <c r="AN110">
        <v>540027257</v>
      </c>
      <c r="AO110">
        <v>539866037</v>
      </c>
      <c r="AP110">
        <v>493030364</v>
      </c>
      <c r="AQ110" s="1">
        <v>398361214</v>
      </c>
      <c r="AR110" s="3"/>
      <c r="AX110">
        <v>21484</v>
      </c>
      <c r="AY110">
        <v>720748</v>
      </c>
      <c r="AZ110">
        <v>1593336</v>
      </c>
      <c r="BA110">
        <v>2412628</v>
      </c>
      <c r="BB110">
        <v>436040</v>
      </c>
    </row>
    <row r="111" spans="2:54">
      <c r="B111" t="s">
        <v>181</v>
      </c>
      <c r="AF111" s="2"/>
      <c r="AH111" s="3"/>
      <c r="AR111" s="3">
        <v>769202614</v>
      </c>
    </row>
    <row r="112" spans="2:54">
      <c r="B112" t="s">
        <v>182</v>
      </c>
      <c r="AF112" s="2"/>
      <c r="AH112" s="3"/>
      <c r="AR112" s="3">
        <v>31619076</v>
      </c>
    </row>
    <row r="113" spans="2:54">
      <c r="B113" t="s">
        <v>72</v>
      </c>
      <c r="AC113">
        <v>105</v>
      </c>
      <c r="AD113">
        <v>11710</v>
      </c>
      <c r="AF113" s="2">
        <v>7830006</v>
      </c>
      <c r="AG113">
        <v>3803040</v>
      </c>
      <c r="AH113" s="3">
        <v>7111445</v>
      </c>
      <c r="AI113">
        <v>45155</v>
      </c>
      <c r="AJ113">
        <v>319023</v>
      </c>
      <c r="AK113">
        <v>32700</v>
      </c>
      <c r="AL113">
        <v>281910</v>
      </c>
      <c r="AM113">
        <v>157545</v>
      </c>
      <c r="AN113">
        <v>199806</v>
      </c>
      <c r="AO113">
        <v>186647</v>
      </c>
      <c r="AP113">
        <v>11256</v>
      </c>
      <c r="AQ113" s="1">
        <v>59210</v>
      </c>
      <c r="AR113" s="3">
        <v>37276</v>
      </c>
      <c r="AY113">
        <v>54</v>
      </c>
    </row>
    <row r="114" spans="2:54">
      <c r="B114" t="s">
        <v>29</v>
      </c>
      <c r="C114" t="s">
        <v>30</v>
      </c>
      <c r="Y114">
        <v>48578667</v>
      </c>
      <c r="Z114">
        <v>169101530</v>
      </c>
      <c r="AA114">
        <v>281205903</v>
      </c>
      <c r="AB114">
        <v>517225440</v>
      </c>
      <c r="AC114">
        <v>389554057</v>
      </c>
      <c r="AD114">
        <v>364842493</v>
      </c>
      <c r="AE114">
        <v>296158983</v>
      </c>
      <c r="AF114" s="2">
        <v>216306408</v>
      </c>
      <c r="AG114">
        <v>199866178</v>
      </c>
      <c r="AH114" s="3">
        <v>175538997</v>
      </c>
      <c r="AI114">
        <v>178475051</v>
      </c>
      <c r="AJ114">
        <v>138404588</v>
      </c>
      <c r="AK114">
        <v>66499336</v>
      </c>
      <c r="AL114">
        <v>111531824</v>
      </c>
      <c r="AM114">
        <v>136592009</v>
      </c>
      <c r="AN114">
        <v>97486909</v>
      </c>
      <c r="AO114">
        <v>98028054</v>
      </c>
      <c r="AP114">
        <v>111895398</v>
      </c>
      <c r="AQ114" s="1">
        <v>83740547</v>
      </c>
      <c r="AR114" s="3">
        <v>167528582</v>
      </c>
      <c r="AX114">
        <v>432</v>
      </c>
      <c r="AY114">
        <v>75757</v>
      </c>
      <c r="AZ114">
        <v>315211</v>
      </c>
      <c r="BA114">
        <v>512428</v>
      </c>
      <c r="BB114">
        <v>328030</v>
      </c>
    </row>
    <row r="115" spans="2:54">
      <c r="B115" t="s">
        <v>31</v>
      </c>
      <c r="Z115">
        <v>48610</v>
      </c>
      <c r="AA115">
        <v>327738</v>
      </c>
      <c r="AB115">
        <v>618757</v>
      </c>
      <c r="AC115">
        <v>446515</v>
      </c>
      <c r="AD115">
        <v>6573770</v>
      </c>
      <c r="AE115">
        <v>457252</v>
      </c>
      <c r="AF115" s="2">
        <v>305373</v>
      </c>
      <c r="AG115">
        <v>399448</v>
      </c>
      <c r="AH115" s="3">
        <v>1538750</v>
      </c>
      <c r="AI115">
        <v>1170690</v>
      </c>
      <c r="AJ115">
        <v>2484793</v>
      </c>
      <c r="AK115">
        <v>2024369</v>
      </c>
      <c r="AL115">
        <v>3830010</v>
      </c>
      <c r="AM115">
        <v>4207770</v>
      </c>
      <c r="AN115">
        <v>10761516</v>
      </c>
      <c r="AO115">
        <v>14210958</v>
      </c>
      <c r="AP115">
        <v>65537593</v>
      </c>
      <c r="AQ115" s="1">
        <v>30922969</v>
      </c>
      <c r="AR115" s="3">
        <v>59449612</v>
      </c>
      <c r="AY115">
        <v>2386</v>
      </c>
      <c r="AZ115">
        <v>102621</v>
      </c>
      <c r="BA115">
        <v>470584</v>
      </c>
      <c r="BB115">
        <v>271373</v>
      </c>
    </row>
    <row r="116" spans="2:54">
      <c r="B116" t="s">
        <v>94</v>
      </c>
      <c r="Y116">
        <v>274180</v>
      </c>
      <c r="Z116">
        <v>166450</v>
      </c>
      <c r="AA116">
        <v>4813577</v>
      </c>
      <c r="AB116">
        <v>4508480</v>
      </c>
      <c r="AC116">
        <v>8419364</v>
      </c>
      <c r="AD116">
        <v>12701075</v>
      </c>
      <c r="AE116">
        <v>18866243</v>
      </c>
      <c r="AF116" s="2">
        <v>7508702</v>
      </c>
      <c r="AG116">
        <v>3686638</v>
      </c>
      <c r="AH116" s="3">
        <v>6114013</v>
      </c>
      <c r="AI116">
        <v>70812999</v>
      </c>
      <c r="AJ116">
        <v>68268975</v>
      </c>
      <c r="AK116">
        <v>37226889</v>
      </c>
      <c r="AL116">
        <v>42396851</v>
      </c>
      <c r="AM116">
        <v>59742134</v>
      </c>
      <c r="AN116">
        <v>50882433</v>
      </c>
      <c r="AO116">
        <v>33144328</v>
      </c>
      <c r="AP116">
        <v>2010128</v>
      </c>
      <c r="AQ116" s="1">
        <v>999066</v>
      </c>
      <c r="AR116" s="3">
        <v>2024764</v>
      </c>
    </row>
    <row r="117" spans="2:54">
      <c r="B117" t="s">
        <v>107</v>
      </c>
      <c r="AF117" s="2"/>
      <c r="AH117" s="3"/>
      <c r="AQ117" s="1">
        <v>1365</v>
      </c>
      <c r="AR117" s="3">
        <v>1836</v>
      </c>
    </row>
    <row r="118" spans="2:54">
      <c r="B118" t="s">
        <v>108</v>
      </c>
      <c r="AF118" s="2"/>
      <c r="AG118">
        <v>248000</v>
      </c>
      <c r="AH118" s="3">
        <v>590464</v>
      </c>
      <c r="AI118">
        <v>375865</v>
      </c>
      <c r="AL118">
        <v>147270</v>
      </c>
      <c r="AM118">
        <v>544073</v>
      </c>
      <c r="AN118">
        <v>119354</v>
      </c>
      <c r="AO118">
        <v>199766</v>
      </c>
      <c r="AP118">
        <v>843249</v>
      </c>
      <c r="AQ118" s="1">
        <v>475566</v>
      </c>
      <c r="AR118" s="3">
        <v>834900</v>
      </c>
    </row>
    <row r="119" spans="2:54">
      <c r="B119" t="s">
        <v>120</v>
      </c>
      <c r="AF119" s="2">
        <v>445473</v>
      </c>
      <c r="AG119">
        <v>12000</v>
      </c>
      <c r="AH119" s="3">
        <v>76130</v>
      </c>
      <c r="AI119">
        <v>50350</v>
      </c>
      <c r="AN119">
        <v>119683</v>
      </c>
      <c r="AQ119" s="1">
        <v>5500</v>
      </c>
      <c r="AR119" s="3">
        <v>10260</v>
      </c>
    </row>
    <row r="120" spans="2:54">
      <c r="B120" t="s">
        <v>36</v>
      </c>
      <c r="C120" t="s">
        <v>162</v>
      </c>
      <c r="AB120">
        <v>1641000</v>
      </c>
      <c r="AF120" s="2">
        <v>1180000</v>
      </c>
      <c r="AG120">
        <v>953589</v>
      </c>
      <c r="AH120" s="3"/>
      <c r="AI120">
        <v>875000</v>
      </c>
      <c r="AM120">
        <v>855178</v>
      </c>
      <c r="AN120">
        <v>2010500</v>
      </c>
      <c r="AO120">
        <v>6364173</v>
      </c>
      <c r="AP120">
        <v>10756905</v>
      </c>
      <c r="AQ120" s="1">
        <v>369233</v>
      </c>
      <c r="AR120" s="3">
        <v>1892736</v>
      </c>
      <c r="AZ120">
        <v>2787</v>
      </c>
      <c r="BA120">
        <v>406</v>
      </c>
    </row>
    <row r="121" spans="2:54">
      <c r="B121" t="s">
        <v>163</v>
      </c>
      <c r="AF121" s="2"/>
      <c r="AG121">
        <v>251650</v>
      </c>
      <c r="AH121" s="3">
        <v>375375</v>
      </c>
      <c r="AI121">
        <v>853684</v>
      </c>
      <c r="AL121">
        <v>345000</v>
      </c>
      <c r="AR121" s="3"/>
    </row>
    <row r="122" spans="2:54">
      <c r="B122" t="s">
        <v>129</v>
      </c>
      <c r="AF122" s="2"/>
      <c r="AH122" s="3"/>
      <c r="AI122">
        <v>42219</v>
      </c>
      <c r="AO122">
        <v>15773</v>
      </c>
      <c r="AQ122" s="1">
        <v>38169</v>
      </c>
      <c r="AR122" s="3">
        <v>57423</v>
      </c>
    </row>
    <row r="123" spans="2:54">
      <c r="B123" t="s">
        <v>32</v>
      </c>
      <c r="AF123" s="2"/>
      <c r="AH123" s="3"/>
      <c r="AR123" s="3"/>
      <c r="AY123">
        <v>10940</v>
      </c>
      <c r="AZ123">
        <v>80718</v>
      </c>
      <c r="BA123">
        <v>22778</v>
      </c>
      <c r="BB123">
        <v>59349</v>
      </c>
    </row>
    <row r="124" spans="2:54">
      <c r="B124" t="s">
        <v>34</v>
      </c>
      <c r="AF124" s="2"/>
      <c r="AH124" s="3"/>
      <c r="AR124" s="3"/>
      <c r="BA124">
        <v>41</v>
      </c>
      <c r="BB124">
        <v>438</v>
      </c>
    </row>
    <row r="125" spans="2:54">
      <c r="B125" t="s">
        <v>37</v>
      </c>
      <c r="AF125" s="2"/>
      <c r="AH125" s="3"/>
      <c r="AR125" s="3"/>
      <c r="AZ125">
        <v>2824</v>
      </c>
      <c r="BA125">
        <v>7866</v>
      </c>
      <c r="BB125">
        <v>14864</v>
      </c>
    </row>
    <row r="126" spans="2:54">
      <c r="B126" t="s">
        <v>40</v>
      </c>
      <c r="AF126" s="2"/>
      <c r="AH126" s="3"/>
      <c r="AR126" s="3"/>
      <c r="BA126">
        <v>450</v>
      </c>
      <c r="BB126">
        <v>8956</v>
      </c>
    </row>
    <row r="127" spans="2:54">
      <c r="B127" t="s">
        <v>76</v>
      </c>
      <c r="C127" t="s">
        <v>77</v>
      </c>
      <c r="AF127" s="2"/>
      <c r="AH127" s="3"/>
      <c r="AI127">
        <v>1267021</v>
      </c>
      <c r="AL127">
        <v>145689</v>
      </c>
      <c r="AN127">
        <v>163796</v>
      </c>
      <c r="AO127">
        <v>162000</v>
      </c>
      <c r="AP127">
        <v>555259</v>
      </c>
      <c r="AQ127" s="1">
        <v>4245033</v>
      </c>
      <c r="AR127" s="3">
        <v>2255281</v>
      </c>
    </row>
    <row r="128" spans="2:54">
      <c r="B128" t="s">
        <v>41</v>
      </c>
      <c r="AF128" s="2"/>
      <c r="AH128" s="3"/>
      <c r="AR128" s="3"/>
      <c r="BB128">
        <v>37533</v>
      </c>
    </row>
    <row r="129" spans="2:54">
      <c r="B129" t="s">
        <v>44</v>
      </c>
      <c r="AF129" s="2"/>
      <c r="AH129" s="3"/>
      <c r="AR129" s="3"/>
      <c r="AZ129">
        <v>1499</v>
      </c>
      <c r="BA129">
        <v>8457</v>
      </c>
      <c r="BB129">
        <v>13347</v>
      </c>
    </row>
    <row r="130" spans="2:54">
      <c r="B130" t="s">
        <v>47</v>
      </c>
      <c r="C130" t="s">
        <v>48</v>
      </c>
      <c r="AF130" s="2"/>
      <c r="AH130" s="3"/>
      <c r="AR130" s="3"/>
      <c r="BA130">
        <v>2200</v>
      </c>
      <c r="BB130">
        <v>495</v>
      </c>
    </row>
    <row r="131" spans="2:54">
      <c r="B131" t="s">
        <v>49</v>
      </c>
      <c r="C131" t="s">
        <v>50</v>
      </c>
      <c r="AF131" s="2"/>
      <c r="AH131" s="3"/>
      <c r="AR131" s="3"/>
      <c r="BA131">
        <v>1120</v>
      </c>
      <c r="BB131">
        <v>31</v>
      </c>
    </row>
    <row r="132" spans="2:54">
      <c r="B132" t="s">
        <v>56</v>
      </c>
      <c r="AF132" s="2"/>
      <c r="AH132" s="3"/>
      <c r="AR132" s="3"/>
      <c r="AZ132">
        <v>2011</v>
      </c>
      <c r="BA132">
        <v>146</v>
      </c>
      <c r="BB132">
        <v>85</v>
      </c>
    </row>
    <row r="133" spans="2:54">
      <c r="B133" t="s">
        <v>171</v>
      </c>
      <c r="AF133" s="2"/>
      <c r="AH133" s="3"/>
      <c r="AN133">
        <v>129258</v>
      </c>
      <c r="AO133">
        <v>869611</v>
      </c>
      <c r="AP133">
        <v>1390757</v>
      </c>
      <c r="AQ133" s="1">
        <v>221102</v>
      </c>
      <c r="AR133" s="3">
        <v>466893</v>
      </c>
    </row>
    <row r="134" spans="2:54">
      <c r="B134" t="s">
        <v>59</v>
      </c>
      <c r="C134" t="s">
        <v>60</v>
      </c>
      <c r="AF134" s="2"/>
      <c r="AH134" s="3"/>
      <c r="AN134">
        <v>2075975</v>
      </c>
      <c r="AO134">
        <v>1361680</v>
      </c>
      <c r="AP134">
        <v>965051</v>
      </c>
      <c r="AQ134" s="1">
        <v>1840980</v>
      </c>
      <c r="AR134" s="3">
        <v>1827846</v>
      </c>
      <c r="BB134">
        <v>33140</v>
      </c>
    </row>
    <row r="135" spans="2:54">
      <c r="B135" t="s">
        <v>61</v>
      </c>
      <c r="C135" t="s">
        <v>62</v>
      </c>
      <c r="AF135" s="2"/>
      <c r="AH135" s="3"/>
      <c r="AR135" s="3"/>
      <c r="AZ135">
        <v>561</v>
      </c>
      <c r="BA135">
        <v>2600</v>
      </c>
      <c r="BB135">
        <v>5752</v>
      </c>
    </row>
    <row r="136" spans="2:54">
      <c r="B136" t="s">
        <v>184</v>
      </c>
      <c r="AB136">
        <v>726808</v>
      </c>
      <c r="AF136" s="2"/>
      <c r="AH136" s="3"/>
      <c r="AR136" s="3"/>
    </row>
    <row r="137" spans="2:54">
      <c r="B137" t="s">
        <v>187</v>
      </c>
      <c r="C137" t="s">
        <v>188</v>
      </c>
      <c r="Y137">
        <v>2047147</v>
      </c>
      <c r="Z137">
        <v>19319912</v>
      </c>
      <c r="AA137">
        <v>40660006</v>
      </c>
      <c r="AB137">
        <v>8173039</v>
      </c>
      <c r="AF137" s="2"/>
      <c r="AH137" s="3"/>
      <c r="AR137" s="3"/>
    </row>
    <row r="138" spans="2:54">
      <c r="B138" t="s">
        <v>180</v>
      </c>
      <c r="AF138" s="2"/>
      <c r="AH138" s="3"/>
      <c r="AP138">
        <v>3107369</v>
      </c>
      <c r="AR138" s="3"/>
    </row>
    <row r="139" spans="2:54">
      <c r="AH139" s="3"/>
      <c r="AR139" s="3"/>
    </row>
    <row r="140" spans="2:54">
      <c r="B140" t="s">
        <v>189</v>
      </c>
      <c r="N140">
        <f t="shared" ref="N140:AD140" si="0">SUM(N6:N139)</f>
        <v>0</v>
      </c>
      <c r="O140">
        <f t="shared" si="0"/>
        <v>0</v>
      </c>
      <c r="P140">
        <f t="shared" si="0"/>
        <v>0</v>
      </c>
      <c r="Q140">
        <f t="shared" si="0"/>
        <v>0</v>
      </c>
      <c r="R140">
        <f t="shared" si="0"/>
        <v>0</v>
      </c>
      <c r="S140">
        <f t="shared" si="0"/>
        <v>0</v>
      </c>
      <c r="T140">
        <f t="shared" si="0"/>
        <v>0</v>
      </c>
      <c r="U140">
        <f t="shared" si="0"/>
        <v>0</v>
      </c>
      <c r="V140">
        <f t="shared" si="0"/>
        <v>0</v>
      </c>
      <c r="W140">
        <f t="shared" si="0"/>
        <v>0</v>
      </c>
      <c r="X140">
        <f t="shared" si="0"/>
        <v>0</v>
      </c>
      <c r="Y140">
        <f t="shared" si="0"/>
        <v>1320606055</v>
      </c>
      <c r="Z140">
        <f t="shared" si="0"/>
        <v>2460737562</v>
      </c>
      <c r="AA140">
        <f t="shared" si="0"/>
        <v>3691166163</v>
      </c>
      <c r="AB140">
        <f t="shared" si="0"/>
        <v>8048843930</v>
      </c>
      <c r="AC140">
        <f t="shared" si="0"/>
        <v>9538774432</v>
      </c>
      <c r="AD140">
        <f t="shared" si="0"/>
        <v>8904539328</v>
      </c>
      <c r="AE140">
        <f t="shared" ref="AE140:AH140" si="1">SUM(AE4:AE139)</f>
        <v>7818180094</v>
      </c>
      <c r="AF140">
        <f t="shared" si="1"/>
        <v>6400153065</v>
      </c>
      <c r="AG140">
        <f t="shared" si="1"/>
        <v>6444699695</v>
      </c>
      <c r="AH140" s="1">
        <f t="shared" si="1"/>
        <v>7921707922</v>
      </c>
      <c r="AI140">
        <f t="shared" ref="AI140:AN140" si="2">SUM(AI4:AI139)</f>
        <v>6780054206</v>
      </c>
      <c r="AJ140">
        <f t="shared" si="2"/>
        <v>4800965997</v>
      </c>
      <c r="AK140">
        <f t="shared" si="2"/>
        <v>3055576038</v>
      </c>
      <c r="AL140">
        <f t="shared" si="2"/>
        <v>3377844686</v>
      </c>
      <c r="AM140">
        <f t="shared" si="2"/>
        <v>3878203123</v>
      </c>
      <c r="AN140">
        <f t="shared" si="2"/>
        <v>4030360017</v>
      </c>
      <c r="AO140">
        <f>SUM(AO4:AO139)</f>
        <v>4376152873</v>
      </c>
      <c r="AP140">
        <f>SUM(AP4:AP139)</f>
        <v>6272402889</v>
      </c>
      <c r="AQ140" s="1">
        <f>SUM(AQ4:AQ139)</f>
        <v>5047433484</v>
      </c>
      <c r="AR140" s="1">
        <f>SUM(AR4:AR139)</f>
        <v>5521187372</v>
      </c>
      <c r="AS140">
        <f t="shared" ref="AS140:BB140" si="3">SUM(AS6:AS139)</f>
        <v>0</v>
      </c>
      <c r="AT140">
        <f t="shared" si="3"/>
        <v>0</v>
      </c>
      <c r="AU140">
        <f t="shared" si="3"/>
        <v>0</v>
      </c>
      <c r="AV140">
        <f t="shared" si="3"/>
        <v>0</v>
      </c>
      <c r="AW140">
        <f t="shared" si="3"/>
        <v>0</v>
      </c>
      <c r="AX140">
        <f t="shared" si="3"/>
        <v>410348</v>
      </c>
      <c r="AY140">
        <f t="shared" si="3"/>
        <v>2743782</v>
      </c>
      <c r="AZ140">
        <f t="shared" si="3"/>
        <v>8481970</v>
      </c>
      <c r="BA140">
        <f t="shared" si="3"/>
        <v>15174629</v>
      </c>
      <c r="BB140">
        <f t="shared" si="3"/>
        <v>10193367</v>
      </c>
    </row>
    <row r="142" spans="2:54">
      <c r="Y142">
        <f>1320606055-Y140</f>
        <v>0</v>
      </c>
      <c r="Z142">
        <f>2460737562-Z140</f>
        <v>0</v>
      </c>
      <c r="AA142">
        <f>3691166163-AA140</f>
        <v>0</v>
      </c>
      <c r="AB142">
        <f>8048843930-AB140</f>
        <v>0</v>
      </c>
      <c r="AC142">
        <f>9538774432-AC140</f>
        <v>0</v>
      </c>
      <c r="AD142">
        <f>8904539328-AD140</f>
        <v>0</v>
      </c>
      <c r="AE142">
        <f>7818180094-AE140</f>
        <v>0</v>
      </c>
      <c r="AF142">
        <f>6400153065-AF140</f>
        <v>0</v>
      </c>
      <c r="AG142">
        <f>6444699695-AG140</f>
        <v>0</v>
      </c>
      <c r="AH142" s="1">
        <f>7921707922-AH140</f>
        <v>0</v>
      </c>
      <c r="AI142">
        <f>6780054206-AI140</f>
        <v>0</v>
      </c>
      <c r="AJ142">
        <f>4800965997-AJ140</f>
        <v>0</v>
      </c>
      <c r="AK142">
        <f>3055576038-AK140</f>
        <v>0</v>
      </c>
      <c r="AL142">
        <f>3377844686-AL140</f>
        <v>0</v>
      </c>
      <c r="AM142">
        <f>3878203123-AM140</f>
        <v>0</v>
      </c>
      <c r="AN142">
        <f>4030360017-AN140</f>
        <v>0</v>
      </c>
      <c r="AO142">
        <f>4376152873-AO140</f>
        <v>0</v>
      </c>
      <c r="AP142">
        <f>6272402889-AP140</f>
        <v>0</v>
      </c>
      <c r="AQ142" s="1">
        <f>5047433484-AQ140</f>
        <v>0</v>
      </c>
      <c r="AR142" s="1">
        <f>5521187372-AR140</f>
        <v>0</v>
      </c>
      <c r="BA142" t="s">
        <v>86</v>
      </c>
    </row>
    <row r="143" spans="2:54">
      <c r="AY143" t="s">
        <v>84</v>
      </c>
      <c r="BB143" t="s">
        <v>85</v>
      </c>
    </row>
    <row r="144" spans="2:54">
      <c r="AD144" t="s">
        <v>167</v>
      </c>
      <c r="AE144" t="s">
        <v>167</v>
      </c>
      <c r="AF144" t="s">
        <v>167</v>
      </c>
      <c r="AG144" t="s">
        <v>167</v>
      </c>
      <c r="AH144" s="1" t="s">
        <v>167</v>
      </c>
      <c r="AI144" t="s">
        <v>167</v>
      </c>
      <c r="AJ144" t="s">
        <v>167</v>
      </c>
      <c r="AK144" t="s">
        <v>167</v>
      </c>
      <c r="AL144" t="s">
        <v>167</v>
      </c>
      <c r="AM144" t="s">
        <v>167</v>
      </c>
      <c r="AN144" t="s">
        <v>167</v>
      </c>
      <c r="AO144" t="s">
        <v>167</v>
      </c>
      <c r="AY144">
        <f>2743752-AY140</f>
        <v>-30</v>
      </c>
      <c r="BB144">
        <f>10193356-BB140</f>
        <v>-11</v>
      </c>
    </row>
    <row r="146" spans="30:50">
      <c r="AD146" t="s">
        <v>169</v>
      </c>
      <c r="AE146" t="s">
        <v>169</v>
      </c>
      <c r="AF146" t="s">
        <v>169</v>
      </c>
      <c r="AG146" t="s">
        <v>169</v>
      </c>
      <c r="AH146" s="1" t="s">
        <v>169</v>
      </c>
      <c r="AI146" t="s">
        <v>169</v>
      </c>
      <c r="AJ146" t="s">
        <v>169</v>
      </c>
      <c r="AK146" t="s">
        <v>169</v>
      </c>
      <c r="AL146" t="s">
        <v>169</v>
      </c>
      <c r="AM146" t="s">
        <v>169</v>
      </c>
      <c r="AN146" t="s">
        <v>169</v>
      </c>
      <c r="AO146" t="s">
        <v>169</v>
      </c>
      <c r="AX146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46"/>
  <sheetViews>
    <sheetView zoomScale="85" zoomScaleNormal="85" workbookViewId="0">
      <pane xSplit="3" ySplit="1" topLeftCell="V84" activePane="bottomRight" state="frozen"/>
      <selection activeCell="B40" sqref="B40"/>
      <selection pane="topRight" activeCell="B40" sqref="B40"/>
      <selection pane="bottomLeft" activeCell="B40" sqref="B40"/>
      <selection pane="bottomRight" activeCell="B45" sqref="B45:C45"/>
    </sheetView>
  </sheetViews>
  <sheetFormatPr defaultRowHeight="15"/>
  <cols>
    <col min="25" max="29" width="11.28515625" bestFit="1" customWidth="1"/>
    <col min="30" max="31" width="11.28515625" style="1" bestFit="1" customWidth="1"/>
    <col min="32" max="32" width="11.28515625" bestFit="1" customWidth="1"/>
    <col min="33" max="35" width="11.28515625" style="1" bestFit="1" customWidth="1"/>
    <col min="36" max="36" width="13.28515625" style="1" customWidth="1"/>
    <col min="37" max="37" width="16" style="1" customWidth="1"/>
    <col min="38" max="38" width="11.28515625" bestFit="1" customWidth="1"/>
    <col min="39" max="40" width="11.28515625" style="1" bestFit="1" customWidth="1"/>
    <col min="41" max="41" width="11.28515625" bestFit="1" customWidth="1"/>
    <col min="42" max="42" width="13.42578125" customWidth="1"/>
    <col min="43" max="43" width="13.28515625" customWidth="1"/>
    <col min="44" max="44" width="11.28515625" bestFit="1" customWidth="1"/>
  </cols>
  <sheetData>
    <row r="1" spans="1:55">
      <c r="C1" t="s">
        <v>90</v>
      </c>
      <c r="D1" t="s">
        <v>91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 s="1">
        <v>1925</v>
      </c>
      <c r="AE1" s="1">
        <v>1926</v>
      </c>
      <c r="AF1">
        <v>1927</v>
      </c>
      <c r="AG1" s="1">
        <v>1928</v>
      </c>
      <c r="AH1" s="1">
        <v>1929</v>
      </c>
      <c r="AI1" s="1">
        <v>1930</v>
      </c>
      <c r="AJ1" s="1">
        <v>1931</v>
      </c>
      <c r="AK1" s="1">
        <v>1932</v>
      </c>
      <c r="AL1">
        <v>1933</v>
      </c>
      <c r="AM1" s="1">
        <v>1934</v>
      </c>
      <c r="AN1" s="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Y2">
        <v>1</v>
      </c>
      <c r="Z2">
        <v>1</v>
      </c>
      <c r="AA2">
        <v>1</v>
      </c>
      <c r="AB2">
        <v>1</v>
      </c>
      <c r="AC2">
        <v>1</v>
      </c>
      <c r="AD2" s="1">
        <v>1</v>
      </c>
      <c r="AE2" s="1">
        <v>1</v>
      </c>
      <c r="AF2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>
        <v>1</v>
      </c>
      <c r="AM2" s="1">
        <v>1</v>
      </c>
      <c r="AN2" s="1">
        <v>1</v>
      </c>
      <c r="AO2">
        <v>1</v>
      </c>
      <c r="AP2">
        <v>1</v>
      </c>
      <c r="AQ2">
        <v>1</v>
      </c>
      <c r="AR2">
        <v>1</v>
      </c>
      <c r="AX2">
        <v>1000</v>
      </c>
      <c r="AY2">
        <v>1000</v>
      </c>
      <c r="AZ2">
        <v>1000</v>
      </c>
      <c r="BA2">
        <v>1000</v>
      </c>
      <c r="BB2">
        <v>1000</v>
      </c>
    </row>
    <row r="3" spans="1:55">
      <c r="C3">
        <v>1</v>
      </c>
      <c r="D3">
        <v>1</v>
      </c>
      <c r="AI3" s="1" t="s">
        <v>96</v>
      </c>
      <c r="AJ3" s="1" t="s">
        <v>96</v>
      </c>
      <c r="AK3" s="1" t="s">
        <v>96</v>
      </c>
      <c r="AL3" s="1" t="s">
        <v>96</v>
      </c>
      <c r="AM3" s="1" t="s">
        <v>96</v>
      </c>
      <c r="AN3" s="1" t="s">
        <v>96</v>
      </c>
      <c r="AO3" s="1" t="s">
        <v>96</v>
      </c>
      <c r="AP3" s="1" t="s">
        <v>96</v>
      </c>
      <c r="AQ3" s="1" t="s">
        <v>96</v>
      </c>
      <c r="AR3" s="1" t="s">
        <v>96</v>
      </c>
      <c r="AY3" t="s">
        <v>82</v>
      </c>
      <c r="AZ3" t="s">
        <v>82</v>
      </c>
      <c r="BA3" t="s">
        <v>82</v>
      </c>
      <c r="BB3" t="s">
        <v>82</v>
      </c>
    </row>
    <row r="4" spans="1:55">
      <c r="A4" t="s">
        <v>1</v>
      </c>
      <c r="B4" t="s">
        <v>92</v>
      </c>
      <c r="AB4">
        <v>3000</v>
      </c>
      <c r="AD4" s="1">
        <v>159000</v>
      </c>
      <c r="AE4" s="1">
        <v>30300</v>
      </c>
      <c r="AF4">
        <v>358000</v>
      </c>
      <c r="AG4" s="1">
        <v>346500</v>
      </c>
      <c r="AH4" s="1">
        <v>17400</v>
      </c>
      <c r="AI4" s="1">
        <v>45000</v>
      </c>
      <c r="AJ4" s="1">
        <v>256455</v>
      </c>
      <c r="AK4" s="1">
        <v>700</v>
      </c>
      <c r="AL4" s="1">
        <v>179863</v>
      </c>
      <c r="AM4" s="1">
        <v>1021603</v>
      </c>
      <c r="AN4" s="1">
        <v>1258450</v>
      </c>
      <c r="AO4" s="1">
        <v>284104</v>
      </c>
      <c r="AP4" s="1">
        <v>57120</v>
      </c>
      <c r="AQ4" s="2"/>
      <c r="AR4" s="1">
        <v>15374</v>
      </c>
    </row>
    <row r="5" spans="1:55">
      <c r="A5" t="s">
        <v>1</v>
      </c>
      <c r="B5" t="s">
        <v>89</v>
      </c>
      <c r="AI5" s="1">
        <v>9000</v>
      </c>
      <c r="AJ5" s="1">
        <v>1000</v>
      </c>
      <c r="AL5">
        <v>1257</v>
      </c>
      <c r="AM5" s="1">
        <v>29258</v>
      </c>
      <c r="AN5" s="1">
        <v>155951</v>
      </c>
      <c r="AO5" s="1">
        <v>260693</v>
      </c>
      <c r="AP5" s="1">
        <v>98571</v>
      </c>
      <c r="AQ5" s="3">
        <v>40413</v>
      </c>
      <c r="AR5" s="1">
        <v>66061</v>
      </c>
    </row>
    <row r="6" spans="1:55">
      <c r="B6" t="s">
        <v>147</v>
      </c>
      <c r="AM6" s="1">
        <v>5500</v>
      </c>
      <c r="AQ6" s="2">
        <v>6171</v>
      </c>
      <c r="AR6" s="1">
        <v>41412</v>
      </c>
    </row>
    <row r="7" spans="1:55">
      <c r="A7" t="s">
        <v>1</v>
      </c>
      <c r="B7" t="s">
        <v>2</v>
      </c>
      <c r="Y7">
        <v>1791258</v>
      </c>
      <c r="Z7">
        <v>1781491</v>
      </c>
      <c r="AA7">
        <v>8195416</v>
      </c>
      <c r="AB7">
        <v>3590702</v>
      </c>
      <c r="AC7">
        <v>5188298</v>
      </c>
      <c r="AD7" s="1">
        <v>5895227</v>
      </c>
      <c r="AE7" s="1">
        <v>1676378</v>
      </c>
      <c r="AF7">
        <v>1768305</v>
      </c>
      <c r="AG7" s="1">
        <v>3432691</v>
      </c>
      <c r="AH7" s="1">
        <v>3072555</v>
      </c>
      <c r="AI7" s="1">
        <v>3924796</v>
      </c>
      <c r="AJ7" s="1">
        <v>1008500</v>
      </c>
      <c r="AK7" s="1">
        <v>703257</v>
      </c>
      <c r="AL7" s="1">
        <v>313979</v>
      </c>
      <c r="AM7" s="1">
        <v>3205508</v>
      </c>
      <c r="AN7" s="1">
        <v>1705828</v>
      </c>
      <c r="AO7" s="1">
        <v>2085358</v>
      </c>
      <c r="AP7" s="1">
        <v>3410340</v>
      </c>
      <c r="AQ7" s="3">
        <v>2760761</v>
      </c>
      <c r="AR7" s="1">
        <v>541598</v>
      </c>
      <c r="AX7">
        <v>10859</v>
      </c>
      <c r="AZ7">
        <v>17837</v>
      </c>
    </row>
    <row r="8" spans="1:55">
      <c r="B8" t="s">
        <v>95</v>
      </c>
      <c r="Y8">
        <v>50261198</v>
      </c>
      <c r="Z8">
        <v>174412177</v>
      </c>
      <c r="AA8">
        <v>462046619</v>
      </c>
      <c r="AB8">
        <v>724247603</v>
      </c>
      <c r="AC8">
        <v>682123082</v>
      </c>
      <c r="AD8" s="1">
        <v>866323055</v>
      </c>
      <c r="AE8" s="1">
        <v>918313954</v>
      </c>
      <c r="AF8">
        <v>898740388</v>
      </c>
      <c r="AG8" s="1">
        <v>1066509451</v>
      </c>
      <c r="AH8" s="1">
        <v>1188070581</v>
      </c>
      <c r="AI8" s="1">
        <v>1221420036</v>
      </c>
      <c r="AJ8" s="1">
        <v>925407996</v>
      </c>
      <c r="AK8" s="1">
        <v>506425160</v>
      </c>
      <c r="AL8" s="1">
        <v>379244543</v>
      </c>
      <c r="AM8" s="1">
        <v>497162063</v>
      </c>
      <c r="AN8" s="1">
        <v>598079224</v>
      </c>
      <c r="AO8" s="1">
        <v>1087640236</v>
      </c>
      <c r="AP8" s="1">
        <v>1694469719</v>
      </c>
      <c r="AQ8" s="3">
        <v>1618065312</v>
      </c>
      <c r="AR8" s="1">
        <v>2268383392</v>
      </c>
    </row>
    <row r="9" spans="1:55">
      <c r="B9" t="s">
        <v>97</v>
      </c>
      <c r="AI9" s="1">
        <v>6000</v>
      </c>
      <c r="AJ9" s="1">
        <v>21331</v>
      </c>
      <c r="AN9" s="1">
        <v>208260</v>
      </c>
      <c r="AO9">
        <v>355385</v>
      </c>
      <c r="AP9">
        <v>315887</v>
      </c>
      <c r="AQ9" s="2">
        <v>83311</v>
      </c>
      <c r="AR9">
        <v>309814</v>
      </c>
    </row>
    <row r="10" spans="1:55">
      <c r="B10" t="s">
        <v>98</v>
      </c>
      <c r="AI10" s="1">
        <v>26225</v>
      </c>
      <c r="AJ10" s="1">
        <v>420</v>
      </c>
      <c r="AQ10" s="2"/>
    </row>
    <row r="11" spans="1:55">
      <c r="B11" t="s">
        <v>3</v>
      </c>
      <c r="Y11">
        <v>714081709</v>
      </c>
      <c r="Z11">
        <v>1160462790</v>
      </c>
      <c r="AA11">
        <v>1861216538</v>
      </c>
      <c r="AB11">
        <v>2238329729</v>
      </c>
      <c r="AC11">
        <v>1625811879</v>
      </c>
      <c r="AD11" s="1">
        <v>1604203240</v>
      </c>
      <c r="AE11" s="1">
        <v>1532686475</v>
      </c>
      <c r="AF11">
        <v>1424189854</v>
      </c>
      <c r="AG11" s="1">
        <v>1354953929</v>
      </c>
      <c r="AH11" s="1">
        <v>1323912801</v>
      </c>
      <c r="AI11" s="1">
        <v>1170584597</v>
      </c>
      <c r="AJ11" s="1">
        <v>729894434</v>
      </c>
      <c r="AK11" s="1">
        <v>384147507</v>
      </c>
      <c r="AL11" s="1">
        <v>463344303</v>
      </c>
      <c r="AM11" s="1">
        <v>441998357</v>
      </c>
      <c r="AN11" s="1">
        <v>441165864</v>
      </c>
      <c r="AO11" s="1">
        <v>419978177</v>
      </c>
      <c r="AP11" s="1">
        <v>538426161</v>
      </c>
      <c r="AQ11" s="3">
        <v>342357253</v>
      </c>
      <c r="AX11">
        <v>2931</v>
      </c>
      <c r="AY11">
        <v>101231</v>
      </c>
      <c r="AZ11">
        <v>259329</v>
      </c>
      <c r="BA11">
        <v>736585</v>
      </c>
      <c r="BB11">
        <v>1272489</v>
      </c>
    </row>
    <row r="12" spans="1:55">
      <c r="B12" t="s">
        <v>93</v>
      </c>
      <c r="Y12">
        <v>3329675</v>
      </c>
      <c r="Z12">
        <v>11738004</v>
      </c>
      <c r="AA12">
        <v>40036114</v>
      </c>
      <c r="AB12">
        <v>33317396</v>
      </c>
      <c r="AC12">
        <v>38320075</v>
      </c>
      <c r="AD12" s="1">
        <v>42294217</v>
      </c>
      <c r="AE12" s="1">
        <v>73156883</v>
      </c>
      <c r="AF12">
        <v>61074374</v>
      </c>
      <c r="AG12" s="1">
        <v>54385260</v>
      </c>
      <c r="AH12" s="1">
        <v>76602384</v>
      </c>
      <c r="AI12" s="1">
        <v>67803212</v>
      </c>
      <c r="AJ12" s="1">
        <v>57221899</v>
      </c>
      <c r="AK12" s="1">
        <v>41700876</v>
      </c>
      <c r="AL12" s="1">
        <v>25567772</v>
      </c>
      <c r="AM12" s="1">
        <v>73419544</v>
      </c>
      <c r="AN12" s="1">
        <v>69025100</v>
      </c>
      <c r="AO12" s="1">
        <v>100768219</v>
      </c>
      <c r="AP12" s="1">
        <v>84490699</v>
      </c>
      <c r="AQ12" s="3">
        <v>47221353</v>
      </c>
      <c r="AR12" s="1">
        <v>55395453</v>
      </c>
    </row>
    <row r="13" spans="1:55">
      <c r="B13" t="s">
        <v>4</v>
      </c>
      <c r="AQ13" s="2"/>
      <c r="AY13">
        <v>138</v>
      </c>
      <c r="AZ13">
        <v>209563</v>
      </c>
      <c r="BA13">
        <v>851647</v>
      </c>
      <c r="BB13">
        <v>798934</v>
      </c>
    </row>
    <row r="14" spans="1:55">
      <c r="B14" t="s">
        <v>5</v>
      </c>
      <c r="Y14">
        <v>7558328</v>
      </c>
      <c r="Z14">
        <v>9501054</v>
      </c>
      <c r="AA14">
        <v>54034581</v>
      </c>
      <c r="AB14">
        <v>19349683</v>
      </c>
      <c r="AC14">
        <v>7545116</v>
      </c>
      <c r="AD14" s="1">
        <v>12086445</v>
      </c>
      <c r="AE14" s="1">
        <v>6366701</v>
      </c>
      <c r="AF14">
        <v>9818762</v>
      </c>
      <c r="AG14" s="1">
        <v>13891586</v>
      </c>
      <c r="AH14" s="1">
        <v>5634966</v>
      </c>
      <c r="AI14" s="1">
        <v>10161602</v>
      </c>
      <c r="AJ14" s="1">
        <v>1393607</v>
      </c>
      <c r="AK14" s="1">
        <v>5909969</v>
      </c>
      <c r="AL14" s="1">
        <v>1057642</v>
      </c>
      <c r="AM14" s="1">
        <v>1853441</v>
      </c>
      <c r="AN14" s="1">
        <v>13118081</v>
      </c>
      <c r="AO14" s="1">
        <v>7974201</v>
      </c>
      <c r="AP14" s="1">
        <v>14823509</v>
      </c>
      <c r="AQ14" s="3">
        <v>10165372</v>
      </c>
      <c r="AR14" s="1">
        <v>7902981</v>
      </c>
      <c r="AX14">
        <v>138719</v>
      </c>
      <c r="AY14">
        <v>77838</v>
      </c>
      <c r="AZ14">
        <v>271611</v>
      </c>
      <c r="BA14">
        <v>263781</v>
      </c>
      <c r="BB14">
        <v>2996</v>
      </c>
    </row>
    <row r="15" spans="1:55">
      <c r="B15" t="s">
        <v>6</v>
      </c>
      <c r="Y15">
        <v>244326095</v>
      </c>
      <c r="Z15">
        <v>246200294</v>
      </c>
      <c r="AA15">
        <v>458541747</v>
      </c>
      <c r="AB15">
        <v>823372751</v>
      </c>
      <c r="AC15">
        <v>874441631</v>
      </c>
      <c r="AD15" s="1">
        <v>713169114</v>
      </c>
      <c r="AE15" s="1">
        <v>438931613</v>
      </c>
      <c r="AF15">
        <v>510846540</v>
      </c>
      <c r="AG15" s="1">
        <v>446544417</v>
      </c>
      <c r="AH15" s="1">
        <v>425900670</v>
      </c>
      <c r="AI15" s="1">
        <v>411825825</v>
      </c>
      <c r="AJ15" s="1">
        <v>315523500</v>
      </c>
      <c r="AK15" s="1">
        <v>212617685</v>
      </c>
      <c r="AL15" s="1">
        <v>280414203</v>
      </c>
      <c r="AM15" s="1">
        <v>331273325</v>
      </c>
      <c r="AN15" s="1">
        <v>373445181</v>
      </c>
      <c r="AO15" s="1">
        <v>346910329</v>
      </c>
      <c r="AP15" s="1">
        <v>409140626</v>
      </c>
      <c r="AQ15" s="3">
        <v>431326346</v>
      </c>
      <c r="AR15" s="1">
        <v>241996404</v>
      </c>
      <c r="AX15">
        <v>1</v>
      </c>
      <c r="AY15">
        <v>7226</v>
      </c>
      <c r="AZ15">
        <v>461163</v>
      </c>
      <c r="BA15">
        <v>726881</v>
      </c>
      <c r="BB15">
        <v>1550398</v>
      </c>
    </row>
    <row r="16" spans="1:55">
      <c r="B16" t="s">
        <v>7</v>
      </c>
      <c r="Y16">
        <v>315619098</v>
      </c>
      <c r="Z16">
        <v>242556605</v>
      </c>
      <c r="AA16">
        <v>181518788</v>
      </c>
      <c r="AB16">
        <v>169398753</v>
      </c>
      <c r="AC16">
        <v>265446761</v>
      </c>
      <c r="AD16" s="1">
        <v>261248932</v>
      </c>
      <c r="AE16" s="1">
        <v>147812953</v>
      </c>
      <c r="AF16">
        <v>102311005</v>
      </c>
      <c r="AG16" s="1">
        <v>100456782</v>
      </c>
      <c r="AH16" s="1">
        <v>73289284</v>
      </c>
      <c r="AI16" s="1">
        <v>52080928</v>
      </c>
      <c r="AJ16" s="1">
        <v>41577294</v>
      </c>
      <c r="AK16" s="1">
        <v>25204792</v>
      </c>
      <c r="AL16" s="1">
        <v>40152414</v>
      </c>
      <c r="AM16" s="1">
        <v>58605406</v>
      </c>
      <c r="AN16" s="1">
        <v>65980571</v>
      </c>
      <c r="AO16" s="1">
        <v>82050347</v>
      </c>
      <c r="AP16" s="1">
        <v>84954714</v>
      </c>
      <c r="AQ16" s="3">
        <v>66200339</v>
      </c>
      <c r="AR16" s="1">
        <v>58029011</v>
      </c>
      <c r="AX16">
        <v>725</v>
      </c>
    </row>
    <row r="17" spans="2:54">
      <c r="B17" t="s">
        <v>8</v>
      </c>
      <c r="Y17">
        <v>2146</v>
      </c>
      <c r="Z17">
        <v>1476944</v>
      </c>
      <c r="AA17">
        <v>4179506</v>
      </c>
      <c r="AB17">
        <v>7082880</v>
      </c>
      <c r="AC17">
        <v>14873836</v>
      </c>
      <c r="AD17" s="1">
        <v>14950352</v>
      </c>
      <c r="AE17" s="1">
        <v>6931444</v>
      </c>
      <c r="AF17">
        <v>8119397</v>
      </c>
      <c r="AG17" s="1">
        <v>3729556</v>
      </c>
      <c r="AH17" s="1">
        <v>2657260</v>
      </c>
      <c r="AI17" s="1">
        <v>3297414</v>
      </c>
      <c r="AJ17" s="1">
        <v>2326737</v>
      </c>
      <c r="AK17" s="1">
        <v>1372271</v>
      </c>
      <c r="AL17" s="1">
        <v>2055009</v>
      </c>
      <c r="AM17" s="1">
        <v>2028912</v>
      </c>
      <c r="AN17" s="1">
        <v>11098178</v>
      </c>
      <c r="AO17" s="1">
        <v>3458521</v>
      </c>
      <c r="AP17" s="1">
        <v>5681557</v>
      </c>
      <c r="AQ17" s="3">
        <v>7721216</v>
      </c>
      <c r="AR17" s="1">
        <v>4040702</v>
      </c>
      <c r="AY17">
        <v>235</v>
      </c>
      <c r="AZ17">
        <v>2784</v>
      </c>
      <c r="BA17">
        <v>20722</v>
      </c>
      <c r="BB17">
        <v>51320</v>
      </c>
    </row>
    <row r="18" spans="2:54">
      <c r="B18" t="s">
        <v>103</v>
      </c>
      <c r="AG18" s="1">
        <v>1000</v>
      </c>
      <c r="AH18" s="1">
        <v>130000</v>
      </c>
      <c r="AI18" s="1">
        <v>75000</v>
      </c>
      <c r="AJ18" s="1">
        <v>16576</v>
      </c>
      <c r="AL18" s="1">
        <v>12256</v>
      </c>
      <c r="AM18" s="1">
        <v>1380</v>
      </c>
      <c r="AQ18" s="2"/>
    </row>
    <row r="19" spans="2:54">
      <c r="B19" t="s">
        <v>104</v>
      </c>
      <c r="AI19" s="1">
        <v>20000</v>
      </c>
      <c r="AN19" s="1">
        <v>12398</v>
      </c>
      <c r="AQ19" s="2"/>
    </row>
    <row r="20" spans="2:54">
      <c r="B20" t="s">
        <v>106</v>
      </c>
      <c r="AB20">
        <v>4200</v>
      </c>
      <c r="AC20">
        <v>560</v>
      </c>
      <c r="AD20" s="1">
        <v>2490</v>
      </c>
      <c r="AE20" s="1">
        <v>44000</v>
      </c>
      <c r="AF20">
        <v>4900</v>
      </c>
      <c r="AG20" s="1">
        <v>86010</v>
      </c>
      <c r="AH20" s="1">
        <v>304815</v>
      </c>
      <c r="AI20" s="1">
        <v>474505</v>
      </c>
      <c r="AJ20" s="1">
        <v>258591</v>
      </c>
      <c r="AK20" s="1">
        <v>21765</v>
      </c>
      <c r="AL20" s="1">
        <v>263542</v>
      </c>
      <c r="AM20" s="1">
        <v>598157</v>
      </c>
      <c r="AN20" s="1">
        <v>1233646</v>
      </c>
      <c r="AO20" s="1">
        <v>1651634</v>
      </c>
      <c r="AP20" s="1">
        <v>777925</v>
      </c>
      <c r="AQ20" s="3">
        <v>285855</v>
      </c>
      <c r="AR20" s="1">
        <v>270213</v>
      </c>
    </row>
    <row r="21" spans="2:54">
      <c r="B21" t="s">
        <v>9</v>
      </c>
      <c r="AL21" s="1">
        <v>100420</v>
      </c>
      <c r="AM21" s="1">
        <v>222205</v>
      </c>
      <c r="AN21" s="1">
        <v>285621</v>
      </c>
      <c r="AO21" s="1">
        <v>791975</v>
      </c>
      <c r="AP21" s="1">
        <v>714320</v>
      </c>
      <c r="AQ21" s="3">
        <v>14028</v>
      </c>
      <c r="AR21" s="1">
        <v>557792</v>
      </c>
    </row>
    <row r="22" spans="2:54">
      <c r="B22" t="s">
        <v>10</v>
      </c>
      <c r="Y22">
        <v>1268231859</v>
      </c>
      <c r="Z22">
        <v>854703730</v>
      </c>
      <c r="AA22">
        <v>985308314</v>
      </c>
      <c r="AB22">
        <v>1470003570</v>
      </c>
      <c r="AC22">
        <v>1687588181</v>
      </c>
      <c r="AD22" s="1">
        <v>1644110416</v>
      </c>
      <c r="AE22" s="1">
        <v>1054315542</v>
      </c>
      <c r="AF22">
        <v>940124208</v>
      </c>
      <c r="AG22" s="1">
        <v>939181755</v>
      </c>
      <c r="AH22" s="1">
        <v>822993884</v>
      </c>
      <c r="AI22" s="1">
        <v>782847599</v>
      </c>
      <c r="AJ22" s="1">
        <v>493990115</v>
      </c>
      <c r="AK22" s="1">
        <v>361936636</v>
      </c>
      <c r="AL22" s="1">
        <v>458788724</v>
      </c>
      <c r="AM22" s="1">
        <v>555044863</v>
      </c>
      <c r="AN22" s="1">
        <v>370765382</v>
      </c>
      <c r="AO22" s="1">
        <v>101676319</v>
      </c>
      <c r="AP22" s="1">
        <v>429834134</v>
      </c>
      <c r="AQ22" s="3">
        <v>444699677</v>
      </c>
      <c r="AR22" s="1">
        <v>556953151</v>
      </c>
      <c r="AX22">
        <v>131501</v>
      </c>
      <c r="AY22">
        <v>126357</v>
      </c>
      <c r="AZ22">
        <v>724678</v>
      </c>
      <c r="BA22">
        <v>1679096</v>
      </c>
      <c r="BB22">
        <v>1879597</v>
      </c>
    </row>
    <row r="23" spans="2:54">
      <c r="B23" t="s">
        <v>118</v>
      </c>
      <c r="AB23">
        <v>250</v>
      </c>
      <c r="AC23">
        <v>3000</v>
      </c>
      <c r="AD23" s="1">
        <v>2400</v>
      </c>
      <c r="AE23" s="1">
        <v>1030</v>
      </c>
      <c r="AF23">
        <v>100</v>
      </c>
      <c r="AG23" s="1">
        <v>800</v>
      </c>
      <c r="AH23" s="1">
        <v>6700</v>
      </c>
      <c r="AI23" s="1">
        <v>1335138</v>
      </c>
      <c r="AJ23" s="1">
        <v>733476</v>
      </c>
      <c r="AK23" s="1">
        <v>292260</v>
      </c>
      <c r="AL23" s="1">
        <v>1026964</v>
      </c>
      <c r="AM23" s="1">
        <v>1116564</v>
      </c>
      <c r="AN23" s="1">
        <v>722738</v>
      </c>
      <c r="AO23" s="1">
        <v>243628</v>
      </c>
      <c r="AP23" s="1">
        <v>76212</v>
      </c>
      <c r="AQ23" s="3">
        <v>416845</v>
      </c>
      <c r="AR23" s="1">
        <v>49165</v>
      </c>
    </row>
    <row r="24" spans="2:54">
      <c r="B24" t="s">
        <v>119</v>
      </c>
      <c r="AB24">
        <v>2300</v>
      </c>
      <c r="AC24">
        <v>2715</v>
      </c>
      <c r="AD24" s="1">
        <v>9770</v>
      </c>
      <c r="AE24" s="1">
        <v>29460</v>
      </c>
      <c r="AF24">
        <v>7445</v>
      </c>
      <c r="AG24" s="1">
        <v>11635</v>
      </c>
      <c r="AH24" s="1">
        <v>75675</v>
      </c>
      <c r="AI24" s="1">
        <v>104534</v>
      </c>
      <c r="AJ24" s="1">
        <v>53180</v>
      </c>
      <c r="AK24" s="1">
        <v>25374</v>
      </c>
      <c r="AL24" s="1">
        <v>34137</v>
      </c>
      <c r="AM24" s="1">
        <v>47402</v>
      </c>
      <c r="AN24" s="1">
        <v>153715</v>
      </c>
      <c r="AO24" s="1">
        <v>12600</v>
      </c>
      <c r="AP24" s="1">
        <v>6376</v>
      </c>
      <c r="AQ24" s="3">
        <v>120910</v>
      </c>
      <c r="AR24" s="1">
        <v>6858</v>
      </c>
    </row>
    <row r="25" spans="2:54">
      <c r="B25" t="s">
        <v>11</v>
      </c>
      <c r="C25" t="s">
        <v>12</v>
      </c>
      <c r="Y25">
        <v>13990678</v>
      </c>
      <c r="Z25">
        <v>40957014</v>
      </c>
      <c r="AA25">
        <v>169253498</v>
      </c>
      <c r="AB25">
        <v>140650889</v>
      </c>
      <c r="AC25">
        <v>238254975</v>
      </c>
      <c r="AD25" s="1">
        <v>440393464</v>
      </c>
      <c r="AE25" s="1">
        <v>354554295</v>
      </c>
      <c r="AF25">
        <v>357996422</v>
      </c>
      <c r="AG25" s="1">
        <v>519635557</v>
      </c>
      <c r="AH25" s="1">
        <v>490337444</v>
      </c>
      <c r="AI25" s="1">
        <v>405475065</v>
      </c>
      <c r="AJ25" s="1">
        <v>251850145</v>
      </c>
      <c r="AK25" s="1">
        <v>141828243</v>
      </c>
      <c r="AL25" s="1">
        <v>113218753</v>
      </c>
      <c r="AM25" s="1">
        <v>102899016</v>
      </c>
      <c r="AN25" s="1">
        <v>107540678</v>
      </c>
      <c r="AO25" s="1">
        <v>145581242</v>
      </c>
      <c r="AP25" s="1">
        <v>140839009</v>
      </c>
      <c r="AQ25" s="3">
        <v>189425138</v>
      </c>
      <c r="AR25" s="1">
        <v>170371048</v>
      </c>
      <c r="AX25">
        <v>48802</v>
      </c>
      <c r="AY25">
        <v>115783</v>
      </c>
      <c r="AZ25">
        <v>425620</v>
      </c>
      <c r="BA25">
        <v>683963</v>
      </c>
      <c r="BB25">
        <v>446014</v>
      </c>
    </row>
    <row r="26" spans="2:54">
      <c r="B26" t="s">
        <v>13</v>
      </c>
      <c r="AE26" s="1">
        <v>66556</v>
      </c>
      <c r="AF26">
        <v>81500</v>
      </c>
      <c r="AG26" s="1">
        <v>76586</v>
      </c>
      <c r="AH26" s="1">
        <v>80</v>
      </c>
      <c r="AI26" s="1">
        <v>12180</v>
      </c>
      <c r="AJ26" s="1">
        <v>1080</v>
      </c>
      <c r="AK26" s="1">
        <v>280</v>
      </c>
      <c r="AL26">
        <v>6465</v>
      </c>
      <c r="AM26" s="1">
        <v>43961</v>
      </c>
      <c r="AN26" s="1">
        <v>100</v>
      </c>
      <c r="AO26" s="1">
        <v>440</v>
      </c>
      <c r="AP26" s="1">
        <v>155806</v>
      </c>
      <c r="AQ26" s="2">
        <v>369702</v>
      </c>
      <c r="AR26" s="1">
        <v>2580</v>
      </c>
    </row>
    <row r="27" spans="2:54">
      <c r="B27" t="s">
        <v>14</v>
      </c>
      <c r="C27" t="s">
        <v>15</v>
      </c>
      <c r="AQ27" s="2"/>
      <c r="BB27">
        <v>1091279</v>
      </c>
    </row>
    <row r="28" spans="2:54">
      <c r="B28" t="s">
        <v>16</v>
      </c>
      <c r="C28" t="s">
        <v>17</v>
      </c>
      <c r="AQ28" s="2"/>
      <c r="AX28">
        <v>15178</v>
      </c>
      <c r="AY28">
        <v>50384</v>
      </c>
      <c r="AZ28">
        <v>349787</v>
      </c>
      <c r="BA28">
        <v>656372</v>
      </c>
      <c r="BB28">
        <v>196454</v>
      </c>
    </row>
    <row r="29" spans="2:54">
      <c r="B29" t="s">
        <v>18</v>
      </c>
      <c r="Y29">
        <v>4425536</v>
      </c>
      <c r="Z29">
        <v>47355669</v>
      </c>
      <c r="AA29">
        <v>95390901</v>
      </c>
      <c r="AB29">
        <v>76174476</v>
      </c>
      <c r="AC29">
        <v>73994063</v>
      </c>
      <c r="AD29" s="1">
        <v>159496226</v>
      </c>
      <c r="AE29" s="1">
        <v>64436768</v>
      </c>
      <c r="AF29">
        <v>75382258</v>
      </c>
      <c r="AG29" s="1">
        <v>80140162</v>
      </c>
      <c r="AH29" s="1">
        <v>98051998</v>
      </c>
      <c r="AI29" s="1">
        <v>85312262</v>
      </c>
      <c r="AJ29" s="1">
        <v>76108752</v>
      </c>
      <c r="AK29" s="1">
        <v>36430592</v>
      </c>
      <c r="AL29" s="1">
        <v>34064471</v>
      </c>
      <c r="AM29" s="1">
        <v>69045724</v>
      </c>
      <c r="AN29" s="1">
        <v>64492072</v>
      </c>
      <c r="AO29" s="1">
        <v>68036640</v>
      </c>
      <c r="AP29" s="1">
        <v>69740217</v>
      </c>
      <c r="AQ29" s="3">
        <v>58516718</v>
      </c>
      <c r="AR29" s="1">
        <v>67627606</v>
      </c>
      <c r="AY29">
        <v>174305</v>
      </c>
      <c r="AZ29">
        <v>539903</v>
      </c>
      <c r="BA29">
        <v>1143213</v>
      </c>
      <c r="BB29">
        <v>1099075</v>
      </c>
    </row>
    <row r="30" spans="2:54">
      <c r="B30" t="s">
        <v>19</v>
      </c>
      <c r="Z30">
        <v>4263497</v>
      </c>
      <c r="AA30">
        <v>5812062</v>
      </c>
      <c r="AB30">
        <v>11545550</v>
      </c>
      <c r="AC30">
        <v>14478772</v>
      </c>
      <c r="AD30" s="1">
        <v>11291372</v>
      </c>
      <c r="AE30" s="1">
        <v>12052072</v>
      </c>
      <c r="AF30">
        <v>13646163</v>
      </c>
      <c r="AG30" s="1">
        <v>11243877</v>
      </c>
      <c r="AH30" s="1">
        <v>9774608</v>
      </c>
      <c r="AI30" s="1">
        <v>11946897</v>
      </c>
      <c r="AJ30" s="1">
        <v>8950444</v>
      </c>
      <c r="AK30" s="1">
        <v>3726230</v>
      </c>
      <c r="AL30" s="1">
        <v>5660074</v>
      </c>
      <c r="AM30" s="1">
        <v>8058147</v>
      </c>
      <c r="AN30" s="1">
        <v>6179349</v>
      </c>
      <c r="AO30" s="1">
        <v>7107745</v>
      </c>
      <c r="AP30" s="1">
        <v>9108525</v>
      </c>
      <c r="AQ30" s="3">
        <v>10589830</v>
      </c>
      <c r="AR30" s="1">
        <v>3605130</v>
      </c>
      <c r="AY30">
        <v>1582</v>
      </c>
      <c r="AZ30">
        <v>4967</v>
      </c>
      <c r="BA30">
        <v>5944</v>
      </c>
      <c r="BB30">
        <v>13247</v>
      </c>
    </row>
    <row r="31" spans="2:54">
      <c r="B31" t="s">
        <v>20</v>
      </c>
      <c r="Y31">
        <v>33408608</v>
      </c>
      <c r="Z31">
        <v>22677477</v>
      </c>
      <c r="AA31">
        <v>25054463</v>
      </c>
      <c r="AB31">
        <v>20152196</v>
      </c>
      <c r="AC31">
        <v>38261372</v>
      </c>
      <c r="AD31" s="1">
        <v>74145106</v>
      </c>
      <c r="AE31" s="1">
        <v>88756713</v>
      </c>
      <c r="AF31">
        <v>107674771</v>
      </c>
      <c r="AG31" s="1">
        <v>211828148</v>
      </c>
      <c r="AH31" s="1">
        <v>170395688</v>
      </c>
      <c r="AI31" s="1">
        <v>113547444</v>
      </c>
      <c r="AJ31" s="1">
        <v>66803871</v>
      </c>
      <c r="AK31" s="1">
        <v>54723121</v>
      </c>
      <c r="AL31" s="1">
        <v>48970734</v>
      </c>
      <c r="AM31" s="1">
        <v>67191183</v>
      </c>
      <c r="AN31" s="1">
        <v>61266120</v>
      </c>
      <c r="AO31" s="1">
        <v>52625491</v>
      </c>
      <c r="AP31" s="1">
        <v>54735559</v>
      </c>
      <c r="AQ31" s="3">
        <v>37884906</v>
      </c>
      <c r="AR31" s="1">
        <v>69654767</v>
      </c>
      <c r="AX31">
        <v>364</v>
      </c>
      <c r="AY31">
        <v>133155</v>
      </c>
      <c r="AZ31">
        <v>274313</v>
      </c>
      <c r="BA31">
        <v>1152630</v>
      </c>
      <c r="BB31">
        <v>328065</v>
      </c>
    </row>
    <row r="32" spans="2:54">
      <c r="B32" t="s">
        <v>75</v>
      </c>
      <c r="Y32">
        <v>30860</v>
      </c>
      <c r="Z32">
        <v>394331</v>
      </c>
      <c r="AA32">
        <v>2483124</v>
      </c>
      <c r="AB32">
        <v>3807901</v>
      </c>
      <c r="AC32">
        <v>3529386</v>
      </c>
      <c r="AD32" s="1">
        <v>5397243</v>
      </c>
      <c r="AE32" s="1">
        <v>3588424</v>
      </c>
      <c r="AF32">
        <v>2600430</v>
      </c>
      <c r="AG32" s="1">
        <v>3378780</v>
      </c>
      <c r="AH32" s="1">
        <v>2995275</v>
      </c>
      <c r="AI32" s="1">
        <v>3120875</v>
      </c>
      <c r="AJ32" s="1">
        <v>2286181</v>
      </c>
      <c r="AK32" s="1">
        <v>2121300</v>
      </c>
      <c r="AL32" s="1">
        <v>1571263</v>
      </c>
      <c r="AM32" s="1">
        <v>1482108</v>
      </c>
      <c r="AN32" s="1">
        <v>1638981</v>
      </c>
      <c r="AO32" s="1">
        <v>2632573</v>
      </c>
      <c r="AP32" s="1">
        <v>2699642</v>
      </c>
      <c r="AQ32" s="3">
        <v>5779658</v>
      </c>
      <c r="AR32" s="1">
        <v>1650708</v>
      </c>
      <c r="AZ32">
        <v>2593</v>
      </c>
      <c r="BA32">
        <v>1131</v>
      </c>
      <c r="BB32">
        <v>9546</v>
      </c>
    </row>
    <row r="33" spans="2:54">
      <c r="B33" t="s">
        <v>21</v>
      </c>
      <c r="Y33">
        <v>132436339</v>
      </c>
      <c r="Z33">
        <v>76750109</v>
      </c>
      <c r="AA33">
        <v>243539971</v>
      </c>
      <c r="AB33">
        <v>212205989</v>
      </c>
      <c r="AC33">
        <v>183060884</v>
      </c>
      <c r="AD33" s="1">
        <v>315604798</v>
      </c>
      <c r="AE33" s="1">
        <v>332172753</v>
      </c>
      <c r="AF33">
        <v>274241837</v>
      </c>
      <c r="AG33" s="1">
        <v>208435953</v>
      </c>
      <c r="AH33" s="1">
        <v>182416752</v>
      </c>
      <c r="AI33" s="1">
        <v>222739594</v>
      </c>
      <c r="AJ33" s="1">
        <v>78423711</v>
      </c>
      <c r="AK33" s="1">
        <v>85557235</v>
      </c>
      <c r="AL33" s="1">
        <v>75359580</v>
      </c>
      <c r="AM33" s="1">
        <v>63637290</v>
      </c>
      <c r="AN33" s="1">
        <v>67895516</v>
      </c>
      <c r="AO33" s="1">
        <v>76824818</v>
      </c>
      <c r="AP33" s="1">
        <v>91572722</v>
      </c>
      <c r="AQ33" s="3">
        <v>105905303</v>
      </c>
      <c r="AR33" s="1">
        <v>130377676</v>
      </c>
      <c r="AX33">
        <v>103259</v>
      </c>
      <c r="AY33">
        <v>150183</v>
      </c>
      <c r="AZ33">
        <v>53077</v>
      </c>
      <c r="BA33">
        <v>268058</v>
      </c>
      <c r="BB33">
        <v>4225</v>
      </c>
    </row>
    <row r="34" spans="2:54">
      <c r="B34" t="s">
        <v>22</v>
      </c>
      <c r="Y34">
        <v>2134510</v>
      </c>
      <c r="Z34">
        <v>51451</v>
      </c>
      <c r="AA34">
        <v>814356</v>
      </c>
      <c r="AB34">
        <v>2268608</v>
      </c>
      <c r="AC34">
        <v>8172285</v>
      </c>
      <c r="AD34" s="1">
        <v>9290944</v>
      </c>
      <c r="AE34" s="1">
        <v>9403360</v>
      </c>
      <c r="AF34">
        <v>1553785</v>
      </c>
      <c r="AG34" s="1">
        <v>2928719</v>
      </c>
      <c r="AH34" s="1">
        <v>10358219</v>
      </c>
      <c r="AI34" s="1">
        <v>7635897</v>
      </c>
      <c r="AJ34" s="1">
        <v>2349776</v>
      </c>
      <c r="AK34" s="1">
        <v>2012856</v>
      </c>
      <c r="AL34" s="1">
        <v>3580838</v>
      </c>
      <c r="AM34" s="1">
        <v>6198554</v>
      </c>
      <c r="AN34" s="1">
        <v>12578846</v>
      </c>
      <c r="AO34" s="1">
        <v>5374637</v>
      </c>
      <c r="AP34" s="1">
        <v>6228651</v>
      </c>
      <c r="AQ34" s="3">
        <v>3429140</v>
      </c>
      <c r="AR34" s="1">
        <v>2682126</v>
      </c>
      <c r="AX34">
        <v>503622</v>
      </c>
      <c r="AY34">
        <v>402944</v>
      </c>
      <c r="AZ34">
        <v>1879007</v>
      </c>
      <c r="BA34">
        <v>1703753</v>
      </c>
      <c r="BB34">
        <v>194543</v>
      </c>
    </row>
    <row r="35" spans="2:54">
      <c r="B35" t="s">
        <v>23</v>
      </c>
      <c r="AQ35" s="2"/>
      <c r="AX35">
        <v>1762</v>
      </c>
      <c r="AY35">
        <v>36941</v>
      </c>
      <c r="AZ35">
        <v>106196</v>
      </c>
      <c r="BA35">
        <v>243532</v>
      </c>
      <c r="BB35">
        <v>93831</v>
      </c>
    </row>
    <row r="36" spans="2:54">
      <c r="B36" t="s">
        <v>24</v>
      </c>
      <c r="Y36">
        <v>1127037</v>
      </c>
      <c r="Z36">
        <v>1326697</v>
      </c>
      <c r="AA36">
        <v>4318172</v>
      </c>
      <c r="AB36">
        <v>3611123</v>
      </c>
      <c r="AC36">
        <v>5173938</v>
      </c>
      <c r="AD36" s="1">
        <v>9858105</v>
      </c>
      <c r="AE36" s="1">
        <v>40005339</v>
      </c>
      <c r="AF36">
        <v>38032446</v>
      </c>
      <c r="AG36" s="1">
        <v>48089575</v>
      </c>
      <c r="AH36" s="1">
        <v>11068476</v>
      </c>
      <c r="AI36" s="1">
        <v>12782509</v>
      </c>
      <c r="AJ36" s="1">
        <v>9671952</v>
      </c>
      <c r="AK36" s="1">
        <v>5453581</v>
      </c>
      <c r="AL36" s="1">
        <v>1293893</v>
      </c>
      <c r="AM36" s="1">
        <v>3299712</v>
      </c>
      <c r="AN36" s="1">
        <v>4789571</v>
      </c>
      <c r="AO36" s="1">
        <v>4534767</v>
      </c>
      <c r="AP36" s="1">
        <v>6102148</v>
      </c>
      <c r="AQ36" s="3">
        <v>4227700</v>
      </c>
      <c r="AR36" s="1">
        <v>9544663</v>
      </c>
      <c r="AX36">
        <v>2</v>
      </c>
      <c r="AY36">
        <v>11744</v>
      </c>
      <c r="AZ36">
        <v>76935</v>
      </c>
      <c r="BA36">
        <v>121977</v>
      </c>
      <c r="BB36">
        <v>19926</v>
      </c>
    </row>
    <row r="37" spans="2:54">
      <c r="B37" t="s">
        <v>25</v>
      </c>
      <c r="Z37">
        <v>210</v>
      </c>
      <c r="AA37">
        <v>78860</v>
      </c>
      <c r="AB37">
        <v>6340</v>
      </c>
      <c r="AC37">
        <v>9910</v>
      </c>
      <c r="AD37" s="1">
        <v>2300</v>
      </c>
      <c r="AE37" s="1">
        <v>105820</v>
      </c>
      <c r="AF37">
        <v>15250</v>
      </c>
      <c r="AG37" s="1">
        <v>12370</v>
      </c>
      <c r="AH37" s="1">
        <v>26955</v>
      </c>
      <c r="AI37" s="1">
        <v>519869</v>
      </c>
      <c r="AJ37" s="1">
        <v>527032</v>
      </c>
      <c r="AK37" s="1">
        <v>582381</v>
      </c>
      <c r="AL37" s="1">
        <v>153223</v>
      </c>
      <c r="AM37" s="1">
        <v>1105517</v>
      </c>
      <c r="AN37" s="1">
        <v>1023446</v>
      </c>
      <c r="AO37" s="1">
        <v>1013720</v>
      </c>
      <c r="AP37" s="1">
        <v>1616923</v>
      </c>
      <c r="AQ37" s="3">
        <v>1456405</v>
      </c>
      <c r="AR37" s="1">
        <v>193713</v>
      </c>
      <c r="AZ37">
        <v>1846</v>
      </c>
      <c r="BA37">
        <v>96557</v>
      </c>
      <c r="BB37">
        <v>49767</v>
      </c>
    </row>
    <row r="38" spans="2:54">
      <c r="B38" t="s">
        <v>26</v>
      </c>
      <c r="Y38">
        <v>132293550</v>
      </c>
      <c r="Z38">
        <v>188120018</v>
      </c>
      <c r="AA38">
        <v>195855556</v>
      </c>
      <c r="AB38">
        <v>270192233</v>
      </c>
      <c r="AC38">
        <v>276374627</v>
      </c>
      <c r="AD38" s="1">
        <v>323107273</v>
      </c>
      <c r="AE38" s="1">
        <v>353505158</v>
      </c>
      <c r="AF38">
        <v>318259758</v>
      </c>
      <c r="AG38" s="1">
        <v>352997295</v>
      </c>
      <c r="AH38" s="1">
        <v>300999792</v>
      </c>
      <c r="AI38" s="1">
        <v>269107248</v>
      </c>
      <c r="AJ38" s="1">
        <v>210564904</v>
      </c>
      <c r="AK38" s="1">
        <v>129319442</v>
      </c>
      <c r="AL38" s="1">
        <v>120632179</v>
      </c>
      <c r="AM38" s="1">
        <v>177693464</v>
      </c>
      <c r="AN38" s="1">
        <v>160865866</v>
      </c>
      <c r="AO38" s="1">
        <v>101348178</v>
      </c>
      <c r="AP38" s="1">
        <v>90855161</v>
      </c>
      <c r="AQ38" s="3">
        <v>141797903</v>
      </c>
      <c r="AR38" s="1">
        <v>96935810</v>
      </c>
      <c r="AY38">
        <v>2666</v>
      </c>
      <c r="AZ38">
        <v>208558</v>
      </c>
      <c r="BA38">
        <v>303700</v>
      </c>
      <c r="BB38">
        <v>450824</v>
      </c>
    </row>
    <row r="39" spans="2:54">
      <c r="B39" t="s">
        <v>27</v>
      </c>
      <c r="C39" t="s">
        <v>28</v>
      </c>
      <c r="Y39">
        <v>321516330</v>
      </c>
      <c r="Z39">
        <v>842669848</v>
      </c>
      <c r="AA39">
        <v>1277947419</v>
      </c>
      <c r="AB39">
        <v>1537580361</v>
      </c>
      <c r="AC39">
        <v>1649780340</v>
      </c>
      <c r="AD39" s="1">
        <v>1558846101</v>
      </c>
      <c r="AE39" s="1">
        <v>1427367723</v>
      </c>
      <c r="AF39">
        <v>1399315002</v>
      </c>
      <c r="AG39" s="1">
        <v>1402113090</v>
      </c>
      <c r="AH39" s="1">
        <v>1329173749</v>
      </c>
      <c r="AI39" s="1">
        <v>1224668477</v>
      </c>
      <c r="AJ39" s="1">
        <v>872426154</v>
      </c>
      <c r="AK39" s="1">
        <v>446991074</v>
      </c>
      <c r="AL39" s="1">
        <v>348804636</v>
      </c>
      <c r="AM39" s="1">
        <v>417607739</v>
      </c>
      <c r="AN39" s="1">
        <v>516789752</v>
      </c>
      <c r="AO39" s="1">
        <v>625839040</v>
      </c>
      <c r="AP39" s="1">
        <v>580206902</v>
      </c>
      <c r="AQ39" s="3">
        <v>530031421</v>
      </c>
      <c r="AX39">
        <v>3570</v>
      </c>
      <c r="AY39">
        <v>304481</v>
      </c>
      <c r="AZ39">
        <v>1493976</v>
      </c>
      <c r="BA39">
        <v>2683823</v>
      </c>
      <c r="BB39">
        <v>941234</v>
      </c>
    </row>
    <row r="40" spans="2:54">
      <c r="B40" t="s">
        <v>181</v>
      </c>
      <c r="AL40" s="1"/>
      <c r="AO40" s="1"/>
      <c r="AP40" s="1"/>
      <c r="AQ40" s="3"/>
      <c r="AR40">
        <v>308907669</v>
      </c>
    </row>
    <row r="41" spans="2:54">
      <c r="B41" t="s">
        <v>182</v>
      </c>
      <c r="AL41" s="1"/>
      <c r="AO41" s="1"/>
      <c r="AP41" s="1"/>
      <c r="AQ41" s="3"/>
      <c r="AR41">
        <v>4966204</v>
      </c>
    </row>
    <row r="42" spans="2:54">
      <c r="B42" t="s">
        <v>29</v>
      </c>
      <c r="C42" t="s">
        <v>30</v>
      </c>
      <c r="Y42">
        <v>34836267</v>
      </c>
      <c r="Z42">
        <v>38905176</v>
      </c>
      <c r="AA42">
        <v>26062657</v>
      </c>
      <c r="AB42">
        <v>54353194</v>
      </c>
      <c r="AC42">
        <v>62942938</v>
      </c>
      <c r="AD42" s="1">
        <v>84510422</v>
      </c>
      <c r="AE42" s="1">
        <v>85631526</v>
      </c>
      <c r="AF42">
        <v>102737115</v>
      </c>
      <c r="AG42" s="1">
        <v>99053447</v>
      </c>
      <c r="AH42" s="1">
        <v>112251137</v>
      </c>
      <c r="AI42" s="1">
        <v>111015768</v>
      </c>
      <c r="AJ42" s="1">
        <v>125892574</v>
      </c>
      <c r="AK42" s="1">
        <v>81634852</v>
      </c>
      <c r="AL42" s="1">
        <v>70525401</v>
      </c>
      <c r="AM42" s="1">
        <v>92917500</v>
      </c>
      <c r="AN42" s="1">
        <v>89626088</v>
      </c>
      <c r="AO42" s="1">
        <v>102888188</v>
      </c>
      <c r="AP42" s="1">
        <v>92812809</v>
      </c>
      <c r="AQ42" s="3">
        <v>95971459</v>
      </c>
      <c r="AR42" s="1">
        <v>59024203</v>
      </c>
      <c r="AX42">
        <v>55</v>
      </c>
      <c r="AY42">
        <v>34390</v>
      </c>
      <c r="AZ42">
        <v>221993</v>
      </c>
      <c r="BA42">
        <v>643018</v>
      </c>
      <c r="BB42">
        <v>655273</v>
      </c>
    </row>
    <row r="43" spans="2:54">
      <c r="B43" t="s">
        <v>31</v>
      </c>
      <c r="Y43">
        <v>6000</v>
      </c>
      <c r="Z43">
        <v>1141280</v>
      </c>
      <c r="AA43">
        <v>642391</v>
      </c>
      <c r="AB43">
        <v>2157213</v>
      </c>
      <c r="AC43">
        <v>6587026</v>
      </c>
      <c r="AD43" s="1">
        <v>8980772</v>
      </c>
      <c r="AE43" s="1">
        <v>13030273</v>
      </c>
      <c r="AF43">
        <v>12282235</v>
      </c>
      <c r="AG43" s="1">
        <v>18674171</v>
      </c>
      <c r="AH43" s="1">
        <v>19662204</v>
      </c>
      <c r="AI43" s="1">
        <v>19141416</v>
      </c>
      <c r="AJ43" s="1">
        <v>17304519</v>
      </c>
      <c r="AK43" s="1">
        <v>12693713</v>
      </c>
      <c r="AL43" s="1">
        <v>12389996</v>
      </c>
      <c r="AM43" s="1">
        <v>16046429</v>
      </c>
      <c r="AN43" s="1">
        <v>16503362</v>
      </c>
      <c r="AO43" s="1">
        <v>19080529</v>
      </c>
      <c r="AP43" s="1">
        <v>17644743</v>
      </c>
      <c r="AQ43" s="3">
        <v>34011298</v>
      </c>
      <c r="AR43" s="1">
        <v>29009616</v>
      </c>
      <c r="AY43">
        <v>804</v>
      </c>
      <c r="AZ43">
        <v>67146</v>
      </c>
      <c r="BA43">
        <v>257718</v>
      </c>
      <c r="BB43">
        <v>390159</v>
      </c>
    </row>
    <row r="44" spans="2:54">
      <c r="B44" t="s">
        <v>94</v>
      </c>
      <c r="Y44">
        <v>4618412</v>
      </c>
      <c r="Z44">
        <v>3575389</v>
      </c>
      <c r="AA44">
        <v>1839629</v>
      </c>
      <c r="AB44">
        <v>5210992</v>
      </c>
      <c r="AC44">
        <v>7841337</v>
      </c>
      <c r="AD44" s="1">
        <v>3880132</v>
      </c>
      <c r="AE44" s="1">
        <v>8324925</v>
      </c>
      <c r="AF44">
        <v>5522191</v>
      </c>
      <c r="AG44" s="1">
        <v>6792625</v>
      </c>
      <c r="AH44" s="1">
        <v>10200622</v>
      </c>
      <c r="AI44" s="1">
        <v>8397654</v>
      </c>
      <c r="AJ44" s="1">
        <v>7231880</v>
      </c>
      <c r="AK44" s="1">
        <v>6488614</v>
      </c>
      <c r="AL44" s="1">
        <v>13167744</v>
      </c>
      <c r="AM44" s="1">
        <v>15236372</v>
      </c>
      <c r="AN44" s="1">
        <v>19932739</v>
      </c>
      <c r="AO44" s="1">
        <v>11975963</v>
      </c>
      <c r="AP44" s="1">
        <v>4113263</v>
      </c>
      <c r="AQ44" s="3">
        <v>405753</v>
      </c>
      <c r="AR44" s="1">
        <v>101020</v>
      </c>
    </row>
    <row r="45" spans="2:54" ht="15.75">
      <c r="B45" t="s">
        <v>186</v>
      </c>
      <c r="C45" s="4" t="s">
        <v>185</v>
      </c>
      <c r="Y45">
        <v>8750</v>
      </c>
      <c r="Z45">
        <v>2891615</v>
      </c>
      <c r="AA45">
        <v>9248560</v>
      </c>
      <c r="AB45">
        <v>16283054</v>
      </c>
      <c r="AL45" s="1"/>
      <c r="AO45" s="1"/>
      <c r="AP45" s="1"/>
      <c r="AQ45" s="3"/>
      <c r="AR45" s="1"/>
    </row>
    <row r="46" spans="2:54">
      <c r="B46" t="s">
        <v>113</v>
      </c>
      <c r="Y46">
        <v>73100</v>
      </c>
      <c r="Z46">
        <v>107597</v>
      </c>
      <c r="AA46">
        <v>2156969</v>
      </c>
      <c r="AB46">
        <v>397996</v>
      </c>
      <c r="AC46">
        <v>1766173</v>
      </c>
      <c r="AD46" s="1">
        <v>1015254</v>
      </c>
      <c r="AE46" s="1">
        <v>1082695</v>
      </c>
      <c r="AF46">
        <v>2423410</v>
      </c>
      <c r="AG46" s="1">
        <v>15120470</v>
      </c>
      <c r="AH46" s="1">
        <v>15569950</v>
      </c>
      <c r="AI46" s="1">
        <v>9761255</v>
      </c>
      <c r="AJ46" s="1">
        <v>8439554</v>
      </c>
      <c r="AK46" s="1">
        <v>228182</v>
      </c>
      <c r="AL46" s="1">
        <v>3728873</v>
      </c>
      <c r="AM46" s="1">
        <v>1830037</v>
      </c>
      <c r="AN46" s="1">
        <v>2209302</v>
      </c>
      <c r="AO46" s="1">
        <v>2318307</v>
      </c>
      <c r="AP46" s="1">
        <v>1183510</v>
      </c>
      <c r="AQ46" s="3">
        <v>1016584</v>
      </c>
      <c r="AR46" s="1">
        <v>986704</v>
      </c>
    </row>
    <row r="47" spans="2:54">
      <c r="B47" t="s">
        <v>139</v>
      </c>
      <c r="AG47" s="1">
        <v>28165</v>
      </c>
      <c r="AH47" s="1">
        <v>4778105</v>
      </c>
      <c r="AI47" s="1">
        <v>1094360</v>
      </c>
      <c r="AJ47" s="1">
        <v>179482</v>
      </c>
      <c r="AK47" s="1">
        <v>98713</v>
      </c>
      <c r="AL47" s="1">
        <v>67658</v>
      </c>
      <c r="AM47" s="1">
        <v>135275</v>
      </c>
      <c r="AN47" s="1">
        <v>151488</v>
      </c>
      <c r="AO47" s="1">
        <v>504589</v>
      </c>
      <c r="AP47" s="1">
        <v>919829</v>
      </c>
      <c r="AQ47" s="3">
        <v>419912</v>
      </c>
      <c r="AR47" s="1">
        <v>751004</v>
      </c>
    </row>
    <row r="48" spans="2:54">
      <c r="B48" t="s">
        <v>146</v>
      </c>
      <c r="AL48">
        <v>2530</v>
      </c>
      <c r="AM48" s="1">
        <v>10010</v>
      </c>
      <c r="AO48">
        <v>1000</v>
      </c>
      <c r="AQ48" s="2">
        <v>14330</v>
      </c>
      <c r="AR48">
        <v>13632</v>
      </c>
    </row>
    <row r="49" spans="2:54">
      <c r="B49" t="s">
        <v>32</v>
      </c>
      <c r="AQ49" s="2"/>
      <c r="BA49">
        <v>595</v>
      </c>
      <c r="BB49">
        <v>190</v>
      </c>
    </row>
    <row r="50" spans="2:54">
      <c r="B50" t="s">
        <v>33</v>
      </c>
      <c r="Y50">
        <v>201585</v>
      </c>
      <c r="Z50">
        <v>24352013</v>
      </c>
      <c r="AA50">
        <v>58388451</v>
      </c>
      <c r="AB50">
        <v>88647391</v>
      </c>
      <c r="AC50">
        <v>78599010</v>
      </c>
      <c r="AD50" s="1">
        <v>73162432</v>
      </c>
      <c r="AE50" s="1">
        <v>71591687</v>
      </c>
      <c r="AF50">
        <v>75909861</v>
      </c>
      <c r="AG50" s="1">
        <v>127225559</v>
      </c>
      <c r="AH50" s="1">
        <v>152185123</v>
      </c>
      <c r="AI50" s="1">
        <v>159913232</v>
      </c>
      <c r="AJ50" s="1">
        <v>88063601</v>
      </c>
      <c r="AK50" s="1">
        <v>39998936</v>
      </c>
      <c r="AL50" s="1">
        <v>84077397</v>
      </c>
      <c r="AM50" s="1">
        <v>115216803</v>
      </c>
      <c r="AN50" s="1">
        <v>95656027</v>
      </c>
      <c r="AO50" s="1">
        <v>76878064</v>
      </c>
      <c r="AP50" s="1">
        <v>117900034</v>
      </c>
      <c r="AQ50" s="3">
        <v>84111116</v>
      </c>
      <c r="AR50" s="1">
        <v>66392077</v>
      </c>
      <c r="BA50">
        <v>154263</v>
      </c>
      <c r="BB50">
        <v>1036</v>
      </c>
    </row>
    <row r="51" spans="2:54">
      <c r="B51" t="s">
        <v>34</v>
      </c>
      <c r="AD51" s="1">
        <v>162000</v>
      </c>
      <c r="AE51" s="1">
        <v>5880090</v>
      </c>
      <c r="AF51">
        <v>3549760</v>
      </c>
      <c r="AG51" s="1">
        <v>18726013</v>
      </c>
      <c r="AH51" s="1">
        <v>22244080</v>
      </c>
      <c r="AI51" s="1">
        <v>3210070</v>
      </c>
      <c r="AJ51" s="1">
        <v>1936371</v>
      </c>
      <c r="AK51" s="1">
        <v>1157216</v>
      </c>
      <c r="AL51" s="1">
        <v>1373314</v>
      </c>
      <c r="AM51" s="1">
        <v>5144153</v>
      </c>
      <c r="AN51" s="1">
        <v>8675502</v>
      </c>
      <c r="AO51" s="1">
        <v>14745642</v>
      </c>
      <c r="AP51" s="1">
        <v>20653049</v>
      </c>
      <c r="AQ51" s="3">
        <v>31136246</v>
      </c>
      <c r="AR51" s="1">
        <v>14426030</v>
      </c>
      <c r="BA51">
        <v>1276</v>
      </c>
      <c r="BB51">
        <v>28478</v>
      </c>
    </row>
    <row r="52" spans="2:54">
      <c r="B52" t="s">
        <v>109</v>
      </c>
      <c r="AG52" s="1">
        <v>441465</v>
      </c>
      <c r="AH52" s="1">
        <v>2300</v>
      </c>
      <c r="AI52" s="1">
        <v>118925</v>
      </c>
      <c r="AJ52" s="1">
        <v>38550</v>
      </c>
      <c r="AK52" s="1">
        <v>3195</v>
      </c>
      <c r="AL52" s="1">
        <v>23201</v>
      </c>
      <c r="AM52" s="1">
        <v>328250</v>
      </c>
      <c r="AN52" s="1">
        <v>77379</v>
      </c>
      <c r="AO52" s="1">
        <v>300</v>
      </c>
      <c r="AP52" s="1">
        <v>31200</v>
      </c>
      <c r="AQ52" s="3">
        <v>426418</v>
      </c>
      <c r="AR52" s="1">
        <v>156707</v>
      </c>
    </row>
    <row r="53" spans="2:54">
      <c r="B53" t="s">
        <v>35</v>
      </c>
      <c r="AI53" s="1">
        <v>30300</v>
      </c>
      <c r="AJ53" s="1">
        <v>2440</v>
      </c>
      <c r="AK53" s="1">
        <v>5281</v>
      </c>
      <c r="AM53" s="1">
        <v>46454</v>
      </c>
      <c r="AN53" s="1">
        <v>75523</v>
      </c>
      <c r="AO53" s="1">
        <v>119508</v>
      </c>
      <c r="AP53" s="1">
        <v>400</v>
      </c>
      <c r="AQ53" s="3">
        <v>109746</v>
      </c>
      <c r="AR53" s="1">
        <v>1300</v>
      </c>
    </row>
    <row r="54" spans="2:54">
      <c r="B54" t="s">
        <v>36</v>
      </c>
      <c r="AA54">
        <v>245200</v>
      </c>
      <c r="AB54">
        <v>1735988</v>
      </c>
      <c r="AC54">
        <v>1269776</v>
      </c>
      <c r="AD54" s="1">
        <v>2802045</v>
      </c>
      <c r="AE54" s="1">
        <v>1100</v>
      </c>
      <c r="AF54">
        <v>6950</v>
      </c>
      <c r="AG54" s="1">
        <v>38200</v>
      </c>
      <c r="AH54" s="1">
        <v>28240</v>
      </c>
      <c r="AI54" s="1">
        <v>124655</v>
      </c>
      <c r="AJ54" s="1">
        <v>107868</v>
      </c>
      <c r="AK54" s="1">
        <v>794486</v>
      </c>
      <c r="AL54" s="1">
        <v>525409</v>
      </c>
      <c r="AM54" s="1">
        <v>527463</v>
      </c>
      <c r="AN54" s="1">
        <v>857126</v>
      </c>
      <c r="AO54" s="1">
        <v>336061</v>
      </c>
      <c r="AP54" s="1">
        <v>509064</v>
      </c>
      <c r="AQ54" s="3">
        <v>493312</v>
      </c>
      <c r="AR54" s="1">
        <v>351120</v>
      </c>
      <c r="BA54">
        <v>31434</v>
      </c>
      <c r="BB54">
        <v>25296</v>
      </c>
    </row>
    <row r="55" spans="2:54">
      <c r="B55" t="s">
        <v>111</v>
      </c>
      <c r="Y55">
        <v>1000</v>
      </c>
      <c r="Z55">
        <v>176556</v>
      </c>
      <c r="AA55">
        <v>434200</v>
      </c>
      <c r="AB55">
        <v>73900</v>
      </c>
      <c r="AC55">
        <v>159040</v>
      </c>
      <c r="AD55" s="1">
        <v>1041310</v>
      </c>
      <c r="AE55" s="1">
        <v>321100</v>
      </c>
      <c r="AF55">
        <v>421727</v>
      </c>
      <c r="AG55" s="1">
        <v>467025</v>
      </c>
      <c r="AH55" s="1">
        <v>704332</v>
      </c>
      <c r="AI55" s="1">
        <v>1347034</v>
      </c>
      <c r="AJ55" s="1">
        <v>1972027</v>
      </c>
      <c r="AK55" s="1">
        <v>1384274</v>
      </c>
      <c r="AL55" s="1">
        <v>4233883</v>
      </c>
      <c r="AM55" s="1">
        <v>13206961</v>
      </c>
      <c r="AN55" s="1">
        <v>29693169</v>
      </c>
      <c r="AO55" s="1">
        <v>21227059</v>
      </c>
      <c r="AP55" s="1">
        <v>4405232</v>
      </c>
      <c r="AQ55" s="3">
        <v>485137</v>
      </c>
      <c r="AR55" s="1">
        <v>2402012</v>
      </c>
    </row>
    <row r="56" spans="2:54">
      <c r="B56" t="s">
        <v>37</v>
      </c>
      <c r="AQ56" s="2"/>
    </row>
    <row r="57" spans="2:54">
      <c r="B57" t="s">
        <v>38</v>
      </c>
      <c r="C57" t="s">
        <v>39</v>
      </c>
      <c r="AH57" s="1">
        <v>4002158</v>
      </c>
      <c r="AI57" s="1">
        <v>3851365</v>
      </c>
      <c r="AJ57" s="1">
        <v>1756053</v>
      </c>
      <c r="AL57">
        <v>17679</v>
      </c>
      <c r="AM57" s="1">
        <v>175886</v>
      </c>
      <c r="AN57" s="1">
        <v>355088</v>
      </c>
      <c r="AO57" s="1">
        <v>159863</v>
      </c>
      <c r="AP57" s="1">
        <v>23118</v>
      </c>
      <c r="AQ57" s="3">
        <v>289782</v>
      </c>
      <c r="AR57" s="1">
        <v>213884</v>
      </c>
      <c r="BA57">
        <v>4085</v>
      </c>
    </row>
    <row r="58" spans="2:54">
      <c r="B58" t="s">
        <v>40</v>
      </c>
      <c r="AQ58" s="2"/>
    </row>
    <row r="59" spans="2:54">
      <c r="B59" t="s">
        <v>76</v>
      </c>
      <c r="C59" t="s">
        <v>77</v>
      </c>
      <c r="AQ59" s="2"/>
      <c r="BB59">
        <v>1630</v>
      </c>
    </row>
    <row r="60" spans="2:54">
      <c r="B60" t="s">
        <v>41</v>
      </c>
      <c r="AQ60" s="2"/>
      <c r="BB60">
        <v>9703</v>
      </c>
    </row>
    <row r="61" spans="2:54">
      <c r="B61" t="s">
        <v>141</v>
      </c>
      <c r="AB61">
        <v>1000</v>
      </c>
      <c r="AC61">
        <v>2900</v>
      </c>
      <c r="AD61" s="1">
        <v>1290</v>
      </c>
      <c r="AE61" s="1">
        <v>19280</v>
      </c>
      <c r="AF61">
        <v>59450</v>
      </c>
      <c r="AG61" s="1">
        <v>182540</v>
      </c>
      <c r="AH61" s="1">
        <v>1060765</v>
      </c>
      <c r="AI61" s="1">
        <v>1028460</v>
      </c>
      <c r="AJ61" s="1">
        <v>694011</v>
      </c>
      <c r="AK61" s="1">
        <v>1137905</v>
      </c>
      <c r="AL61" s="1">
        <v>513185</v>
      </c>
      <c r="AM61" s="1">
        <v>1476822</v>
      </c>
      <c r="AN61" s="1">
        <v>4128667</v>
      </c>
      <c r="AO61" s="1">
        <v>8822286</v>
      </c>
      <c r="AP61" s="1">
        <v>3507897</v>
      </c>
      <c r="AQ61" s="3">
        <v>4511084</v>
      </c>
      <c r="AR61" s="1">
        <v>3883463</v>
      </c>
    </row>
    <row r="62" spans="2:54">
      <c r="B62" t="s">
        <v>136</v>
      </c>
      <c r="AH62" s="1">
        <v>31000</v>
      </c>
      <c r="AI62" s="1">
        <v>5800</v>
      </c>
      <c r="AJ62" s="1">
        <v>3860</v>
      </c>
      <c r="AL62">
        <v>338</v>
      </c>
      <c r="AM62" s="1">
        <v>1740708</v>
      </c>
      <c r="AN62" s="1">
        <v>300</v>
      </c>
      <c r="AO62" s="1">
        <v>2693000</v>
      </c>
      <c r="AQ62" s="2">
        <v>1032</v>
      </c>
    </row>
    <row r="63" spans="2:54">
      <c r="B63" t="s">
        <v>128</v>
      </c>
      <c r="Z63">
        <v>107625</v>
      </c>
      <c r="AF63">
        <v>2200</v>
      </c>
      <c r="AH63" s="1">
        <v>29232</v>
      </c>
      <c r="AI63" s="1">
        <v>4500</v>
      </c>
      <c r="AJ63" s="1">
        <v>23548</v>
      </c>
      <c r="AK63" s="1">
        <v>1500</v>
      </c>
      <c r="AL63" s="1">
        <v>36802</v>
      </c>
      <c r="AM63" s="1">
        <v>203794</v>
      </c>
      <c r="AN63" s="1">
        <v>40847</v>
      </c>
      <c r="AO63" s="1">
        <v>17017</v>
      </c>
      <c r="AQ63" s="2">
        <v>16820</v>
      </c>
    </row>
    <row r="64" spans="2:54">
      <c r="B64" t="s">
        <v>83</v>
      </c>
      <c r="AB64">
        <v>3000</v>
      </c>
      <c r="AC64">
        <v>9850</v>
      </c>
      <c r="AE64" s="1">
        <v>15800</v>
      </c>
      <c r="AF64">
        <v>37600</v>
      </c>
      <c r="AH64" s="1">
        <v>3300</v>
      </c>
      <c r="AI64" s="1">
        <v>35000</v>
      </c>
      <c r="AJ64" s="1">
        <v>60230</v>
      </c>
      <c r="AK64" s="1">
        <v>23857</v>
      </c>
      <c r="AL64" s="1">
        <v>1819</v>
      </c>
      <c r="AM64" s="1">
        <v>46717</v>
      </c>
      <c r="AN64" s="1">
        <v>280239</v>
      </c>
      <c r="AO64" s="1">
        <v>958083</v>
      </c>
      <c r="AP64" s="1">
        <v>71835</v>
      </c>
      <c r="AQ64" s="3">
        <v>175516</v>
      </c>
      <c r="AR64" s="1">
        <v>124923</v>
      </c>
    </row>
    <row r="65" spans="2:54">
      <c r="B65" t="s">
        <v>131</v>
      </c>
      <c r="AG65" s="1">
        <v>2310088</v>
      </c>
      <c r="AH65" s="1">
        <v>4303442</v>
      </c>
      <c r="AI65" s="1">
        <v>2281885</v>
      </c>
      <c r="AJ65" s="1">
        <v>1783970</v>
      </c>
      <c r="AK65" s="1">
        <v>2418219</v>
      </c>
      <c r="AL65" s="1">
        <v>2822351</v>
      </c>
      <c r="AM65" s="1">
        <v>2477928</v>
      </c>
      <c r="AN65" s="1">
        <v>9382400</v>
      </c>
      <c r="AO65" s="1">
        <v>14656295</v>
      </c>
      <c r="AP65" s="1">
        <v>20375300</v>
      </c>
      <c r="AQ65" s="3">
        <v>11297445</v>
      </c>
      <c r="AR65" s="1">
        <v>9269206</v>
      </c>
    </row>
    <row r="66" spans="2:54">
      <c r="B66" t="s">
        <v>42</v>
      </c>
      <c r="C66" t="s">
        <v>43</v>
      </c>
      <c r="AB66">
        <v>150200</v>
      </c>
      <c r="AE66" s="1">
        <v>10442177</v>
      </c>
      <c r="AF66">
        <v>14496141</v>
      </c>
      <c r="AG66" s="1">
        <v>28974567</v>
      </c>
      <c r="AH66" s="1">
        <v>41233664</v>
      </c>
      <c r="AI66" s="1">
        <v>32983071</v>
      </c>
      <c r="AK66" s="1">
        <v>9490037</v>
      </c>
      <c r="AL66" s="1">
        <v>7592929</v>
      </c>
      <c r="AM66" s="1">
        <v>7136172</v>
      </c>
      <c r="AN66" s="1">
        <v>11305441</v>
      </c>
      <c r="AO66" s="1">
        <v>5013550</v>
      </c>
      <c r="AP66" s="1">
        <v>9627036</v>
      </c>
      <c r="AQ66" s="3">
        <v>12811898</v>
      </c>
      <c r="AR66" s="1">
        <v>3870910</v>
      </c>
    </row>
    <row r="67" spans="2:54">
      <c r="B67" t="s">
        <v>44</v>
      </c>
      <c r="AQ67" s="2"/>
    </row>
    <row r="68" spans="2:54">
      <c r="B68" t="s">
        <v>45</v>
      </c>
      <c r="C68" t="s">
        <v>46</v>
      </c>
      <c r="Z68">
        <v>270466</v>
      </c>
      <c r="AA68">
        <v>2384900</v>
      </c>
      <c r="AB68">
        <v>6059559</v>
      </c>
      <c r="AC68">
        <v>1629771</v>
      </c>
      <c r="AD68" s="1">
        <v>1371453</v>
      </c>
      <c r="AE68" s="1">
        <v>875873</v>
      </c>
      <c r="AF68">
        <v>1450683</v>
      </c>
      <c r="AG68" s="1">
        <v>1052274</v>
      </c>
      <c r="AH68" s="1">
        <v>4252628</v>
      </c>
      <c r="AI68" s="1">
        <v>3355724</v>
      </c>
      <c r="AJ68" s="1">
        <v>551957</v>
      </c>
      <c r="AK68" s="1">
        <v>416267</v>
      </c>
      <c r="AL68" s="1">
        <v>938743</v>
      </c>
      <c r="AM68" s="1">
        <v>364810</v>
      </c>
      <c r="AN68" s="1">
        <v>124577</v>
      </c>
      <c r="AO68" s="1">
        <v>2669775</v>
      </c>
      <c r="AP68" s="1">
        <v>1263516</v>
      </c>
      <c r="AQ68" s="3">
        <v>2301088</v>
      </c>
      <c r="AR68" s="1">
        <v>3315512</v>
      </c>
    </row>
    <row r="69" spans="2:54">
      <c r="B69" t="s">
        <v>47</v>
      </c>
      <c r="C69" t="s">
        <v>48</v>
      </c>
      <c r="AQ69" s="2"/>
    </row>
    <row r="70" spans="2:54">
      <c r="B70" t="s">
        <v>49</v>
      </c>
      <c r="C70" t="s">
        <v>50</v>
      </c>
      <c r="AQ70" s="2"/>
      <c r="AZ70">
        <v>1259</v>
      </c>
      <c r="BB70">
        <v>11905</v>
      </c>
    </row>
    <row r="71" spans="2:54">
      <c r="B71" t="s">
        <v>51</v>
      </c>
      <c r="AQ71" s="2"/>
      <c r="AZ71">
        <v>1626</v>
      </c>
      <c r="BB71">
        <v>260</v>
      </c>
    </row>
    <row r="72" spans="2:54">
      <c r="B72" t="s">
        <v>130</v>
      </c>
      <c r="AG72" s="1">
        <v>131890</v>
      </c>
      <c r="AH72" s="1">
        <v>180940</v>
      </c>
      <c r="AI72" s="1">
        <v>136478</v>
      </c>
      <c r="AJ72" s="1">
        <v>85251</v>
      </c>
      <c r="AK72" s="1">
        <v>34644</v>
      </c>
      <c r="AL72" s="1">
        <v>11960</v>
      </c>
      <c r="AM72" s="1">
        <v>196430</v>
      </c>
      <c r="AN72" s="1">
        <v>275296</v>
      </c>
      <c r="AO72" s="1">
        <v>566753</v>
      </c>
      <c r="AP72" s="1">
        <v>532644</v>
      </c>
      <c r="AQ72" s="3">
        <v>254541</v>
      </c>
      <c r="AR72" s="1">
        <v>368151</v>
      </c>
    </row>
    <row r="73" spans="2:54">
      <c r="B73" t="s">
        <v>112</v>
      </c>
      <c r="AJ73" s="1">
        <v>135260</v>
      </c>
      <c r="AK73" s="1">
        <v>74417</v>
      </c>
      <c r="AL73">
        <v>200</v>
      </c>
      <c r="AM73" s="1">
        <v>550</v>
      </c>
      <c r="AN73" s="1">
        <v>2200</v>
      </c>
      <c r="AO73" s="1">
        <v>961</v>
      </c>
      <c r="AP73" s="1">
        <v>189630</v>
      </c>
      <c r="AQ73" s="2"/>
    </row>
    <row r="74" spans="2:54">
      <c r="B74" t="s">
        <v>115</v>
      </c>
      <c r="AG74" s="1">
        <v>800</v>
      </c>
      <c r="AH74" s="1">
        <v>30200</v>
      </c>
      <c r="AI74" s="1">
        <v>27000</v>
      </c>
      <c r="AJ74" s="1">
        <v>10399</v>
      </c>
      <c r="AK74" s="1">
        <v>34092</v>
      </c>
      <c r="AL74" s="1">
        <v>83083</v>
      </c>
      <c r="AM74" s="1">
        <v>1500410</v>
      </c>
      <c r="AN74" s="1">
        <v>3840699</v>
      </c>
      <c r="AO74" s="1">
        <v>6826292</v>
      </c>
      <c r="AP74" s="1">
        <v>11894871</v>
      </c>
      <c r="AQ74" s="3">
        <v>7252060</v>
      </c>
      <c r="AR74" s="1">
        <v>2562791</v>
      </c>
    </row>
    <row r="75" spans="2:54">
      <c r="B75" t="s">
        <v>116</v>
      </c>
      <c r="C75" t="s">
        <v>179</v>
      </c>
      <c r="AI75" s="1">
        <v>55000</v>
      </c>
      <c r="AJ75" s="1">
        <v>276150</v>
      </c>
      <c r="AL75">
        <v>710367</v>
      </c>
      <c r="AM75" s="1">
        <v>458169</v>
      </c>
      <c r="AN75" s="1">
        <v>999867</v>
      </c>
      <c r="AO75" s="1">
        <v>305802</v>
      </c>
      <c r="AP75" s="1">
        <v>813837</v>
      </c>
      <c r="AQ75" s="3">
        <v>401705</v>
      </c>
      <c r="AR75" s="1">
        <v>254309</v>
      </c>
    </row>
    <row r="76" spans="2:54">
      <c r="B76" t="s">
        <v>108</v>
      </c>
      <c r="AH76" s="1">
        <v>4518862</v>
      </c>
      <c r="AI76" s="1">
        <v>3547695</v>
      </c>
      <c r="AJ76" s="1">
        <v>2526832</v>
      </c>
      <c r="AK76" s="1">
        <v>2297776</v>
      </c>
      <c r="AL76" s="1">
        <v>1810880</v>
      </c>
      <c r="AM76" s="1">
        <v>2803508</v>
      </c>
      <c r="AN76" s="1">
        <v>3601914</v>
      </c>
      <c r="AO76" s="1">
        <v>4375763</v>
      </c>
      <c r="AP76" s="1">
        <v>8411305</v>
      </c>
      <c r="AQ76" s="3">
        <v>6741317</v>
      </c>
      <c r="AR76" s="1">
        <v>5578153</v>
      </c>
    </row>
    <row r="77" spans="2:54">
      <c r="B77" t="s">
        <v>52</v>
      </c>
      <c r="Y77">
        <v>3976665</v>
      </c>
      <c r="Z77">
        <v>430691</v>
      </c>
      <c r="AA77">
        <v>13532727</v>
      </c>
      <c r="AB77">
        <v>7614623</v>
      </c>
      <c r="AC77">
        <v>11343045</v>
      </c>
      <c r="AD77" s="1">
        <v>1639764</v>
      </c>
      <c r="AE77" s="1">
        <v>5621077</v>
      </c>
      <c r="AF77">
        <v>12060586</v>
      </c>
      <c r="AG77" s="1">
        <v>22795951</v>
      </c>
      <c r="AH77" s="1">
        <v>8250633</v>
      </c>
      <c r="AI77" s="1">
        <v>3615662</v>
      </c>
      <c r="AJ77" s="1">
        <v>1891421</v>
      </c>
      <c r="AK77" s="1">
        <v>5988537</v>
      </c>
      <c r="AL77" s="1">
        <v>5038291</v>
      </c>
      <c r="AM77" s="1">
        <v>13231167</v>
      </c>
      <c r="AN77" s="1">
        <v>41110912</v>
      </c>
      <c r="AO77" s="1">
        <v>54581633</v>
      </c>
      <c r="AP77" s="1">
        <v>34643155</v>
      </c>
      <c r="AQ77" s="3">
        <v>39712055</v>
      </c>
      <c r="AR77" s="1">
        <v>27984252</v>
      </c>
      <c r="AX77">
        <v>12</v>
      </c>
      <c r="AY77">
        <v>1137</v>
      </c>
      <c r="AZ77">
        <v>14298</v>
      </c>
      <c r="BA77">
        <v>290248</v>
      </c>
      <c r="BB77">
        <v>671352</v>
      </c>
    </row>
    <row r="78" spans="2:54">
      <c r="B78" t="s">
        <v>105</v>
      </c>
      <c r="AJ78" s="1">
        <v>5749</v>
      </c>
      <c r="AK78" s="1">
        <v>3507499</v>
      </c>
      <c r="AL78">
        <v>4145770</v>
      </c>
      <c r="AM78" s="1">
        <v>247837</v>
      </c>
      <c r="AN78" s="1">
        <v>189190</v>
      </c>
      <c r="AQ78" s="2"/>
      <c r="AR78">
        <v>27456</v>
      </c>
    </row>
    <row r="79" spans="2:54">
      <c r="B79" t="s">
        <v>135</v>
      </c>
      <c r="AH79" s="1">
        <v>24000</v>
      </c>
      <c r="AI79" s="1">
        <v>33000</v>
      </c>
      <c r="AQ79" s="2"/>
    </row>
    <row r="80" spans="2:54">
      <c r="B80" t="s">
        <v>173</v>
      </c>
      <c r="AH80" s="1">
        <v>11000</v>
      </c>
      <c r="AQ80" s="2"/>
    </row>
    <row r="81" spans="2:54">
      <c r="B81" t="s">
        <v>53</v>
      </c>
      <c r="AJ81" s="1">
        <v>1300</v>
      </c>
      <c r="AK81" s="1">
        <v>106496</v>
      </c>
      <c r="AL81">
        <v>140568</v>
      </c>
      <c r="AM81" s="1">
        <v>202414</v>
      </c>
      <c r="AN81" s="1">
        <v>9631</v>
      </c>
      <c r="AO81" s="1">
        <v>152341</v>
      </c>
      <c r="AP81" s="1">
        <v>154633</v>
      </c>
      <c r="AQ81" s="3">
        <v>656946</v>
      </c>
      <c r="AR81" s="1">
        <v>830203</v>
      </c>
    </row>
    <row r="82" spans="2:54">
      <c r="B82" t="s">
        <v>54</v>
      </c>
      <c r="C82" t="s">
        <v>55</v>
      </c>
      <c r="AI82" s="1">
        <v>229000</v>
      </c>
      <c r="AJ82" s="1">
        <v>556079</v>
      </c>
      <c r="AK82" s="1">
        <v>928736</v>
      </c>
      <c r="AL82" s="1">
        <v>218883</v>
      </c>
      <c r="AM82" s="1">
        <v>617276</v>
      </c>
      <c r="AN82" s="1">
        <v>671460</v>
      </c>
      <c r="AO82" s="1">
        <v>2676438</v>
      </c>
      <c r="AP82" s="1">
        <v>4627128</v>
      </c>
      <c r="AQ82" s="3">
        <v>3707747</v>
      </c>
      <c r="AR82" s="1">
        <v>8820426</v>
      </c>
      <c r="AY82">
        <v>485</v>
      </c>
      <c r="BA82">
        <v>3094</v>
      </c>
      <c r="BB82">
        <v>20</v>
      </c>
    </row>
    <row r="83" spans="2:54">
      <c r="B83" t="s">
        <v>143</v>
      </c>
      <c r="AK83" s="1">
        <v>83407</v>
      </c>
      <c r="AL83" s="1">
        <v>69676</v>
      </c>
      <c r="AM83" s="1">
        <v>137389</v>
      </c>
      <c r="AN83" s="1">
        <v>3021011</v>
      </c>
      <c r="AO83" s="1">
        <v>955559</v>
      </c>
      <c r="AP83" s="1">
        <v>463009</v>
      </c>
      <c r="AQ83" s="3">
        <v>1690472</v>
      </c>
      <c r="AR83" s="1">
        <v>673118</v>
      </c>
    </row>
    <row r="84" spans="2:54">
      <c r="B84" t="s">
        <v>56</v>
      </c>
      <c r="AL84" s="1">
        <v>8620</v>
      </c>
      <c r="AP84">
        <v>37350</v>
      </c>
      <c r="AQ84" s="2"/>
    </row>
    <row r="85" spans="2:54">
      <c r="B85" t="s">
        <v>120</v>
      </c>
      <c r="AF85">
        <v>4300</v>
      </c>
      <c r="AG85" s="1">
        <v>18100</v>
      </c>
      <c r="AH85" s="1">
        <v>32000</v>
      </c>
      <c r="AJ85" s="1">
        <v>55</v>
      </c>
      <c r="AK85" s="1">
        <v>101632</v>
      </c>
      <c r="AL85">
        <v>39722</v>
      </c>
      <c r="AM85" s="1">
        <v>16628</v>
      </c>
      <c r="AN85" s="1">
        <v>11004</v>
      </c>
      <c r="AO85" s="1">
        <v>19372</v>
      </c>
      <c r="AQ85" s="2">
        <v>30447</v>
      </c>
      <c r="AR85">
        <v>13939</v>
      </c>
    </row>
    <row r="86" spans="2:54">
      <c r="B86" t="s">
        <v>121</v>
      </c>
      <c r="AG86" s="1">
        <v>3811320</v>
      </c>
      <c r="AH86" s="1">
        <v>1835898</v>
      </c>
      <c r="AI86" s="1">
        <v>576920</v>
      </c>
      <c r="AJ86" s="1">
        <v>3635938</v>
      </c>
      <c r="AK86" s="1">
        <v>3067657</v>
      </c>
      <c r="AL86" s="1">
        <v>1967814</v>
      </c>
      <c r="AM86" s="1">
        <v>3169019</v>
      </c>
      <c r="AN86" s="1">
        <v>7431312</v>
      </c>
      <c r="AO86" s="1">
        <v>6169110</v>
      </c>
      <c r="AP86" s="1">
        <v>8578473</v>
      </c>
      <c r="AQ86" s="3">
        <v>7381211</v>
      </c>
      <c r="AR86" s="1">
        <v>1997922</v>
      </c>
    </row>
    <row r="87" spans="2:54">
      <c r="B87" t="s">
        <v>57</v>
      </c>
      <c r="AD87" s="1">
        <v>1800</v>
      </c>
      <c r="AE87" s="1">
        <v>1071860</v>
      </c>
      <c r="AF87">
        <v>643000</v>
      </c>
      <c r="AG87" s="1">
        <v>620000</v>
      </c>
      <c r="AH87" s="1">
        <v>2512127</v>
      </c>
      <c r="AI87" s="1">
        <v>1199112</v>
      </c>
      <c r="AJ87" s="1">
        <v>717970</v>
      </c>
      <c r="AK87" s="1">
        <v>74456</v>
      </c>
      <c r="AL87" s="1">
        <v>408508</v>
      </c>
      <c r="AM87" s="1">
        <v>1353170</v>
      </c>
      <c r="AN87" s="1">
        <v>2050717</v>
      </c>
      <c r="AO87" s="1">
        <v>6146579</v>
      </c>
      <c r="AP87" s="1">
        <v>3816014</v>
      </c>
      <c r="AQ87" s="2">
        <v>11680578</v>
      </c>
      <c r="AR87" s="1">
        <v>14785619</v>
      </c>
      <c r="AY87">
        <v>15</v>
      </c>
      <c r="BB87">
        <v>6514</v>
      </c>
    </row>
    <row r="88" spans="2:54">
      <c r="B88" t="s">
        <v>144</v>
      </c>
      <c r="AK88" s="1">
        <v>150007</v>
      </c>
      <c r="AL88" s="1"/>
      <c r="AP88" s="1">
        <v>127294</v>
      </c>
      <c r="AQ88" s="2">
        <v>4675</v>
      </c>
      <c r="AR88" s="1">
        <v>274000</v>
      </c>
    </row>
    <row r="89" spans="2:54">
      <c r="B89" t="s">
        <v>122</v>
      </c>
      <c r="AG89" s="1">
        <v>231000</v>
      </c>
      <c r="AH89" s="1">
        <v>1041260</v>
      </c>
      <c r="AI89" s="1">
        <v>306863</v>
      </c>
      <c r="AJ89" s="1">
        <v>386100</v>
      </c>
      <c r="AK89" s="1">
        <v>431230</v>
      </c>
      <c r="AL89" s="1">
        <v>393923</v>
      </c>
      <c r="AM89" s="1">
        <v>2452895</v>
      </c>
      <c r="AN89" s="1">
        <v>3182475</v>
      </c>
      <c r="AO89" s="1">
        <v>4192089</v>
      </c>
      <c r="AP89" s="1">
        <v>4605543</v>
      </c>
      <c r="AQ89" s="3">
        <v>2531767</v>
      </c>
      <c r="AR89" s="1">
        <v>2039341</v>
      </c>
    </row>
    <row r="90" spans="2:54">
      <c r="B90" t="s">
        <v>148</v>
      </c>
      <c r="AL90" s="1"/>
      <c r="AN90" s="1">
        <v>222846</v>
      </c>
      <c r="AO90" s="1">
        <v>492200</v>
      </c>
      <c r="AP90" s="1">
        <v>597161</v>
      </c>
      <c r="AQ90" s="3">
        <v>50863</v>
      </c>
    </row>
    <row r="91" spans="2:54">
      <c r="B91" t="s">
        <v>124</v>
      </c>
      <c r="AJ91" s="1">
        <v>16000</v>
      </c>
      <c r="AK91" s="1">
        <v>31000</v>
      </c>
      <c r="AL91" s="1">
        <v>608171</v>
      </c>
      <c r="AM91" s="1">
        <v>2281125</v>
      </c>
      <c r="AN91" s="1">
        <v>2386970</v>
      </c>
      <c r="AP91">
        <v>15038</v>
      </c>
      <c r="AQ91" s="2"/>
    </row>
    <row r="92" spans="2:54">
      <c r="B92" t="s">
        <v>127</v>
      </c>
      <c r="AG92" s="1">
        <v>2400</v>
      </c>
      <c r="AH92" s="1">
        <v>9000</v>
      </c>
      <c r="AJ92" s="1">
        <v>3162</v>
      </c>
      <c r="AL92" s="1">
        <v>114560</v>
      </c>
      <c r="AM92" s="1">
        <v>12697</v>
      </c>
      <c r="AQ92" s="2"/>
    </row>
    <row r="93" spans="2:54">
      <c r="B93" t="s">
        <v>129</v>
      </c>
      <c r="AJ93" s="1">
        <v>10900</v>
      </c>
      <c r="AQ93" s="2"/>
    </row>
    <row r="94" spans="2:54">
      <c r="B94" t="s">
        <v>132</v>
      </c>
      <c r="AG94" s="1">
        <v>35100</v>
      </c>
      <c r="AH94" s="1">
        <v>12410</v>
      </c>
      <c r="AI94" s="1">
        <v>117108</v>
      </c>
      <c r="AJ94" s="1">
        <v>31740</v>
      </c>
      <c r="AK94" s="1">
        <v>3707</v>
      </c>
      <c r="AL94">
        <v>67128</v>
      </c>
      <c r="AM94" s="1">
        <v>83440</v>
      </c>
      <c r="AQ94" s="2"/>
    </row>
    <row r="95" spans="2:54">
      <c r="B95" t="s">
        <v>151</v>
      </c>
      <c r="AN95" s="1">
        <v>72359</v>
      </c>
      <c r="AO95">
        <v>301733</v>
      </c>
      <c r="AP95">
        <v>1083589</v>
      </c>
      <c r="AQ95" s="2">
        <v>793437</v>
      </c>
      <c r="AR95">
        <v>1054407</v>
      </c>
    </row>
    <row r="96" spans="2:54">
      <c r="B96" t="s">
        <v>150</v>
      </c>
      <c r="AN96" s="1">
        <v>78359</v>
      </c>
      <c r="AO96">
        <v>216174</v>
      </c>
      <c r="AP96">
        <v>3421188</v>
      </c>
      <c r="AQ96" s="2">
        <v>156133</v>
      </c>
      <c r="AR96">
        <v>168781</v>
      </c>
    </row>
    <row r="97" spans="2:54">
      <c r="B97" t="s">
        <v>133</v>
      </c>
      <c r="AI97" s="1">
        <v>73100</v>
      </c>
      <c r="AL97">
        <v>180</v>
      </c>
      <c r="AN97" s="1">
        <v>5483</v>
      </c>
      <c r="AO97">
        <v>42146</v>
      </c>
      <c r="AP97">
        <v>6902</v>
      </c>
      <c r="AQ97" s="2">
        <v>670288</v>
      </c>
      <c r="AR97">
        <v>78269</v>
      </c>
    </row>
    <row r="98" spans="2:54">
      <c r="B98" t="s">
        <v>174</v>
      </c>
      <c r="AG98" s="1">
        <v>201400</v>
      </c>
      <c r="AH98" s="1">
        <v>222135</v>
      </c>
      <c r="AQ98" s="2"/>
    </row>
    <row r="99" spans="2:54">
      <c r="B99" t="s">
        <v>134</v>
      </c>
      <c r="AF99">
        <v>295349</v>
      </c>
      <c r="AG99" s="1">
        <v>166500</v>
      </c>
      <c r="AI99" s="1">
        <v>40000</v>
      </c>
      <c r="AQ99" s="2"/>
    </row>
    <row r="100" spans="2:54">
      <c r="B100" t="s">
        <v>58</v>
      </c>
      <c r="AA100">
        <v>63335</v>
      </c>
      <c r="AB100">
        <v>30150</v>
      </c>
      <c r="AC100">
        <v>100</v>
      </c>
      <c r="AD100" s="1">
        <v>18847432</v>
      </c>
      <c r="AE100" s="1">
        <v>15491445</v>
      </c>
      <c r="AF100">
        <v>32250</v>
      </c>
      <c r="AG100" s="1">
        <v>35555</v>
      </c>
      <c r="AI100" s="1">
        <v>32303</v>
      </c>
      <c r="AJ100" s="1">
        <v>2783106</v>
      </c>
      <c r="AK100" s="1">
        <v>290590</v>
      </c>
      <c r="AL100" s="1">
        <v>501901</v>
      </c>
      <c r="AM100" s="1">
        <v>335492</v>
      </c>
      <c r="AN100" s="1">
        <v>2821132</v>
      </c>
      <c r="AO100" s="1">
        <v>357315</v>
      </c>
      <c r="AP100" s="1">
        <v>1155636</v>
      </c>
      <c r="AQ100" s="3">
        <v>207238</v>
      </c>
      <c r="AR100" s="1">
        <v>1566408</v>
      </c>
      <c r="BB100">
        <v>2689</v>
      </c>
    </row>
    <row r="101" spans="2:54">
      <c r="B101" t="s">
        <v>78</v>
      </c>
      <c r="AJ101" s="1">
        <v>400</v>
      </c>
      <c r="AN101" s="1">
        <v>362</v>
      </c>
      <c r="AO101">
        <v>10319</v>
      </c>
      <c r="AQ101" s="2"/>
      <c r="BA101">
        <v>126</v>
      </c>
    </row>
    <row r="102" spans="2:54">
      <c r="B102" t="s">
        <v>59</v>
      </c>
      <c r="C102" t="s">
        <v>60</v>
      </c>
      <c r="AQ102" s="2"/>
    </row>
    <row r="103" spans="2:54">
      <c r="B103" t="s">
        <v>107</v>
      </c>
      <c r="AG103" s="1">
        <v>36920</v>
      </c>
      <c r="AH103" s="1">
        <v>88580</v>
      </c>
      <c r="AI103" s="1">
        <v>40170</v>
      </c>
      <c r="AJ103" s="1">
        <v>38250</v>
      </c>
      <c r="AK103" s="1">
        <v>117440</v>
      </c>
      <c r="AL103" s="1">
        <v>39559</v>
      </c>
      <c r="AM103" s="1">
        <v>579679</v>
      </c>
      <c r="AN103" s="1">
        <v>15726</v>
      </c>
      <c r="AO103" s="1">
        <v>24423</v>
      </c>
      <c r="AP103" s="1">
        <v>206875</v>
      </c>
      <c r="AQ103" s="3">
        <v>1248</v>
      </c>
    </row>
    <row r="104" spans="2:54">
      <c r="B104" t="s">
        <v>61</v>
      </c>
      <c r="C104" t="s">
        <v>62</v>
      </c>
      <c r="AQ104" s="2"/>
      <c r="AZ104">
        <v>725</v>
      </c>
    </row>
    <row r="105" spans="2:54">
      <c r="B105" t="s">
        <v>63</v>
      </c>
      <c r="Z105">
        <v>2175</v>
      </c>
      <c r="AA105">
        <v>47500</v>
      </c>
      <c r="AB105">
        <v>453898</v>
      </c>
      <c r="AC105">
        <v>8585</v>
      </c>
      <c r="AD105" s="1">
        <v>5292191</v>
      </c>
      <c r="AE105" s="1">
        <v>12251006</v>
      </c>
      <c r="AF105">
        <v>12312377</v>
      </c>
      <c r="AG105" s="1">
        <v>8042180</v>
      </c>
      <c r="AH105" s="1">
        <v>4620652</v>
      </c>
      <c r="AI105" s="1">
        <v>1263506</v>
      </c>
      <c r="AJ105" s="1">
        <v>1504531</v>
      </c>
      <c r="AK105" s="1">
        <v>241894</v>
      </c>
      <c r="AL105" s="1">
        <v>367517</v>
      </c>
      <c r="AM105" s="1">
        <v>482028</v>
      </c>
      <c r="AN105" s="1">
        <v>467413</v>
      </c>
      <c r="AO105" s="1">
        <v>479496</v>
      </c>
      <c r="AP105" s="1">
        <v>341495</v>
      </c>
      <c r="AQ105" s="3">
        <v>332342</v>
      </c>
      <c r="AR105" s="1">
        <v>257030</v>
      </c>
      <c r="AX105">
        <v>1</v>
      </c>
      <c r="AY105">
        <v>23814</v>
      </c>
      <c r="AZ105">
        <v>30810</v>
      </c>
      <c r="BA105">
        <v>8220</v>
      </c>
      <c r="BB105">
        <v>20980</v>
      </c>
    </row>
    <row r="106" spans="2:54">
      <c r="B106" t="s">
        <v>64</v>
      </c>
      <c r="C106" t="s">
        <v>65</v>
      </c>
      <c r="Y106">
        <v>82212025</v>
      </c>
      <c r="Z106">
        <v>98964512</v>
      </c>
      <c r="AA106">
        <v>225369320</v>
      </c>
      <c r="AB106">
        <v>306024381</v>
      </c>
      <c r="AC106">
        <v>320877209</v>
      </c>
      <c r="AD106" s="1">
        <v>341512707</v>
      </c>
      <c r="AE106" s="1">
        <v>309217296</v>
      </c>
      <c r="AF106">
        <v>254586246</v>
      </c>
      <c r="AG106" s="1">
        <v>385443153</v>
      </c>
      <c r="AH106" s="1">
        <v>360261383</v>
      </c>
      <c r="AI106" s="1">
        <v>285420263</v>
      </c>
      <c r="AJ106" s="1">
        <v>199793334</v>
      </c>
      <c r="AK106" s="1">
        <v>126590645</v>
      </c>
      <c r="AL106" s="1">
        <v>148308719</v>
      </c>
      <c r="AM106" s="1">
        <v>229648281</v>
      </c>
      <c r="AN106" s="1">
        <v>228978773</v>
      </c>
      <c r="AO106" s="1">
        <v>260042171</v>
      </c>
      <c r="AP106" s="1">
        <v>312230850</v>
      </c>
      <c r="AQ106" s="3">
        <v>299415074</v>
      </c>
      <c r="AR106" s="1">
        <v>248011035</v>
      </c>
      <c r="AX106">
        <v>66864</v>
      </c>
      <c r="AY106">
        <v>37049</v>
      </c>
      <c r="AZ106">
        <v>336719</v>
      </c>
      <c r="BA106">
        <v>536202</v>
      </c>
      <c r="BB106">
        <v>1543819</v>
      </c>
    </row>
    <row r="107" spans="2:54">
      <c r="B107" t="s">
        <v>66</v>
      </c>
      <c r="AF107">
        <v>63300</v>
      </c>
      <c r="AG107" s="1">
        <v>14298679</v>
      </c>
      <c r="AH107" s="1">
        <v>30000</v>
      </c>
      <c r="AI107" s="1">
        <v>401930</v>
      </c>
      <c r="AJ107" s="1">
        <v>192400</v>
      </c>
      <c r="AK107" s="1">
        <v>1230</v>
      </c>
      <c r="AL107" s="1">
        <v>10800</v>
      </c>
      <c r="AM107" s="1">
        <v>4864</v>
      </c>
      <c r="AO107" s="1">
        <v>13146</v>
      </c>
      <c r="AP107" s="1">
        <v>927</v>
      </c>
      <c r="AQ107" s="3">
        <v>16690</v>
      </c>
      <c r="AR107" s="1">
        <v>145865</v>
      </c>
    </row>
    <row r="108" spans="2:54">
      <c r="B108" t="s">
        <v>67</v>
      </c>
      <c r="AB108">
        <v>431279</v>
      </c>
      <c r="AC108">
        <v>60664</v>
      </c>
      <c r="AD108" s="1">
        <v>379170</v>
      </c>
      <c r="AE108" s="1">
        <v>773095</v>
      </c>
      <c r="AF108">
        <v>612890</v>
      </c>
      <c r="AG108" s="1">
        <v>1172205</v>
      </c>
      <c r="AH108" s="1">
        <v>941846</v>
      </c>
      <c r="AI108" s="1">
        <v>673247</v>
      </c>
      <c r="AJ108" s="1">
        <v>1195698</v>
      </c>
      <c r="AK108" s="1">
        <v>963980</v>
      </c>
      <c r="AL108" s="1">
        <v>877702</v>
      </c>
      <c r="AM108" s="1">
        <v>1297623</v>
      </c>
      <c r="AN108" s="1">
        <v>2027381</v>
      </c>
      <c r="AO108" s="1">
        <v>2877646</v>
      </c>
      <c r="AP108" s="1">
        <v>6353497</v>
      </c>
      <c r="AQ108" s="3">
        <v>4292894</v>
      </c>
      <c r="AR108" s="1">
        <v>804386</v>
      </c>
      <c r="AX108">
        <v>1092</v>
      </c>
      <c r="BA108">
        <v>898</v>
      </c>
      <c r="BB108">
        <v>33112</v>
      </c>
    </row>
    <row r="109" spans="2:54">
      <c r="B109" t="s">
        <v>79</v>
      </c>
      <c r="AJ109" s="1">
        <v>26915</v>
      </c>
      <c r="AL109" s="1">
        <v>1272800</v>
      </c>
      <c r="AM109" s="1">
        <v>39816</v>
      </c>
      <c r="AN109" s="1">
        <v>44013</v>
      </c>
      <c r="AO109" s="1">
        <v>75233</v>
      </c>
      <c r="AP109" s="1">
        <v>107823</v>
      </c>
      <c r="AQ109" s="3">
        <v>129651</v>
      </c>
      <c r="AR109" s="1">
        <v>184257</v>
      </c>
      <c r="BB109">
        <v>15372</v>
      </c>
    </row>
    <row r="110" spans="2:54">
      <c r="B110" t="s">
        <v>68</v>
      </c>
      <c r="Z110">
        <v>1832090</v>
      </c>
      <c r="AA110">
        <v>9539039</v>
      </c>
      <c r="AB110">
        <v>18802337</v>
      </c>
      <c r="AC110">
        <v>13632551</v>
      </c>
      <c r="AD110" s="1">
        <v>34929648</v>
      </c>
      <c r="AE110" s="1">
        <v>29721710</v>
      </c>
      <c r="AF110">
        <v>38971953</v>
      </c>
      <c r="AG110" s="1">
        <v>32683006</v>
      </c>
      <c r="AH110" s="1">
        <v>49679307</v>
      </c>
      <c r="AI110" s="1">
        <v>61400942</v>
      </c>
      <c r="AJ110" s="1">
        <v>51107817</v>
      </c>
      <c r="AK110" s="1">
        <v>27501463</v>
      </c>
      <c r="AL110" s="1">
        <v>31718097</v>
      </c>
      <c r="AM110" s="1">
        <v>64945110</v>
      </c>
      <c r="AN110" s="1">
        <v>57260998</v>
      </c>
      <c r="AO110" s="1">
        <v>60468566</v>
      </c>
      <c r="AP110" s="1">
        <v>74921028</v>
      </c>
      <c r="AQ110" s="3">
        <v>92096527</v>
      </c>
      <c r="AR110" s="1">
        <v>60957931</v>
      </c>
      <c r="AY110">
        <v>41</v>
      </c>
      <c r="AZ110">
        <v>287056</v>
      </c>
      <c r="BA110">
        <v>362541</v>
      </c>
      <c r="BB110">
        <v>793773</v>
      </c>
    </row>
    <row r="111" spans="2:54">
      <c r="B111" t="s">
        <v>99</v>
      </c>
      <c r="AD111" s="1">
        <v>852089</v>
      </c>
      <c r="AE111" s="1">
        <v>3800</v>
      </c>
      <c r="AF111">
        <v>2500</v>
      </c>
      <c r="AG111" s="1">
        <v>13255</v>
      </c>
      <c r="AH111" s="1">
        <v>250</v>
      </c>
      <c r="AI111" s="1">
        <v>240</v>
      </c>
      <c r="AJ111" s="1">
        <v>100165</v>
      </c>
      <c r="AL111">
        <v>55</v>
      </c>
      <c r="AM111" s="1">
        <v>620</v>
      </c>
      <c r="AN111" s="1">
        <v>1703</v>
      </c>
      <c r="AO111" s="1">
        <v>500</v>
      </c>
      <c r="AP111" s="1">
        <v>1750</v>
      </c>
      <c r="AQ111" s="3">
        <v>157783</v>
      </c>
      <c r="AR111" s="1">
        <v>94446</v>
      </c>
    </row>
    <row r="112" spans="2:54">
      <c r="B112" t="s">
        <v>69</v>
      </c>
      <c r="Y112">
        <v>2163752</v>
      </c>
      <c r="Z112">
        <v>9931119</v>
      </c>
      <c r="AA112">
        <v>4290792</v>
      </c>
      <c r="AB112">
        <v>17334296</v>
      </c>
      <c r="AC112">
        <v>21557791</v>
      </c>
      <c r="AD112" s="1">
        <v>99061898</v>
      </c>
      <c r="AE112" s="1">
        <v>187470447</v>
      </c>
      <c r="AF112">
        <v>188037695</v>
      </c>
      <c r="AG112" s="1">
        <v>208349158</v>
      </c>
      <c r="AH112" s="1">
        <v>214183703</v>
      </c>
      <c r="AI112" s="1">
        <v>134859364</v>
      </c>
      <c r="AJ112" s="1">
        <v>96867254</v>
      </c>
      <c r="AK112" s="1">
        <v>74557601</v>
      </c>
      <c r="AL112" s="1">
        <v>54197193</v>
      </c>
      <c r="AM112" s="1">
        <v>58258481</v>
      </c>
      <c r="AN112" s="1">
        <v>55736075</v>
      </c>
      <c r="AO112" s="1">
        <v>65154648</v>
      </c>
      <c r="AP112" s="1">
        <v>51932116</v>
      </c>
      <c r="AQ112" s="3">
        <v>48399600</v>
      </c>
      <c r="AR112" s="1">
        <v>51377354</v>
      </c>
      <c r="BA112">
        <v>20202</v>
      </c>
      <c r="BB112">
        <v>72127</v>
      </c>
    </row>
    <row r="113" spans="2:54">
      <c r="B113" t="s">
        <v>114</v>
      </c>
      <c r="AD113" s="1">
        <v>197100</v>
      </c>
      <c r="AE113" s="1">
        <v>582228</v>
      </c>
      <c r="AF113">
        <v>554020</v>
      </c>
      <c r="AG113" s="1">
        <v>3228196</v>
      </c>
      <c r="AH113" s="1">
        <v>6666125</v>
      </c>
      <c r="AI113" s="1">
        <v>6530921</v>
      </c>
      <c r="AJ113" s="1">
        <v>6406826</v>
      </c>
      <c r="AK113" s="1">
        <v>917850</v>
      </c>
      <c r="AL113" s="1">
        <v>7946572</v>
      </c>
      <c r="AM113" s="1">
        <v>11498593</v>
      </c>
      <c r="AN113" s="1">
        <v>11259891</v>
      </c>
      <c r="AO113" s="1">
        <v>9526080</v>
      </c>
      <c r="AP113" s="1">
        <v>14430038</v>
      </c>
      <c r="AQ113" s="3">
        <v>9288285</v>
      </c>
      <c r="AR113" s="1">
        <v>5042121</v>
      </c>
    </row>
    <row r="114" spans="2:54">
      <c r="B114" t="s">
        <v>117</v>
      </c>
      <c r="AH114" s="1">
        <v>42000</v>
      </c>
      <c r="AI114" s="1">
        <v>136200</v>
      </c>
      <c r="AJ114" s="1">
        <v>3830</v>
      </c>
      <c r="AK114" s="1">
        <v>22270</v>
      </c>
      <c r="AL114" s="1">
        <v>676636</v>
      </c>
      <c r="AM114" s="1">
        <v>844410</v>
      </c>
      <c r="AN114" s="1">
        <v>440468</v>
      </c>
      <c r="AO114" s="1">
        <v>442451</v>
      </c>
      <c r="AP114" s="1">
        <v>658423</v>
      </c>
      <c r="AQ114" s="3">
        <v>1244546</v>
      </c>
      <c r="AR114" s="1">
        <v>1564064</v>
      </c>
    </row>
    <row r="115" spans="2:54">
      <c r="B115" t="s">
        <v>80</v>
      </c>
      <c r="AE115" s="1">
        <v>20000</v>
      </c>
      <c r="AG115" s="1">
        <v>45110</v>
      </c>
      <c r="AH115" s="1">
        <v>413900</v>
      </c>
      <c r="AI115" s="1">
        <v>92800</v>
      </c>
      <c r="AJ115" s="1">
        <v>297455</v>
      </c>
      <c r="AK115" s="1">
        <v>102832</v>
      </c>
      <c r="AL115" s="1">
        <v>23205</v>
      </c>
      <c r="AM115" s="1">
        <v>183891</v>
      </c>
      <c r="AN115" s="1">
        <v>455849</v>
      </c>
      <c r="AO115" s="1">
        <v>568318</v>
      </c>
      <c r="AP115" s="1">
        <v>1031679</v>
      </c>
      <c r="AQ115" s="3">
        <v>765812</v>
      </c>
      <c r="AR115" s="1">
        <v>650465</v>
      </c>
      <c r="AZ115">
        <v>828</v>
      </c>
    </row>
    <row r="116" spans="2:54">
      <c r="B116" t="s">
        <v>138</v>
      </c>
      <c r="AJ116" s="1">
        <v>6000</v>
      </c>
      <c r="AM116" s="1">
        <v>83255</v>
      </c>
      <c r="AQ116" s="2"/>
    </row>
    <row r="117" spans="2:54">
      <c r="B117" t="s">
        <v>140</v>
      </c>
      <c r="AE117" s="1">
        <v>6000</v>
      </c>
      <c r="AF117">
        <v>12500</v>
      </c>
      <c r="AG117" s="1">
        <v>1340</v>
      </c>
      <c r="AJ117" s="1">
        <v>40780</v>
      </c>
      <c r="AK117" s="1">
        <v>27940</v>
      </c>
      <c r="AL117">
        <v>441368</v>
      </c>
      <c r="AM117" s="1">
        <v>43671</v>
      </c>
      <c r="AN117" s="1">
        <v>73908</v>
      </c>
      <c r="AO117" s="1">
        <v>589</v>
      </c>
      <c r="AP117" s="1">
        <v>46290</v>
      </c>
      <c r="AQ117" s="3">
        <v>64183</v>
      </c>
    </row>
    <row r="118" spans="2:54">
      <c r="B118" t="s">
        <v>145</v>
      </c>
      <c r="AL118">
        <v>277158</v>
      </c>
      <c r="AM118" s="1">
        <v>188542</v>
      </c>
      <c r="AN118" s="1">
        <v>170</v>
      </c>
      <c r="AQ118" s="2"/>
    </row>
    <row r="119" spans="2:54">
      <c r="B119" t="s">
        <v>142</v>
      </c>
      <c r="AE119" s="1">
        <v>250</v>
      </c>
      <c r="AG119" s="1">
        <v>92510</v>
      </c>
      <c r="AH119" s="1">
        <v>340600</v>
      </c>
      <c r="AI119" s="1">
        <v>314140</v>
      </c>
      <c r="AJ119" s="1">
        <v>180065</v>
      </c>
      <c r="AK119" s="1">
        <v>120374</v>
      </c>
      <c r="AL119" s="1">
        <v>609778</v>
      </c>
      <c r="AM119" s="1">
        <v>961683</v>
      </c>
      <c r="AN119" s="1">
        <v>1465950</v>
      </c>
      <c r="AO119" s="1">
        <v>1993401</v>
      </c>
      <c r="AP119" s="1">
        <v>1339801</v>
      </c>
      <c r="AQ119" s="3">
        <v>1455681</v>
      </c>
      <c r="AR119" s="1">
        <v>977605</v>
      </c>
    </row>
    <row r="120" spans="2:54">
      <c r="B120" t="s">
        <v>81</v>
      </c>
      <c r="AD120" s="1">
        <v>240</v>
      </c>
      <c r="AE120" s="1">
        <v>16400</v>
      </c>
      <c r="AF120">
        <v>2280</v>
      </c>
      <c r="AG120" s="1">
        <v>151160</v>
      </c>
      <c r="AH120" s="1">
        <v>39175</v>
      </c>
      <c r="AI120" s="1">
        <v>145030</v>
      </c>
      <c r="AJ120" s="1">
        <v>1516808</v>
      </c>
      <c r="AK120" s="1">
        <v>2053</v>
      </c>
      <c r="AL120" s="1">
        <v>201290</v>
      </c>
      <c r="AM120" s="1">
        <v>74701</v>
      </c>
      <c r="AN120" s="1">
        <v>4414166</v>
      </c>
      <c r="AO120" s="1">
        <v>3675644</v>
      </c>
      <c r="AP120" s="1">
        <v>13652308</v>
      </c>
      <c r="AQ120" s="3">
        <v>7464967</v>
      </c>
      <c r="AR120" s="1">
        <v>6973703</v>
      </c>
      <c r="BB120">
        <v>481</v>
      </c>
    </row>
    <row r="121" spans="2:54">
      <c r="B121" t="s">
        <v>123</v>
      </c>
      <c r="AG121" s="1">
        <v>26400</v>
      </c>
      <c r="AJ121" s="1">
        <v>17356</v>
      </c>
      <c r="AL121" s="1">
        <v>60590</v>
      </c>
      <c r="AN121" s="1">
        <v>18733</v>
      </c>
      <c r="AO121" s="1">
        <v>30929</v>
      </c>
      <c r="AP121" s="1">
        <v>119063</v>
      </c>
      <c r="AQ121" s="3">
        <v>7176</v>
      </c>
      <c r="AR121" s="1">
        <v>145419</v>
      </c>
    </row>
    <row r="122" spans="2:54">
      <c r="B122" t="s">
        <v>125</v>
      </c>
      <c r="AI122" s="1">
        <v>26510</v>
      </c>
      <c r="AJ122" s="1">
        <v>5000</v>
      </c>
      <c r="AL122" s="1">
        <v>1572214</v>
      </c>
      <c r="AM122" s="1">
        <v>25262</v>
      </c>
      <c r="AN122" s="1">
        <v>4282</v>
      </c>
      <c r="AO122" s="1">
        <v>126081</v>
      </c>
      <c r="AP122" s="1">
        <v>141502</v>
      </c>
      <c r="AQ122" s="3">
        <v>641498</v>
      </c>
      <c r="AR122" s="1">
        <v>699144</v>
      </c>
    </row>
    <row r="123" spans="2:54">
      <c r="B123" t="s">
        <v>126</v>
      </c>
      <c r="AB123">
        <v>18000</v>
      </c>
      <c r="AD123" s="1">
        <v>5000</v>
      </c>
      <c r="AE123" s="1">
        <v>18250</v>
      </c>
      <c r="AG123" s="1">
        <v>6475</v>
      </c>
      <c r="AH123" s="1">
        <v>18800</v>
      </c>
      <c r="AJ123" s="1">
        <v>12550</v>
      </c>
      <c r="AK123" s="1">
        <v>15638</v>
      </c>
      <c r="AL123" s="1">
        <v>1054793</v>
      </c>
      <c r="AM123" s="1">
        <v>45726</v>
      </c>
      <c r="AN123" s="1">
        <v>58763</v>
      </c>
      <c r="AO123" s="1">
        <v>118969</v>
      </c>
      <c r="AP123" s="1">
        <v>20214</v>
      </c>
      <c r="AQ123" s="3">
        <v>244114</v>
      </c>
      <c r="AR123" s="1">
        <v>253726</v>
      </c>
    </row>
    <row r="124" spans="2:54">
      <c r="B124" t="s">
        <v>70</v>
      </c>
      <c r="AA124">
        <v>28000</v>
      </c>
      <c r="AC124">
        <v>3000</v>
      </c>
      <c r="AE124" s="1">
        <v>52000</v>
      </c>
      <c r="AF124">
        <v>114200</v>
      </c>
      <c r="AG124" s="1">
        <v>34400</v>
      </c>
      <c r="AH124" s="1">
        <v>32400</v>
      </c>
      <c r="AI124" s="1">
        <v>233605</v>
      </c>
      <c r="AJ124" s="1">
        <v>5500</v>
      </c>
      <c r="AK124" s="1">
        <v>2544</v>
      </c>
      <c r="AL124" s="1">
        <v>33936</v>
      </c>
      <c r="AM124" s="1">
        <v>81609</v>
      </c>
      <c r="AN124" s="1">
        <v>444538</v>
      </c>
      <c r="AO124" s="1">
        <v>2087283</v>
      </c>
      <c r="AP124" s="1">
        <v>3649627</v>
      </c>
      <c r="AQ124" s="3">
        <v>56020</v>
      </c>
      <c r="AR124" s="1">
        <v>180</v>
      </c>
    </row>
    <row r="125" spans="2:54">
      <c r="B125" t="s">
        <v>100</v>
      </c>
      <c r="AB125">
        <v>15000</v>
      </c>
      <c r="AE125" s="1">
        <v>10000</v>
      </c>
      <c r="AF125">
        <v>4000</v>
      </c>
      <c r="AG125" s="1">
        <v>7000</v>
      </c>
      <c r="AH125" s="1">
        <v>13500</v>
      </c>
      <c r="AI125" s="1">
        <v>105</v>
      </c>
      <c r="AJ125" s="1">
        <v>55400</v>
      </c>
      <c r="AL125">
        <v>671863</v>
      </c>
      <c r="AM125" s="1">
        <v>14808</v>
      </c>
      <c r="AN125" s="1">
        <v>43526</v>
      </c>
      <c r="AO125" s="1">
        <v>98241</v>
      </c>
      <c r="AP125" s="1">
        <v>17492</v>
      </c>
      <c r="AQ125" s="3">
        <v>876718</v>
      </c>
      <c r="AR125" s="1">
        <v>629586</v>
      </c>
    </row>
    <row r="126" spans="2:54">
      <c r="B126" t="s">
        <v>101</v>
      </c>
      <c r="AG126" s="1">
        <v>22000</v>
      </c>
      <c r="AI126" s="1">
        <v>34400</v>
      </c>
      <c r="AJ126" s="1">
        <v>126889</v>
      </c>
      <c r="AK126" s="1">
        <v>17647</v>
      </c>
      <c r="AL126" s="1">
        <v>21812</v>
      </c>
      <c r="AM126" s="1">
        <v>158415</v>
      </c>
      <c r="AN126" s="1">
        <v>196910</v>
      </c>
      <c r="AO126" s="1">
        <v>168036</v>
      </c>
      <c r="AP126">
        <v>320902</v>
      </c>
      <c r="AQ126" s="2">
        <v>314929</v>
      </c>
      <c r="AR126">
        <v>301839</v>
      </c>
    </row>
    <row r="127" spans="2:54">
      <c r="B127" t="s">
        <v>102</v>
      </c>
      <c r="AI127" s="1">
        <v>2600</v>
      </c>
      <c r="AQ127" s="2"/>
    </row>
    <row r="128" spans="2:54">
      <c r="B128" t="s">
        <v>152</v>
      </c>
      <c r="AO128">
        <v>171004</v>
      </c>
      <c r="AQ128" s="2"/>
    </row>
    <row r="129" spans="2:55">
      <c r="B129" t="s">
        <v>110</v>
      </c>
      <c r="AE129" s="1">
        <v>38000</v>
      </c>
      <c r="AF129">
        <v>155110</v>
      </c>
      <c r="AG129" s="1">
        <v>228530</v>
      </c>
      <c r="AH129" s="1">
        <v>221270</v>
      </c>
      <c r="AI129" s="1">
        <v>202045</v>
      </c>
      <c r="AJ129" s="1">
        <v>383748</v>
      </c>
      <c r="AK129" s="1">
        <v>1252291</v>
      </c>
      <c r="AL129" s="1">
        <v>495090</v>
      </c>
      <c r="AM129" s="1">
        <v>752146</v>
      </c>
      <c r="AN129" s="1">
        <v>674812</v>
      </c>
      <c r="AO129" s="1">
        <v>724534</v>
      </c>
      <c r="AP129" s="1">
        <v>799338</v>
      </c>
      <c r="AQ129" s="3">
        <v>457509</v>
      </c>
      <c r="AR129" s="1">
        <v>326483</v>
      </c>
    </row>
    <row r="130" spans="2:55">
      <c r="B130" t="s">
        <v>71</v>
      </c>
      <c r="AB130">
        <v>105</v>
      </c>
      <c r="AC130">
        <v>935250</v>
      </c>
      <c r="AD130" s="1">
        <v>621000</v>
      </c>
      <c r="AE130" s="1">
        <v>3399672</v>
      </c>
      <c r="AF130">
        <v>3937350</v>
      </c>
      <c r="AG130" s="1">
        <v>5445100</v>
      </c>
      <c r="AH130" s="1">
        <v>11749275</v>
      </c>
      <c r="AI130" s="1">
        <v>9383570</v>
      </c>
      <c r="AJ130" s="1">
        <v>16854144</v>
      </c>
      <c r="AK130" s="1">
        <v>691136</v>
      </c>
      <c r="AL130" s="1">
        <v>964881</v>
      </c>
      <c r="AM130" s="1">
        <v>3115588</v>
      </c>
      <c r="AN130" s="1">
        <v>9009657</v>
      </c>
      <c r="AO130" s="1">
        <v>14014619</v>
      </c>
      <c r="AP130" s="1">
        <v>28818447</v>
      </c>
      <c r="AQ130" s="3">
        <v>46826743</v>
      </c>
      <c r="AR130" s="1">
        <v>27495711</v>
      </c>
      <c r="AZ130">
        <v>141297</v>
      </c>
      <c r="BA130">
        <v>24255</v>
      </c>
      <c r="BB130">
        <v>93958</v>
      </c>
    </row>
    <row r="131" spans="2:55">
      <c r="B131" t="s">
        <v>72</v>
      </c>
      <c r="AA131">
        <v>51000</v>
      </c>
      <c r="AB131">
        <v>4000</v>
      </c>
      <c r="AC131">
        <v>68000</v>
      </c>
      <c r="AD131" s="1">
        <v>724000</v>
      </c>
      <c r="AE131" s="1">
        <v>1142190</v>
      </c>
      <c r="AF131">
        <v>2509020</v>
      </c>
      <c r="AG131" s="1">
        <v>3623470</v>
      </c>
      <c r="AH131" s="1">
        <v>5860805</v>
      </c>
      <c r="AI131" s="1">
        <v>7567705</v>
      </c>
      <c r="AJ131" s="1">
        <v>3965870</v>
      </c>
      <c r="AK131" s="1">
        <v>2151055</v>
      </c>
      <c r="AL131" s="1">
        <v>3573560</v>
      </c>
      <c r="AM131" s="1">
        <v>6092</v>
      </c>
      <c r="AN131" s="1">
        <v>1103335</v>
      </c>
      <c r="AO131" s="1">
        <v>900650</v>
      </c>
      <c r="AP131" s="1">
        <v>1824873</v>
      </c>
      <c r="AQ131" s="3">
        <v>1982564</v>
      </c>
      <c r="AR131" s="1">
        <v>2801124</v>
      </c>
    </row>
    <row r="132" spans="2:55">
      <c r="B132" t="s">
        <v>73</v>
      </c>
      <c r="AE132" s="1">
        <v>1344310</v>
      </c>
      <c r="AF132">
        <v>6317280</v>
      </c>
      <c r="AG132" s="1">
        <v>818680</v>
      </c>
      <c r="AI132" s="1">
        <v>500</v>
      </c>
      <c r="AJ132" s="1">
        <v>135000</v>
      </c>
      <c r="AK132" s="1">
        <v>80840</v>
      </c>
      <c r="AL132" s="1">
        <v>1547724</v>
      </c>
      <c r="AM132" s="1">
        <v>6796846</v>
      </c>
      <c r="AN132" s="1">
        <v>6023392</v>
      </c>
      <c r="AO132" s="1">
        <v>7342805</v>
      </c>
      <c r="AP132" s="1">
        <v>14923101</v>
      </c>
      <c r="AQ132" s="3">
        <v>14734712</v>
      </c>
      <c r="AR132" s="1">
        <v>13468308</v>
      </c>
      <c r="AY132">
        <v>27</v>
      </c>
      <c r="AZ132">
        <v>2397</v>
      </c>
      <c r="BA132">
        <v>17952</v>
      </c>
      <c r="BB132">
        <v>263760</v>
      </c>
    </row>
    <row r="133" spans="2:55">
      <c r="B133" t="s">
        <v>137</v>
      </c>
      <c r="AF133">
        <v>400</v>
      </c>
      <c r="AG133" s="1">
        <v>9000</v>
      </c>
      <c r="AI133" s="1">
        <v>1390</v>
      </c>
      <c r="AQ133" s="2"/>
    </row>
    <row r="134" spans="2:55">
      <c r="B134" t="s">
        <v>149</v>
      </c>
      <c r="AN134" s="1">
        <v>6108</v>
      </c>
      <c r="AO134">
        <v>65068</v>
      </c>
      <c r="AP134">
        <v>32699</v>
      </c>
      <c r="AQ134" s="2"/>
    </row>
    <row r="135" spans="2:55">
      <c r="B135" t="s">
        <v>74</v>
      </c>
      <c r="AH135" s="1">
        <v>56000</v>
      </c>
      <c r="AI135" s="1">
        <v>782565</v>
      </c>
      <c r="AJ135" s="1">
        <v>676027</v>
      </c>
      <c r="AK135" s="1">
        <v>4780</v>
      </c>
      <c r="AL135" s="1">
        <v>1298575</v>
      </c>
      <c r="AM135" s="1">
        <v>3902129</v>
      </c>
      <c r="AN135" s="1">
        <v>5013029</v>
      </c>
      <c r="AO135" s="1">
        <v>25304410</v>
      </c>
      <c r="AP135" s="1">
        <v>4494255</v>
      </c>
      <c r="AQ135" s="3">
        <v>19246224</v>
      </c>
      <c r="AR135" s="1">
        <v>9770216</v>
      </c>
      <c r="BA135">
        <v>9245</v>
      </c>
    </row>
    <row r="136" spans="2:55">
      <c r="B136" t="s">
        <v>184</v>
      </c>
      <c r="Z136">
        <v>83559</v>
      </c>
      <c r="AA136">
        <v>833360</v>
      </c>
      <c r="AB136">
        <v>3018910</v>
      </c>
      <c r="AL136" s="1"/>
      <c r="AO136" s="1"/>
      <c r="AP136" s="1"/>
      <c r="AQ136" s="3"/>
      <c r="AR136" s="1"/>
    </row>
    <row r="137" spans="2:55">
      <c r="B137" t="s">
        <v>187</v>
      </c>
      <c r="C137" t="s">
        <v>188</v>
      </c>
      <c r="Y137">
        <v>3088122</v>
      </c>
      <c r="Z137">
        <v>6314636</v>
      </c>
      <c r="AA137">
        <v>10211568</v>
      </c>
      <c r="AB137">
        <v>1531198</v>
      </c>
      <c r="AL137" s="1"/>
      <c r="AO137" s="1"/>
      <c r="AP137" s="1"/>
      <c r="AQ137" s="3"/>
      <c r="AR137" s="1"/>
    </row>
    <row r="138" spans="2:55">
      <c r="B138" t="s">
        <v>183</v>
      </c>
      <c r="Y138">
        <v>88068780</v>
      </c>
      <c r="Z138">
        <v>5611733</v>
      </c>
      <c r="AA138">
        <v>880586</v>
      </c>
      <c r="AB138">
        <v>12385325</v>
      </c>
      <c r="AC138">
        <v>13850</v>
      </c>
      <c r="AL138" s="1"/>
      <c r="AO138" s="1"/>
      <c r="AP138" s="1"/>
      <c r="AQ138" s="3"/>
      <c r="AR138" s="1"/>
    </row>
    <row r="140" spans="2:55">
      <c r="B140" t="s">
        <v>189</v>
      </c>
      <c r="O140">
        <f t="shared" ref="O140:AC140" si="0">SUM(O7:O139)</f>
        <v>0</v>
      </c>
      <c r="P140">
        <f t="shared" si="0"/>
        <v>0</v>
      </c>
      <c r="Q140">
        <f t="shared" si="0"/>
        <v>0</v>
      </c>
      <c r="R140">
        <f t="shared" si="0"/>
        <v>0</v>
      </c>
      <c r="S140">
        <f t="shared" si="0"/>
        <v>0</v>
      </c>
      <c r="T140">
        <f t="shared" si="0"/>
        <v>0</v>
      </c>
      <c r="U140">
        <f t="shared" si="0"/>
        <v>0</v>
      </c>
      <c r="V140">
        <f t="shared" si="0"/>
        <v>0</v>
      </c>
      <c r="W140">
        <f t="shared" si="0"/>
        <v>0</v>
      </c>
      <c r="X140">
        <f t="shared" si="0"/>
        <v>0</v>
      </c>
      <c r="Y140">
        <f t="shared" si="0"/>
        <v>3465819272</v>
      </c>
      <c r="Z140">
        <f t="shared" si="0"/>
        <v>4122097642</v>
      </c>
      <c r="AA140">
        <f t="shared" si="0"/>
        <v>6441876189</v>
      </c>
      <c r="AB140">
        <f>SUM(AB4:AB139)</f>
        <v>8309635472</v>
      </c>
      <c r="AC140">
        <f t="shared" si="0"/>
        <v>8221743552</v>
      </c>
      <c r="AD140" s="1">
        <f>SUM(AD4:AD139)</f>
        <v>8752878739</v>
      </c>
      <c r="AE140" s="1">
        <f>SUM(AE4:AE139)</f>
        <v>7631779276</v>
      </c>
      <c r="AF140" s="1">
        <f>SUM(AF4:AF139)</f>
        <v>7286290829</v>
      </c>
      <c r="AG140" s="1">
        <f t="shared" ref="AG140:AJ140" si="1">SUM(AG4:AG139)</f>
        <v>7835326036</v>
      </c>
      <c r="AH140" s="1">
        <f t="shared" si="1"/>
        <v>7594750329</v>
      </c>
      <c r="AI140" s="1">
        <f t="shared" si="1"/>
        <v>6960113191</v>
      </c>
      <c r="AJ140" s="1">
        <f t="shared" si="1"/>
        <v>4800281032</v>
      </c>
      <c r="AK140" s="1">
        <f>SUM(AK4:AK139)</f>
        <v>2859669220</v>
      </c>
      <c r="AL140" s="1">
        <f t="shared" ref="AL140:AO140" si="2">SUM(AL4:AL139)</f>
        <v>2882516081</v>
      </c>
      <c r="AM140" s="1">
        <f t="shared" si="2"/>
        <v>3573297932</v>
      </c>
      <c r="AN140" s="1">
        <f t="shared" si="2"/>
        <v>3699774517</v>
      </c>
      <c r="AO140" s="1">
        <f t="shared" si="2"/>
        <v>4077009616</v>
      </c>
      <c r="AP140">
        <f>SUM(AP4:AP139)</f>
        <v>5233771783</v>
      </c>
      <c r="AQ140">
        <f t="shared" ref="AQ140:BC140" si="3">SUM(AQ4:AQ139)</f>
        <v>4975341932</v>
      </c>
      <c r="AR140">
        <f t="shared" si="3"/>
        <v>4757381947</v>
      </c>
      <c r="AS140">
        <f t="shared" si="3"/>
        <v>0</v>
      </c>
      <c r="AT140">
        <f t="shared" si="3"/>
        <v>0</v>
      </c>
      <c r="AU140">
        <f t="shared" si="3"/>
        <v>0</v>
      </c>
      <c r="AV140">
        <f t="shared" si="3"/>
        <v>0</v>
      </c>
      <c r="AW140">
        <f t="shared" si="3"/>
        <v>0</v>
      </c>
      <c r="AX140">
        <f t="shared" si="3"/>
        <v>1029319</v>
      </c>
      <c r="AY140">
        <f t="shared" si="3"/>
        <v>1794955</v>
      </c>
      <c r="AZ140">
        <f t="shared" si="3"/>
        <v>8469897</v>
      </c>
      <c r="BA140">
        <f t="shared" si="3"/>
        <v>15708737</v>
      </c>
      <c r="BB140">
        <f t="shared" si="3"/>
        <v>15135651</v>
      </c>
      <c r="BC140">
        <f t="shared" si="3"/>
        <v>0</v>
      </c>
    </row>
    <row r="142" spans="2:55">
      <c r="Y142">
        <f>3465819272-Y140</f>
        <v>0</v>
      </c>
      <c r="Z142">
        <f>4122097642-Z140</f>
        <v>0</v>
      </c>
      <c r="AA142">
        <f>6441876189-AA140</f>
        <v>0</v>
      </c>
      <c r="AB142">
        <f>8309635472-AB140</f>
        <v>0</v>
      </c>
      <c r="AC142">
        <f>8221743552-AC140</f>
        <v>0</v>
      </c>
      <c r="AD142" s="1">
        <f>8752878739-AD140</f>
        <v>0</v>
      </c>
      <c r="AE142" s="1">
        <f>7631779276-AE140</f>
        <v>0</v>
      </c>
      <c r="AF142">
        <f>7286290829-AF140</f>
        <v>0</v>
      </c>
      <c r="AG142" s="1">
        <f>7835326036-AG140</f>
        <v>0</v>
      </c>
      <c r="AH142" s="1">
        <f>7594750329-AH140</f>
        <v>0</v>
      </c>
      <c r="AI142" s="1">
        <f>6960113191-AI140</f>
        <v>0</v>
      </c>
      <c r="AJ142" s="1">
        <f>4800281032-AJ140</f>
        <v>0</v>
      </c>
      <c r="AK142" s="1">
        <f>2859669220-AK140</f>
        <v>0</v>
      </c>
      <c r="AL142">
        <f>2882516081-AL140</f>
        <v>0</v>
      </c>
      <c r="AM142" s="1">
        <f>3573297932-AM140</f>
        <v>0</v>
      </c>
      <c r="AN142" s="1">
        <f>3699774517-AN140</f>
        <v>0</v>
      </c>
      <c r="AO142">
        <f>4077009616-AO140</f>
        <v>0</v>
      </c>
      <c r="AP142">
        <f>5233771783-AP140</f>
        <v>0</v>
      </c>
      <c r="AQ142">
        <f>4975341932-AQ140</f>
        <v>0</v>
      </c>
      <c r="AR142">
        <f>4757381947-AR140</f>
        <v>0</v>
      </c>
    </row>
    <row r="143" spans="2:55">
      <c r="BA143" t="s">
        <v>87</v>
      </c>
    </row>
    <row r="144" spans="2:55">
      <c r="Z144" t="s">
        <v>168</v>
      </c>
      <c r="AD144" t="s">
        <v>168</v>
      </c>
      <c r="AE144" t="s">
        <v>168</v>
      </c>
      <c r="AF144" t="s">
        <v>168</v>
      </c>
      <c r="AG144" t="s">
        <v>168</v>
      </c>
      <c r="AI144" t="s">
        <v>168</v>
      </c>
      <c r="AJ144" t="s">
        <v>168</v>
      </c>
      <c r="AK144" t="s">
        <v>168</v>
      </c>
      <c r="AL144" t="s">
        <v>168</v>
      </c>
      <c r="AM144" t="s">
        <v>168</v>
      </c>
      <c r="AN144" t="s">
        <v>168</v>
      </c>
      <c r="AO144" t="s">
        <v>168</v>
      </c>
      <c r="AP144" t="s">
        <v>168</v>
      </c>
      <c r="AQ144" t="s">
        <v>168</v>
      </c>
      <c r="AX144" t="s">
        <v>88</v>
      </c>
    </row>
    <row r="146" spans="30:41">
      <c r="AD146" t="s">
        <v>169</v>
      </c>
      <c r="AE146" t="s">
        <v>169</v>
      </c>
      <c r="AF146" t="s">
        <v>169</v>
      </c>
      <c r="AG146" t="s">
        <v>169</v>
      </c>
      <c r="AI146" t="s">
        <v>169</v>
      </c>
      <c r="AJ146" t="s">
        <v>169</v>
      </c>
      <c r="AK146" t="s">
        <v>169</v>
      </c>
      <c r="AL146" t="s">
        <v>169</v>
      </c>
      <c r="AM146" t="s">
        <v>169</v>
      </c>
      <c r="AN146" t="s">
        <v>169</v>
      </c>
      <c r="AO146" t="s">
        <v>169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exports</vt:lpstr>
      <vt:lpstr>imports</vt:lpstr>
      <vt:lpstr>Sheet3</vt:lpstr>
    </vt:vector>
  </TitlesOfParts>
  <Company>Princeton University Library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University Library</dc:creator>
  <cp:lastModifiedBy>rhicks</cp:lastModifiedBy>
  <dcterms:created xsi:type="dcterms:W3CDTF">2008-12-11T19:23:30Z</dcterms:created>
  <dcterms:modified xsi:type="dcterms:W3CDTF">2012-01-16T15:07:36Z</dcterms:modified>
</cp:coreProperties>
</file>