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5480" windowHeight="9120" activeTab="1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N96" i="3"/>
  <c r="AM94"/>
  <c r="AM96" s="1"/>
  <c r="AN94"/>
  <c r="AO94"/>
  <c r="AO96" s="1"/>
  <c r="AP94"/>
  <c r="AP96" s="1"/>
  <c r="AM77" i="4"/>
  <c r="AM79" s="1"/>
  <c r="AN77"/>
  <c r="AN79" s="1"/>
  <c r="AO77"/>
  <c r="AO79" s="1"/>
  <c r="AP77"/>
  <c r="AP79" s="1"/>
  <c r="AV14" i="3"/>
  <c r="AT77" i="4"/>
  <c r="AT79" s="1"/>
  <c r="AU77"/>
  <c r="AU79" s="1"/>
  <c r="AV77"/>
  <c r="AV79" s="1"/>
  <c r="AW77"/>
  <c r="AW79" s="1"/>
  <c r="AX77"/>
  <c r="AX79" s="1"/>
  <c r="AY77"/>
  <c r="AY79" s="1"/>
  <c r="AZ77"/>
  <c r="AZ79" s="1"/>
  <c r="BA77"/>
  <c r="BA79" s="1"/>
  <c r="BB77"/>
  <c r="BB79" s="1"/>
  <c r="BC77"/>
  <c r="AS77"/>
  <c r="AS79" s="1"/>
  <c r="AT94" i="3"/>
  <c r="AT96" s="1"/>
  <c r="AU94"/>
  <c r="AU96" s="1"/>
  <c r="AV94"/>
  <c r="AV96" s="1"/>
  <c r="AW94"/>
  <c r="AW96" s="1"/>
  <c r="AX94"/>
  <c r="AX96" s="1"/>
  <c r="AY94"/>
  <c r="AY96" s="1"/>
  <c r="AZ94"/>
  <c r="AZ96" s="1"/>
  <c r="BA94"/>
  <c r="BA96" s="1"/>
  <c r="BB94"/>
  <c r="BB96" s="1"/>
  <c r="BC94"/>
  <c r="AS94"/>
  <c r="AS96" s="1"/>
  <c r="AR94"/>
  <c r="AR96" s="1"/>
  <c r="AR77" i="4"/>
  <c r="AR79" s="1"/>
  <c r="AQ77"/>
  <c r="AQ79" s="1"/>
  <c r="AQ94" i="3"/>
  <c r="AQ96" s="1"/>
  <c r="AF69" i="2"/>
  <c r="AA62"/>
  <c r="Z87" i="1" l="1"/>
  <c r="AI17" i="2" l="1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Y69" s="1"/>
  <c r="Z67"/>
  <c r="Z69" s="1"/>
  <c r="AA67"/>
  <c r="AA69" s="1"/>
  <c r="AB67"/>
  <c r="AB69" s="1"/>
  <c r="AC67"/>
  <c r="AC69" s="1"/>
  <c r="AD67"/>
  <c r="AD69" s="1"/>
  <c r="AE67"/>
  <c r="AE69" s="1"/>
  <c r="AF67"/>
  <c r="AG67"/>
  <c r="AG69" s="1"/>
  <c r="AH67"/>
  <c r="AH69" s="1"/>
  <c r="AI67"/>
  <c r="AI69" s="1"/>
  <c r="AJ67"/>
  <c r="AJ69" s="1"/>
  <c r="AK67"/>
  <c r="AK69" s="1"/>
  <c r="AL67"/>
  <c r="AL69" s="1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E67"/>
  <c r="F91" i="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Y93" s="1"/>
  <c r="Z91"/>
  <c r="Z93" s="1"/>
  <c r="AA91"/>
  <c r="AA93" s="1"/>
  <c r="AB91"/>
  <c r="AB93" s="1"/>
  <c r="AC91"/>
  <c r="AC93" s="1"/>
  <c r="AD91"/>
  <c r="AD93" s="1"/>
  <c r="AE91"/>
  <c r="AE93" s="1"/>
  <c r="AF91"/>
  <c r="AF93" s="1"/>
  <c r="AG91"/>
  <c r="AG93" s="1"/>
  <c r="AH91"/>
  <c r="AH93" s="1"/>
  <c r="AI91"/>
  <c r="AI93" s="1"/>
  <c r="AJ91"/>
  <c r="AJ93" s="1"/>
  <c r="AK91"/>
  <c r="AK93" s="1"/>
  <c r="AL91"/>
  <c r="AL93" s="1"/>
  <c r="AM91"/>
  <c r="AM93" s="1"/>
  <c r="AN91"/>
  <c r="AN93" s="1"/>
  <c r="AO91"/>
  <c r="AO93" s="1"/>
  <c r="AP91"/>
  <c r="AP93" s="1"/>
  <c r="AQ91"/>
  <c r="AQ93" s="1"/>
  <c r="AR91"/>
  <c r="AR93" s="1"/>
  <c r="AS91"/>
  <c r="AS93" s="1"/>
  <c r="AT91"/>
  <c r="AT93" s="1"/>
  <c r="AU91"/>
  <c r="AU93" s="1"/>
  <c r="AV91"/>
  <c r="AV93" s="1"/>
  <c r="AW91"/>
  <c r="AW93" s="1"/>
  <c r="AX91"/>
  <c r="AX93" s="1"/>
  <c r="AY91"/>
  <c r="AY93" s="1"/>
  <c r="AZ91"/>
  <c r="AZ93" s="1"/>
  <c r="BA91"/>
  <c r="BA93" s="1"/>
  <c r="BB91"/>
  <c r="BB93" s="1"/>
  <c r="BC91"/>
  <c r="E91"/>
</calcChain>
</file>

<file path=xl/sharedStrings.xml><?xml version="1.0" encoding="utf-8"?>
<sst xmlns="http://schemas.openxmlformats.org/spreadsheetml/2006/main" count="551" uniqueCount="175">
  <si>
    <t>notes</t>
  </si>
  <si>
    <t>unit</t>
  </si>
  <si>
    <t>Zanzibar</t>
  </si>
  <si>
    <t>Great Britain and Northern Ireland</t>
  </si>
  <si>
    <t>India and Burma</t>
  </si>
  <si>
    <t>Tanganyika Territory</t>
  </si>
  <si>
    <t>Kenya Colony</t>
  </si>
  <si>
    <t>Ceylon</t>
  </si>
  <si>
    <t>Straits Settlements</t>
  </si>
  <si>
    <t>Canada</t>
  </si>
  <si>
    <t>Union of South Africa</t>
  </si>
  <si>
    <t>Aden</t>
  </si>
  <si>
    <t>Australia</t>
  </si>
  <si>
    <t>Other British Empire</t>
  </si>
  <si>
    <t>Japan</t>
  </si>
  <si>
    <t>Holland</t>
  </si>
  <si>
    <t>Dutch East Indies</t>
  </si>
  <si>
    <t>Persia</t>
  </si>
  <si>
    <t>Italian Somaliland</t>
  </si>
  <si>
    <t>US</t>
  </si>
  <si>
    <t>Portuguese East Africa</t>
  </si>
  <si>
    <t>Germany</t>
  </si>
  <si>
    <t>Russia</t>
  </si>
  <si>
    <t>Arabia</t>
  </si>
  <si>
    <t>France</t>
  </si>
  <si>
    <t>Italy</t>
  </si>
  <si>
    <t>Sweden</t>
  </si>
  <si>
    <t>Belgium</t>
  </si>
  <si>
    <t>China</t>
  </si>
  <si>
    <t>Egypt</t>
  </si>
  <si>
    <t>Austria</t>
  </si>
  <si>
    <t>Siam</t>
  </si>
  <si>
    <t>Switzerland</t>
  </si>
  <si>
    <t>Iraq</t>
  </si>
  <si>
    <t>Madagascar</t>
  </si>
  <si>
    <t>French Indo-China</t>
  </si>
  <si>
    <t>Czecho-Slovakia</t>
  </si>
  <si>
    <t>Norway</t>
  </si>
  <si>
    <t>Spain</t>
  </si>
  <si>
    <t>Portugal</t>
  </si>
  <si>
    <t>Other Foreign countries</t>
  </si>
  <si>
    <t xml:space="preserve">Parcel post </t>
  </si>
  <si>
    <t>Rs</t>
  </si>
  <si>
    <t>Country of origin</t>
  </si>
  <si>
    <t>New Zealand</t>
  </si>
  <si>
    <t>Uruguay</t>
  </si>
  <si>
    <t>Argentine</t>
  </si>
  <si>
    <t>Denmark</t>
  </si>
  <si>
    <t>Turkey</t>
  </si>
  <si>
    <t>Brazil</t>
  </si>
  <si>
    <t>Deep Sea Cable</t>
  </si>
  <si>
    <t>Ships' Use</t>
  </si>
  <si>
    <t>Includes 71354 bullion UK, 908782 Indian, 1000 Austria, 80 Portugal</t>
  </si>
  <si>
    <t>Uganda</t>
  </si>
  <si>
    <t>Irish Free State</t>
  </si>
  <si>
    <t>Belgian Congo</t>
  </si>
  <si>
    <t>Socotra</t>
  </si>
  <si>
    <t>Poland</t>
  </si>
  <si>
    <t>Italian East Africa</t>
  </si>
  <si>
    <t>Sumatra</t>
  </si>
  <si>
    <t>Mafia Island</t>
  </si>
  <si>
    <t>Java</t>
  </si>
  <si>
    <t>Scandinavia</t>
  </si>
  <si>
    <t>Includes 1637875 Indian, 515 British East Africa, 5240 South Africa, 80000 Tanganyika, 110650 Portuguese E Africa, 5200 Madagascar</t>
  </si>
  <si>
    <t>Includes 13200 bullion UK, 2633800 India, 55272 Mafia Island, 4546 Tanganyika</t>
  </si>
  <si>
    <t>Includes 1500 bullion UK, 1200 France, 3750 Austria</t>
  </si>
  <si>
    <t>French Somaliland</t>
  </si>
  <si>
    <t>Tripoli</t>
  </si>
  <si>
    <t>Includes 3362 bullion UK, 1260726 India, 1000 Portugal</t>
  </si>
  <si>
    <t>Includes 8303 bullion UK, 504026 India</t>
  </si>
  <si>
    <t>Includes 19979 bullion UK, 1000 France, 2355 Austria</t>
  </si>
  <si>
    <t>Includes 89330 bullion UK, 3589 India, 4150 France, 1648 Austria</t>
  </si>
  <si>
    <t>Greece</t>
  </si>
  <si>
    <t>Includes 470391 bullion UK, 187000 India, 919 France, 2183 Belgium, 4500 Italy</t>
  </si>
  <si>
    <t>Includes 365603 bullion UK, 3406475 India, 13000 France, 975 Belgium</t>
  </si>
  <si>
    <t>Includes 40300 bullion UK, 123389 India, 8000 Kenya, 358641 Tanganyika, 3200 Aden,11386 Madagascar</t>
  </si>
  <si>
    <t>Includes  430414 India, 577955 Kenya, 13381 Tanganyika, 780 Mafia, 7000 Madagascar, 2568 It Somali, 22500, Port E Africa</t>
  </si>
  <si>
    <t>Includes 3010000 Indian, 48612 Kenya,766229 Tanganyika,375 Arabia, 1425 Portuguese E Africa, 8816 Madagascar</t>
  </si>
  <si>
    <t>Includes 0 bullion</t>
  </si>
  <si>
    <t>Country of destination</t>
  </si>
  <si>
    <t>Includes 21085 bullion India</t>
  </si>
  <si>
    <t>Includes 17500 bullion India</t>
  </si>
  <si>
    <t>Includes 56050 bullion India</t>
  </si>
  <si>
    <t>Includes 75700 bullion India, 1000 Kenya, 2000 Tanganyika, 5000 Arabia, 5400 Madagascar</t>
  </si>
  <si>
    <t>Includes 1739612 bullion India, 1000 Kenya, 2663 Tanganyika, 15000 Arabia</t>
  </si>
  <si>
    <t>Includes 1365700 bullion India, 28000 Kenya</t>
  </si>
  <si>
    <t>Includes 414141 bullion India, 33000 Kenya, 3750 Mafia</t>
  </si>
  <si>
    <t>Includes 54800 bullion India, 2264 Mafia, 5725 Tanganyika</t>
  </si>
  <si>
    <t>Includes 156750 bullion UK, 246075 India, 3844 Kenya, 16271 Tanganyika, 800 Port E Africa</t>
  </si>
  <si>
    <t>Djibouti</t>
  </si>
  <si>
    <t>Danzig</t>
  </si>
  <si>
    <t>Includes 263725 bullion UK, 37994 Indian, 350 Portugal</t>
  </si>
  <si>
    <t>Includes 110264 bullion UK, 301400 India, 3752 Tanganyika, 22 Germay, 4750 Austria</t>
  </si>
  <si>
    <t>Rumania</t>
  </si>
  <si>
    <t>Yugoslavia</t>
  </si>
  <si>
    <t>Includes 66106 bullion UK, 722447 India, 3740 Tanganyika, 2820 Union of South Africa</t>
  </si>
  <si>
    <t>Syria</t>
  </si>
  <si>
    <t>Includes 783386 bullion UK, 3880 India, 6738 Italy</t>
  </si>
  <si>
    <t>Cyprus</t>
  </si>
  <si>
    <t>Finland</t>
  </si>
  <si>
    <t>Includes 76700 bullion UK, 58 Germany, 38 Italy</t>
  </si>
  <si>
    <t>pounds</t>
  </si>
  <si>
    <t>Includes 148100 bullion UK, 611 India, 79 Port East Africa, 210 France, 5 Other</t>
  </si>
  <si>
    <t>India</t>
  </si>
  <si>
    <t>Burma</t>
  </si>
  <si>
    <t>Includes 13625 bullion UK, 3955 India, 3843 Union of South Africa, 725 Austria, 109 Other</t>
  </si>
  <si>
    <t>Includes 1581 bullion UK, 555 India, 263 Germany, 3 France, 379 Portugal</t>
  </si>
  <si>
    <t>British Borneo</t>
  </si>
  <si>
    <t>Dutch Borneo</t>
  </si>
  <si>
    <t>Includes bullion: 3720 UK</t>
  </si>
  <si>
    <t>Includes bullion: 225 India, 1 South Africa, 30 Portuguese East Africa, 200 Portugal</t>
  </si>
  <si>
    <t>Seychelles</t>
  </si>
  <si>
    <t>Includes bullion: 2000 UK</t>
  </si>
  <si>
    <t>British Malaya</t>
  </si>
  <si>
    <t>Occupied Enemy Territory</t>
  </si>
  <si>
    <t>Argentina</t>
  </si>
  <si>
    <t>Includes bullion: 14240 UK</t>
  </si>
  <si>
    <t>Palestine</t>
  </si>
  <si>
    <t>Includes bullion: 0</t>
  </si>
  <si>
    <t>Northern Rhodesia</t>
  </si>
  <si>
    <t>Includes bullion: 7392 UK</t>
  </si>
  <si>
    <t>Hong Kong</t>
  </si>
  <si>
    <t>Trinidad</t>
  </si>
  <si>
    <t>Includes bullion: 39243 UK, 2100 India</t>
  </si>
  <si>
    <t>Nyasaland</t>
  </si>
  <si>
    <t>Mauritius</t>
  </si>
  <si>
    <t>Jamaica</t>
  </si>
  <si>
    <t>Abyssinia</t>
  </si>
  <si>
    <t>Includes bullion: 288 UK, 6494 by Air</t>
  </si>
  <si>
    <t>Air</t>
  </si>
  <si>
    <t>Rhodesia</t>
  </si>
  <si>
    <t>Pakistan</t>
  </si>
  <si>
    <t>Somalia</t>
  </si>
  <si>
    <t>Hungary</t>
  </si>
  <si>
    <t>Luxembourg</t>
  </si>
  <si>
    <t>Includes bullion: 26250 UK, 226 Kenya, 5681 by Air</t>
  </si>
  <si>
    <t>Afganistan</t>
  </si>
  <si>
    <t>Portuguese India</t>
  </si>
  <si>
    <t>Countries of destination</t>
  </si>
  <si>
    <t>Includes bullion: 22 India</t>
  </si>
  <si>
    <t>Nigeria</t>
  </si>
  <si>
    <t>Includes bullion: 11 India, 1411 Kenya, 71552 Tanganyika, 200 Portuguese East Africa</t>
  </si>
  <si>
    <t>Includes bullion: 6 India, 25 Kenya, 1416 Tanganyika</t>
  </si>
  <si>
    <t>Suez</t>
  </si>
  <si>
    <t>Sierra Leone</t>
  </si>
  <si>
    <t>Gold Coast</t>
  </si>
  <si>
    <t>Canary Islands</t>
  </si>
  <si>
    <t>Tangier (Morocco)</t>
  </si>
  <si>
    <t>Occupied Enemy Territory (Tripoli)</t>
  </si>
  <si>
    <t>Port Sudan</t>
  </si>
  <si>
    <t>Surinam</t>
  </si>
  <si>
    <t>Includes bullion: 2000 Kenya</t>
  </si>
  <si>
    <t>Includes bullion: 12800 India</t>
  </si>
  <si>
    <t>Malta</t>
  </si>
  <si>
    <t>British Guiana</t>
  </si>
  <si>
    <t>Nepal</t>
  </si>
  <si>
    <t>Transjordan</t>
  </si>
  <si>
    <t>Includes bullion: 13600 India, 3000 Kenya</t>
  </si>
  <si>
    <t>Includes bullion: 5116 Uganda</t>
  </si>
  <si>
    <t>By Air</t>
  </si>
  <si>
    <t>Kuwait</t>
  </si>
  <si>
    <t>Includes bullion: 5397 Uk, 250 Kenya</t>
  </si>
  <si>
    <t>South America</t>
  </si>
  <si>
    <t>Fiji</t>
  </si>
  <si>
    <t>Includes bullion: 79 India</t>
  </si>
  <si>
    <t>Kenya and Uganda</t>
  </si>
  <si>
    <t>Includes bullion: 38939 India and Burma, 450 Kenya and Uganda</t>
  </si>
  <si>
    <t>Includes bullion: 2413 Great Britain, 876720 India and Burma, 1320 Arabia</t>
  </si>
  <si>
    <t>Includes bullion: 288375 India and Burma, 4025 Kenya Colony</t>
  </si>
  <si>
    <t>Includes bullion: 1</t>
  </si>
  <si>
    <t>Mexico</t>
  </si>
  <si>
    <t>Includes 291144 bullion India</t>
  </si>
  <si>
    <t>Includes  bullion: 72000 Great Britain, 61675 India and Burma</t>
  </si>
  <si>
    <t>Includes 452514 bullion India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</si>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</sst>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97"/>
  <sheetViews>
    <sheetView workbookViewId="0">
      <pane xSplit="3" ySplit="3" topLeftCell="V70" activePane="bottomRight" state="frozen"/>
      <selection pane="topRight" activeCell="D1" sqref="D1"/>
      <selection pane="bottomLeft" activeCell="A3" sqref="A3"/>
      <selection pane="bottomRight" activeCell="B91" sqref="B91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 s="1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  <c r="AL3" t="s">
        <v>42</v>
      </c>
      <c r="AM3" t="s">
        <v>42</v>
      </c>
      <c r="AN3" t="s">
        <v>42</v>
      </c>
      <c r="AO3" t="s">
        <v>101</v>
      </c>
      <c r="AP3" t="s">
        <v>101</v>
      </c>
      <c r="AQ3" t="s">
        <v>101</v>
      </c>
      <c r="AR3" t="s">
        <v>101</v>
      </c>
      <c r="AS3" t="s">
        <v>101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</row>
    <row r="4" spans="1:55">
      <c r="A4" t="s">
        <v>2</v>
      </c>
      <c r="B4" t="s">
        <v>3</v>
      </c>
      <c r="Y4">
        <v>4607024</v>
      </c>
      <c r="Z4">
        <v>4802482</v>
      </c>
      <c r="AA4">
        <v>4945217</v>
      </c>
      <c r="AB4">
        <v>6164287</v>
      </c>
      <c r="AC4">
        <v>5154930</v>
      </c>
      <c r="AD4">
        <v>6746384</v>
      </c>
      <c r="AE4">
        <v>5159318</v>
      </c>
      <c r="AF4">
        <v>4257929</v>
      </c>
      <c r="AG4">
        <v>4078387</v>
      </c>
      <c r="AH4">
        <v>4124927</v>
      </c>
      <c r="AI4">
        <v>3432673</v>
      </c>
      <c r="AJ4">
        <v>2722041</v>
      </c>
      <c r="AK4">
        <v>2703063</v>
      </c>
      <c r="AL4">
        <v>1542570</v>
      </c>
      <c r="AM4">
        <v>1729984</v>
      </c>
      <c r="AN4">
        <v>2732294</v>
      </c>
      <c r="AO4">
        <v>182642</v>
      </c>
      <c r="AP4">
        <v>281418</v>
      </c>
      <c r="AQ4">
        <v>145688</v>
      </c>
      <c r="AR4">
        <v>82568</v>
      </c>
      <c r="AS4">
        <v>116705</v>
      </c>
      <c r="AT4">
        <v>122776</v>
      </c>
      <c r="AU4">
        <v>87738</v>
      </c>
      <c r="AV4">
        <v>117839</v>
      </c>
      <c r="AW4">
        <v>151667</v>
      </c>
      <c r="AX4">
        <v>155895</v>
      </c>
      <c r="AY4">
        <v>327510</v>
      </c>
      <c r="AZ4">
        <v>455556</v>
      </c>
      <c r="BA4">
        <v>584218</v>
      </c>
      <c r="BB4">
        <v>737528</v>
      </c>
    </row>
    <row r="5" spans="1:55">
      <c r="B5" t="s">
        <v>4</v>
      </c>
      <c r="Y5">
        <v>8151772</v>
      </c>
      <c r="Z5">
        <v>10487106</v>
      </c>
      <c r="AA5">
        <v>8188487</v>
      </c>
      <c r="AB5">
        <v>7317178</v>
      </c>
      <c r="AC5">
        <v>10895898</v>
      </c>
      <c r="AD5">
        <v>8425474</v>
      </c>
      <c r="AE5">
        <v>7301609</v>
      </c>
      <c r="AF5">
        <v>8197077</v>
      </c>
      <c r="AG5">
        <v>6070807</v>
      </c>
      <c r="AH5">
        <v>8281724</v>
      </c>
      <c r="AI5">
        <v>5473295</v>
      </c>
      <c r="AJ5">
        <v>5017514</v>
      </c>
      <c r="AK5">
        <v>3076950</v>
      </c>
      <c r="AL5">
        <v>3222545</v>
      </c>
      <c r="AM5">
        <v>2907059</v>
      </c>
      <c r="AN5">
        <v>2280111</v>
      </c>
      <c r="AO5">
        <v>145745</v>
      </c>
    </row>
    <row r="6" spans="1:55">
      <c r="B6" t="s">
        <v>103</v>
      </c>
      <c r="AP6">
        <v>101375</v>
      </c>
      <c r="AQ6">
        <v>97688</v>
      </c>
      <c r="AR6">
        <v>92231</v>
      </c>
      <c r="AS6">
        <v>112475</v>
      </c>
      <c r="AT6">
        <v>275473</v>
      </c>
      <c r="AU6">
        <v>260973</v>
      </c>
      <c r="AV6">
        <v>306263</v>
      </c>
      <c r="AW6">
        <v>198064</v>
      </c>
      <c r="AX6">
        <v>203602</v>
      </c>
      <c r="AY6">
        <v>194680</v>
      </c>
      <c r="AZ6">
        <v>174832</v>
      </c>
      <c r="BA6">
        <v>146016</v>
      </c>
      <c r="BB6">
        <v>356911</v>
      </c>
    </row>
    <row r="7" spans="1:55">
      <c r="B7" t="s">
        <v>104</v>
      </c>
      <c r="AP7">
        <v>140914</v>
      </c>
      <c r="AQ7">
        <v>119879</v>
      </c>
      <c r="AR7">
        <v>76457</v>
      </c>
      <c r="AS7">
        <v>60051</v>
      </c>
      <c r="AT7">
        <v>139441</v>
      </c>
      <c r="AU7">
        <v>36329</v>
      </c>
      <c r="AV7">
        <v>566</v>
      </c>
      <c r="BA7">
        <v>1076</v>
      </c>
    </row>
    <row r="8" spans="1:55">
      <c r="B8" t="s">
        <v>5</v>
      </c>
      <c r="Y8">
        <v>5719799</v>
      </c>
      <c r="Z8">
        <v>5925350</v>
      </c>
      <c r="AA8">
        <v>5113291</v>
      </c>
      <c r="AB8">
        <v>4731273</v>
      </c>
      <c r="AC8">
        <v>3686370</v>
      </c>
      <c r="AD8">
        <v>3568472</v>
      </c>
      <c r="AE8">
        <v>3481292</v>
      </c>
      <c r="AF8">
        <v>2783101</v>
      </c>
      <c r="AG8">
        <v>2842989</v>
      </c>
      <c r="AH8">
        <v>2037079</v>
      </c>
      <c r="AI8">
        <v>1529252</v>
      </c>
      <c r="AJ8">
        <v>1260516</v>
      </c>
      <c r="AK8">
        <v>1337076</v>
      </c>
      <c r="AL8">
        <v>990010</v>
      </c>
      <c r="AM8">
        <v>641751</v>
      </c>
      <c r="AN8">
        <v>746390</v>
      </c>
      <c r="AO8">
        <v>50173</v>
      </c>
      <c r="AP8">
        <v>78810</v>
      </c>
      <c r="AQ8">
        <v>57479</v>
      </c>
      <c r="AR8">
        <v>50926</v>
      </c>
      <c r="AS8">
        <v>115326</v>
      </c>
      <c r="AT8">
        <v>93149</v>
      </c>
      <c r="AU8">
        <v>182817</v>
      </c>
      <c r="AV8">
        <v>147481</v>
      </c>
      <c r="AW8">
        <v>188731</v>
      </c>
      <c r="AX8">
        <v>177245</v>
      </c>
      <c r="AY8">
        <v>142737</v>
      </c>
      <c r="AZ8">
        <v>199232</v>
      </c>
      <c r="BA8">
        <v>285569</v>
      </c>
      <c r="BB8">
        <v>208806</v>
      </c>
    </row>
    <row r="9" spans="1:55">
      <c r="B9" t="s">
        <v>6</v>
      </c>
      <c r="Y9">
        <v>3286856</v>
      </c>
      <c r="Z9">
        <v>2701250</v>
      </c>
      <c r="AA9">
        <v>3001975</v>
      </c>
      <c r="AB9">
        <v>2175701</v>
      </c>
      <c r="AC9">
        <v>1105787</v>
      </c>
      <c r="AD9">
        <v>705720</v>
      </c>
      <c r="AE9">
        <v>600976</v>
      </c>
      <c r="AF9">
        <v>841526</v>
      </c>
      <c r="AG9">
        <v>540601</v>
      </c>
      <c r="AH9">
        <v>555304</v>
      </c>
      <c r="AI9">
        <v>456946</v>
      </c>
      <c r="AJ9">
        <v>347608</v>
      </c>
      <c r="AK9">
        <v>382100</v>
      </c>
      <c r="AL9">
        <v>386262</v>
      </c>
      <c r="AM9">
        <v>457249</v>
      </c>
      <c r="AN9">
        <v>505775</v>
      </c>
      <c r="AO9">
        <v>37251</v>
      </c>
      <c r="AP9">
        <v>56117</v>
      </c>
      <c r="AQ9">
        <v>59332</v>
      </c>
      <c r="AR9">
        <v>56541</v>
      </c>
      <c r="AS9">
        <v>58571</v>
      </c>
      <c r="AT9">
        <v>56448</v>
      </c>
      <c r="AU9">
        <v>64916</v>
      </c>
      <c r="AV9">
        <v>103250</v>
      </c>
      <c r="AW9">
        <v>135247</v>
      </c>
      <c r="AX9">
        <v>180850</v>
      </c>
      <c r="AY9">
        <v>309060</v>
      </c>
      <c r="AZ9">
        <v>260976</v>
      </c>
      <c r="BA9">
        <v>312521</v>
      </c>
      <c r="BB9">
        <v>231820</v>
      </c>
    </row>
    <row r="10" spans="1:55">
      <c r="B10" t="s">
        <v>7</v>
      </c>
      <c r="AG10">
        <v>265409</v>
      </c>
      <c r="AH10">
        <v>232288</v>
      </c>
      <c r="AI10">
        <v>180181</v>
      </c>
      <c r="AJ10">
        <v>191499</v>
      </c>
      <c r="AK10">
        <v>80691</v>
      </c>
      <c r="AL10">
        <v>26158</v>
      </c>
      <c r="AM10">
        <v>21927</v>
      </c>
      <c r="AN10">
        <v>14455</v>
      </c>
      <c r="AO10">
        <v>1618</v>
      </c>
      <c r="AP10">
        <v>894</v>
      </c>
      <c r="AQ10">
        <v>1214</v>
      </c>
      <c r="AR10">
        <v>1392</v>
      </c>
      <c r="AS10">
        <v>1482</v>
      </c>
      <c r="AT10">
        <v>1412</v>
      </c>
      <c r="AU10">
        <v>566</v>
      </c>
      <c r="AW10">
        <v>36</v>
      </c>
      <c r="AX10">
        <v>127</v>
      </c>
      <c r="AY10">
        <v>246</v>
      </c>
      <c r="AZ10">
        <v>127</v>
      </c>
      <c r="BA10">
        <v>380</v>
      </c>
      <c r="BB10">
        <v>235</v>
      </c>
    </row>
    <row r="11" spans="1:55">
      <c r="B11" t="s">
        <v>8</v>
      </c>
      <c r="AG11">
        <v>144436</v>
      </c>
      <c r="AH11">
        <v>99000</v>
      </c>
      <c r="AI11">
        <v>70042</v>
      </c>
      <c r="AJ11">
        <v>71913</v>
      </c>
      <c r="AK11">
        <v>30779</v>
      </c>
      <c r="AL11">
        <v>18616</v>
      </c>
      <c r="AM11">
        <v>3798</v>
      </c>
      <c r="AN11">
        <v>7870</v>
      </c>
      <c r="AO11">
        <v>501</v>
      </c>
      <c r="AS11">
        <v>1623</v>
      </c>
      <c r="AT11">
        <v>4914</v>
      </c>
      <c r="AU11">
        <v>18</v>
      </c>
      <c r="AW11">
        <v>52</v>
      </c>
      <c r="AY11">
        <v>1368</v>
      </c>
      <c r="AZ11">
        <v>2370</v>
      </c>
      <c r="BA11">
        <v>579</v>
      </c>
      <c r="BB11">
        <v>1715</v>
      </c>
    </row>
    <row r="12" spans="1:55">
      <c r="B12" t="s">
        <v>9</v>
      </c>
      <c r="AG12">
        <v>14338</v>
      </c>
      <c r="AH12">
        <v>36112</v>
      </c>
      <c r="AI12">
        <v>49791</v>
      </c>
      <c r="AJ12">
        <v>60286</v>
      </c>
      <c r="AK12">
        <v>44904</v>
      </c>
      <c r="AL12">
        <v>13606</v>
      </c>
      <c r="AM12">
        <v>29088</v>
      </c>
      <c r="AN12">
        <v>67020</v>
      </c>
      <c r="AO12">
        <v>3405</v>
      </c>
      <c r="AP12">
        <v>4167</v>
      </c>
      <c r="AQ12">
        <v>6608</v>
      </c>
      <c r="AR12">
        <v>1544</v>
      </c>
      <c r="AS12">
        <v>724</v>
      </c>
      <c r="AT12">
        <v>153</v>
      </c>
      <c r="AU12">
        <v>190</v>
      </c>
      <c r="AV12">
        <v>241</v>
      </c>
      <c r="AW12">
        <v>872</v>
      </c>
      <c r="AX12">
        <v>1879</v>
      </c>
      <c r="AY12">
        <v>5991</v>
      </c>
      <c r="AZ12">
        <v>8554</v>
      </c>
      <c r="BA12">
        <v>3286</v>
      </c>
      <c r="BB12">
        <v>1148</v>
      </c>
    </row>
    <row r="13" spans="1:55">
      <c r="B13" t="s">
        <v>10</v>
      </c>
      <c r="Y13">
        <v>331393</v>
      </c>
      <c r="Z13">
        <v>1058260</v>
      </c>
      <c r="AA13">
        <v>109630</v>
      </c>
      <c r="AB13">
        <v>115048</v>
      </c>
      <c r="AC13">
        <v>79247</v>
      </c>
      <c r="AD13">
        <v>60218</v>
      </c>
      <c r="AE13">
        <v>75347</v>
      </c>
      <c r="AF13">
        <v>106132</v>
      </c>
      <c r="AG13">
        <v>79708</v>
      </c>
      <c r="AH13">
        <v>52464</v>
      </c>
      <c r="AI13">
        <v>29582</v>
      </c>
      <c r="AJ13">
        <v>56123</v>
      </c>
      <c r="AK13">
        <v>19412</v>
      </c>
      <c r="AL13">
        <v>14307</v>
      </c>
      <c r="AM13">
        <v>23310</v>
      </c>
      <c r="AN13">
        <v>16011</v>
      </c>
      <c r="AO13">
        <v>4424</v>
      </c>
      <c r="AP13">
        <v>1849</v>
      </c>
      <c r="AQ13">
        <v>12985</v>
      </c>
      <c r="AR13">
        <v>8485</v>
      </c>
      <c r="AS13">
        <v>14506</v>
      </c>
      <c r="AT13">
        <v>41492</v>
      </c>
      <c r="AU13">
        <v>40842</v>
      </c>
      <c r="AV13">
        <v>70568</v>
      </c>
      <c r="AW13">
        <v>72317</v>
      </c>
      <c r="AX13">
        <v>88835</v>
      </c>
      <c r="AY13">
        <v>66499</v>
      </c>
      <c r="AZ13">
        <v>86917</v>
      </c>
      <c r="BA13">
        <v>125791</v>
      </c>
      <c r="BB13">
        <v>158300</v>
      </c>
    </row>
    <row r="14" spans="1:55">
      <c r="B14" t="s">
        <v>11</v>
      </c>
      <c r="AA14">
        <v>70918</v>
      </c>
      <c r="AB14">
        <v>49248</v>
      </c>
      <c r="AC14">
        <v>47472</v>
      </c>
      <c r="AD14">
        <v>55320</v>
      </c>
      <c r="AE14">
        <v>61673</v>
      </c>
      <c r="AF14">
        <v>95422</v>
      </c>
      <c r="AG14">
        <v>86014</v>
      </c>
      <c r="AH14">
        <v>91118</v>
      </c>
      <c r="AI14">
        <v>41945</v>
      </c>
      <c r="AJ14">
        <v>24576</v>
      </c>
      <c r="AK14">
        <v>35616</v>
      </c>
      <c r="AL14">
        <v>22106</v>
      </c>
      <c r="AM14">
        <v>24739</v>
      </c>
      <c r="AN14">
        <v>53122</v>
      </c>
      <c r="AO14">
        <v>2487</v>
      </c>
      <c r="AP14">
        <v>2979</v>
      </c>
      <c r="AQ14">
        <v>2708</v>
      </c>
      <c r="AR14">
        <v>2635</v>
      </c>
      <c r="AS14">
        <v>1216</v>
      </c>
      <c r="AT14">
        <v>315</v>
      </c>
      <c r="AU14">
        <v>3659</v>
      </c>
      <c r="AV14">
        <v>6624</v>
      </c>
      <c r="AW14">
        <v>9557</v>
      </c>
      <c r="AX14">
        <v>1517</v>
      </c>
      <c r="AY14">
        <v>5738</v>
      </c>
      <c r="AZ14">
        <v>7057</v>
      </c>
      <c r="BA14">
        <v>7620</v>
      </c>
      <c r="BB14">
        <v>17280</v>
      </c>
    </row>
    <row r="15" spans="1:55">
      <c r="B15" t="s">
        <v>12</v>
      </c>
      <c r="AG15">
        <v>1479</v>
      </c>
      <c r="AH15">
        <v>70795</v>
      </c>
      <c r="AI15">
        <v>40487</v>
      </c>
      <c r="AJ15">
        <v>12701</v>
      </c>
      <c r="AK15">
        <v>91287</v>
      </c>
      <c r="AL15">
        <v>264243</v>
      </c>
      <c r="AM15">
        <v>143855</v>
      </c>
      <c r="AN15">
        <v>410350</v>
      </c>
      <c r="AO15">
        <v>25813</v>
      </c>
      <c r="AP15">
        <v>22398</v>
      </c>
      <c r="AQ15">
        <v>24061</v>
      </c>
      <c r="AR15">
        <v>22936</v>
      </c>
      <c r="AS15">
        <v>14299</v>
      </c>
      <c r="AT15">
        <v>8544</v>
      </c>
      <c r="AU15">
        <v>40772</v>
      </c>
      <c r="AV15">
        <v>16615</v>
      </c>
      <c r="AW15">
        <v>43959</v>
      </c>
      <c r="AX15">
        <v>19628</v>
      </c>
      <c r="AY15">
        <v>4251</v>
      </c>
      <c r="AZ15">
        <v>4052</v>
      </c>
      <c r="BA15">
        <v>29727</v>
      </c>
      <c r="BB15">
        <v>15775</v>
      </c>
    </row>
    <row r="16" spans="1:55">
      <c r="B16" t="s">
        <v>53</v>
      </c>
      <c r="AK16">
        <v>54476</v>
      </c>
      <c r="AL16">
        <v>71153</v>
      </c>
      <c r="AM16">
        <v>47902</v>
      </c>
      <c r="AN16">
        <v>69064</v>
      </c>
      <c r="AO16">
        <v>8967</v>
      </c>
      <c r="AP16">
        <v>10133</v>
      </c>
      <c r="AQ16">
        <v>3612</v>
      </c>
      <c r="AR16">
        <v>6004</v>
      </c>
      <c r="AS16">
        <v>17625</v>
      </c>
      <c r="AT16">
        <v>22920</v>
      </c>
      <c r="AU16">
        <v>65864</v>
      </c>
      <c r="AV16">
        <v>108871</v>
      </c>
      <c r="AW16">
        <v>45530</v>
      </c>
      <c r="AX16">
        <v>87272</v>
      </c>
      <c r="AY16">
        <v>129277</v>
      </c>
      <c r="AZ16">
        <v>117898</v>
      </c>
      <c r="BA16">
        <v>169138</v>
      </c>
      <c r="BB16">
        <v>71087</v>
      </c>
    </row>
    <row r="17" spans="2:54">
      <c r="B17" t="s">
        <v>107</v>
      </c>
      <c r="AR17">
        <v>3898</v>
      </c>
      <c r="AS17">
        <v>2862</v>
      </c>
      <c r="AT17">
        <v>145</v>
      </c>
      <c r="AU17">
        <v>302</v>
      </c>
    </row>
    <row r="18" spans="2:54">
      <c r="B18" t="s">
        <v>113</v>
      </c>
      <c r="AU18">
        <v>138</v>
      </c>
      <c r="AY18">
        <v>343</v>
      </c>
      <c r="BA18">
        <v>365</v>
      </c>
      <c r="BB18">
        <v>2633</v>
      </c>
    </row>
    <row r="19" spans="2:54">
      <c r="B19" t="s">
        <v>98</v>
      </c>
      <c r="AN19">
        <v>6007</v>
      </c>
      <c r="AW19">
        <v>48</v>
      </c>
      <c r="AZ19">
        <v>134</v>
      </c>
      <c r="BB19">
        <v>181</v>
      </c>
    </row>
    <row r="20" spans="2:54">
      <c r="B20" t="s">
        <v>111</v>
      </c>
      <c r="AT20">
        <v>1151</v>
      </c>
      <c r="AX20">
        <v>52</v>
      </c>
      <c r="AY20">
        <v>260</v>
      </c>
      <c r="BB20">
        <v>153</v>
      </c>
    </row>
    <row r="21" spans="2:54">
      <c r="B21" t="s">
        <v>117</v>
      </c>
      <c r="AV21">
        <v>29</v>
      </c>
      <c r="AX21">
        <v>361</v>
      </c>
    </row>
    <row r="22" spans="2:54">
      <c r="B22" t="s">
        <v>119</v>
      </c>
      <c r="AX22">
        <v>2100</v>
      </c>
      <c r="AY22">
        <v>7175</v>
      </c>
    </row>
    <row r="23" spans="2:54">
      <c r="B23" t="s">
        <v>121</v>
      </c>
      <c r="AY23">
        <v>152</v>
      </c>
      <c r="AZ23">
        <v>12862</v>
      </c>
      <c r="BA23">
        <v>7192</v>
      </c>
      <c r="BB23">
        <v>39432</v>
      </c>
    </row>
    <row r="24" spans="2:54">
      <c r="B24" t="s">
        <v>122</v>
      </c>
      <c r="AY24">
        <v>102</v>
      </c>
      <c r="BB24">
        <v>131</v>
      </c>
    </row>
    <row r="25" spans="2:54">
      <c r="B25" t="s">
        <v>124</v>
      </c>
      <c r="AZ25">
        <v>1640</v>
      </c>
      <c r="BA25">
        <v>3358</v>
      </c>
      <c r="BB25">
        <v>3525</v>
      </c>
    </row>
    <row r="26" spans="2:54">
      <c r="B26" t="s">
        <v>44</v>
      </c>
      <c r="AZ26">
        <v>227</v>
      </c>
    </row>
    <row r="27" spans="2:54">
      <c r="B27" t="s">
        <v>125</v>
      </c>
      <c r="AZ27">
        <v>200</v>
      </c>
      <c r="BA27">
        <v>414</v>
      </c>
      <c r="BB27">
        <v>66969</v>
      </c>
    </row>
    <row r="28" spans="2:54">
      <c r="B28" t="s">
        <v>130</v>
      </c>
      <c r="BA28">
        <v>25124</v>
      </c>
      <c r="BB28">
        <v>4250</v>
      </c>
    </row>
    <row r="29" spans="2:54">
      <c r="B29" t="s">
        <v>131</v>
      </c>
      <c r="BA29">
        <v>1730</v>
      </c>
      <c r="BB29">
        <v>5510</v>
      </c>
    </row>
    <row r="30" spans="2:54">
      <c r="B30" t="s">
        <v>2</v>
      </c>
      <c r="BA30">
        <v>121</v>
      </c>
    </row>
    <row r="31" spans="2:54">
      <c r="B31" t="s">
        <v>60</v>
      </c>
      <c r="Y31">
        <v>521606</v>
      </c>
      <c r="Z31">
        <v>544407</v>
      </c>
      <c r="AA31">
        <v>439772</v>
      </c>
      <c r="AB31">
        <v>416237</v>
      </c>
      <c r="AC31">
        <v>475705</v>
      </c>
      <c r="AY31">
        <v>54</v>
      </c>
    </row>
    <row r="32" spans="2:54">
      <c r="B32" t="s">
        <v>13</v>
      </c>
      <c r="Y32">
        <v>439852</v>
      </c>
      <c r="Z32">
        <v>541759</v>
      </c>
      <c r="AA32">
        <v>444874</v>
      </c>
      <c r="AB32">
        <v>392653</v>
      </c>
      <c r="AC32">
        <v>412828</v>
      </c>
      <c r="AD32">
        <v>411924</v>
      </c>
      <c r="AE32">
        <v>481650</v>
      </c>
      <c r="AF32">
        <v>494304</v>
      </c>
      <c r="AG32">
        <v>6431</v>
      </c>
      <c r="AH32">
        <v>39509</v>
      </c>
      <c r="AI32">
        <v>28058</v>
      </c>
      <c r="AJ32">
        <v>30988</v>
      </c>
      <c r="AK32">
        <v>1244</v>
      </c>
      <c r="AL32">
        <v>2232</v>
      </c>
      <c r="AM32">
        <v>2080</v>
      </c>
      <c r="AN32">
        <v>3533</v>
      </c>
      <c r="AO32">
        <v>893</v>
      </c>
      <c r="AP32">
        <v>1693</v>
      </c>
      <c r="AQ32">
        <v>4295</v>
      </c>
      <c r="AR32">
        <v>620</v>
      </c>
      <c r="AS32">
        <v>112</v>
      </c>
      <c r="AT32">
        <v>127</v>
      </c>
      <c r="AZ32">
        <v>14</v>
      </c>
      <c r="BA32">
        <v>85</v>
      </c>
      <c r="BB32">
        <v>61</v>
      </c>
    </row>
    <row r="33" spans="2:54">
      <c r="B33" t="s">
        <v>14</v>
      </c>
      <c r="Y33">
        <v>154156</v>
      </c>
      <c r="Z33">
        <v>372030</v>
      </c>
      <c r="AA33">
        <v>878318</v>
      </c>
      <c r="AB33">
        <v>1081348</v>
      </c>
      <c r="AC33">
        <v>1332007</v>
      </c>
      <c r="AD33">
        <v>784371</v>
      </c>
      <c r="AE33">
        <v>751265</v>
      </c>
      <c r="AF33">
        <v>1267383</v>
      </c>
      <c r="AG33">
        <v>1028488</v>
      </c>
      <c r="AH33">
        <v>1097209</v>
      </c>
      <c r="AI33">
        <v>1400437</v>
      </c>
      <c r="AJ33">
        <v>1125854</v>
      </c>
      <c r="AK33">
        <v>1060978</v>
      </c>
      <c r="AL33">
        <v>1136396</v>
      </c>
      <c r="AM33">
        <v>1119545</v>
      </c>
      <c r="AN33">
        <v>1724294</v>
      </c>
      <c r="AO33">
        <v>119354</v>
      </c>
      <c r="AP33">
        <v>170247</v>
      </c>
      <c r="AQ33">
        <v>123542</v>
      </c>
      <c r="AR33">
        <v>86972</v>
      </c>
      <c r="AS33">
        <v>107311</v>
      </c>
      <c r="AT33">
        <v>59919</v>
      </c>
      <c r="AV33">
        <v>112</v>
      </c>
      <c r="AX33">
        <v>45</v>
      </c>
      <c r="AZ33">
        <v>17910</v>
      </c>
      <c r="BA33">
        <v>47564</v>
      </c>
      <c r="BB33">
        <v>175069</v>
      </c>
    </row>
    <row r="34" spans="2:54">
      <c r="B34" t="s">
        <v>15</v>
      </c>
      <c r="Y34">
        <v>577576</v>
      </c>
      <c r="Z34">
        <v>1035753</v>
      </c>
      <c r="AA34">
        <v>770341</v>
      </c>
      <c r="AB34">
        <v>1534600</v>
      </c>
      <c r="AC34">
        <v>956186</v>
      </c>
      <c r="AD34">
        <v>1478939</v>
      </c>
      <c r="AE34">
        <v>1134539</v>
      </c>
      <c r="AF34">
        <v>938613</v>
      </c>
      <c r="AG34">
        <v>821348</v>
      </c>
      <c r="AH34">
        <v>608206</v>
      </c>
      <c r="AI34">
        <v>698154</v>
      </c>
      <c r="AJ34">
        <v>717796</v>
      </c>
      <c r="AK34">
        <v>547071</v>
      </c>
      <c r="AL34">
        <v>538916</v>
      </c>
      <c r="AM34">
        <v>447161</v>
      </c>
      <c r="AN34">
        <v>510322</v>
      </c>
      <c r="AO34">
        <v>33832</v>
      </c>
      <c r="AP34">
        <v>53015</v>
      </c>
      <c r="AQ34">
        <v>56619</v>
      </c>
      <c r="AR34">
        <v>35092</v>
      </c>
      <c r="AS34">
        <v>20949</v>
      </c>
      <c r="AT34">
        <v>1351</v>
      </c>
      <c r="AV34">
        <v>17</v>
      </c>
      <c r="AY34">
        <v>1796</v>
      </c>
      <c r="AZ34">
        <v>62931</v>
      </c>
      <c r="BA34">
        <v>93537</v>
      </c>
      <c r="BB34">
        <v>88808</v>
      </c>
    </row>
    <row r="35" spans="2:54">
      <c r="B35" t="s">
        <v>16</v>
      </c>
      <c r="AE35">
        <v>638848</v>
      </c>
      <c r="AF35">
        <v>1480307</v>
      </c>
      <c r="AG35">
        <v>1619167</v>
      </c>
      <c r="AH35">
        <v>1532317</v>
      </c>
      <c r="AI35">
        <v>1093665</v>
      </c>
      <c r="AJ35">
        <v>700785</v>
      </c>
      <c r="AK35">
        <v>633838</v>
      </c>
      <c r="AL35">
        <v>796600</v>
      </c>
      <c r="AM35">
        <v>652504</v>
      </c>
      <c r="AN35">
        <v>806136</v>
      </c>
      <c r="AO35">
        <v>52789</v>
      </c>
      <c r="AP35">
        <v>66341</v>
      </c>
      <c r="AQ35">
        <v>51697</v>
      </c>
      <c r="AR35">
        <v>62674</v>
      </c>
      <c r="AS35">
        <v>32881</v>
      </c>
      <c r="AT35">
        <v>46333</v>
      </c>
      <c r="AU35">
        <v>13472</v>
      </c>
      <c r="AV35">
        <v>2</v>
      </c>
      <c r="AY35">
        <v>129</v>
      </c>
      <c r="AZ35">
        <v>1005</v>
      </c>
      <c r="BA35">
        <v>128</v>
      </c>
      <c r="BB35">
        <v>1093</v>
      </c>
    </row>
    <row r="36" spans="2:54">
      <c r="B36" t="s">
        <v>59</v>
      </c>
      <c r="Y36">
        <v>682751</v>
      </c>
      <c r="Z36">
        <v>23236</v>
      </c>
      <c r="AA36">
        <v>380308</v>
      </c>
      <c r="AB36">
        <v>119085</v>
      </c>
      <c r="AC36">
        <v>436752</v>
      </c>
      <c r="AD36">
        <v>480233</v>
      </c>
      <c r="AE36">
        <v>503946</v>
      </c>
    </row>
    <row r="37" spans="2:54">
      <c r="B37" t="s">
        <v>17</v>
      </c>
      <c r="AA37">
        <v>3730</v>
      </c>
      <c r="AB37">
        <v>3096</v>
      </c>
      <c r="AC37">
        <v>2068</v>
      </c>
      <c r="AG37">
        <v>186463</v>
      </c>
      <c r="AH37">
        <v>125657</v>
      </c>
      <c r="AI37">
        <v>684980</v>
      </c>
      <c r="AJ37">
        <v>515914</v>
      </c>
      <c r="AK37">
        <v>331121</v>
      </c>
      <c r="AL37">
        <v>266142</v>
      </c>
      <c r="AM37">
        <v>161202</v>
      </c>
      <c r="AN37">
        <v>467594</v>
      </c>
      <c r="AO37">
        <v>18440</v>
      </c>
      <c r="AP37">
        <v>37589</v>
      </c>
      <c r="AQ37">
        <v>33780</v>
      </c>
      <c r="AR37">
        <v>25796</v>
      </c>
      <c r="AS37">
        <v>53660</v>
      </c>
      <c r="AT37">
        <v>38564</v>
      </c>
      <c r="AU37">
        <v>66692</v>
      </c>
      <c r="AV37">
        <v>66036</v>
      </c>
      <c r="AW37">
        <v>44894</v>
      </c>
      <c r="AX37">
        <v>51093</v>
      </c>
      <c r="AY37">
        <v>56295</v>
      </c>
      <c r="AZ37">
        <v>3592</v>
      </c>
      <c r="BA37">
        <v>85947</v>
      </c>
      <c r="BB37">
        <v>112054</v>
      </c>
    </row>
    <row r="38" spans="2:54">
      <c r="B38" t="s">
        <v>18</v>
      </c>
      <c r="Z38">
        <v>340528</v>
      </c>
      <c r="AA38">
        <v>365146</v>
      </c>
      <c r="AB38">
        <v>501248</v>
      </c>
      <c r="AC38">
        <v>652055</v>
      </c>
      <c r="AH38">
        <v>633417</v>
      </c>
      <c r="AI38">
        <v>702974</v>
      </c>
      <c r="AJ38">
        <v>476396</v>
      </c>
      <c r="AK38">
        <v>401470</v>
      </c>
      <c r="AL38">
        <v>323100</v>
      </c>
      <c r="AM38">
        <v>223932</v>
      </c>
      <c r="AN38">
        <v>179114</v>
      </c>
      <c r="AO38">
        <v>705</v>
      </c>
      <c r="AP38">
        <v>1129</v>
      </c>
      <c r="AQ38">
        <v>5249</v>
      </c>
      <c r="AR38">
        <v>5416</v>
      </c>
      <c r="AT38">
        <v>3431</v>
      </c>
    </row>
    <row r="39" spans="2:54">
      <c r="B39" t="s">
        <v>19</v>
      </c>
      <c r="Y39">
        <v>184431</v>
      </c>
      <c r="Z39">
        <v>858031</v>
      </c>
      <c r="AA39">
        <v>786104</v>
      </c>
      <c r="AB39">
        <v>476436</v>
      </c>
      <c r="AC39">
        <v>547110</v>
      </c>
      <c r="AD39">
        <v>385566</v>
      </c>
      <c r="AE39">
        <v>1120154</v>
      </c>
      <c r="AF39">
        <v>652568</v>
      </c>
      <c r="AG39">
        <v>1242021</v>
      </c>
      <c r="AH39">
        <v>473072</v>
      </c>
      <c r="AI39">
        <v>828023</v>
      </c>
      <c r="AJ39">
        <v>347771</v>
      </c>
      <c r="AK39">
        <v>326869</v>
      </c>
      <c r="AL39">
        <v>210335</v>
      </c>
      <c r="AM39">
        <v>272262</v>
      </c>
      <c r="AN39">
        <v>341954</v>
      </c>
      <c r="AO39">
        <v>24957</v>
      </c>
      <c r="AP39">
        <v>33195</v>
      </c>
      <c r="AQ39">
        <v>31366</v>
      </c>
      <c r="AR39">
        <v>18004</v>
      </c>
      <c r="AS39">
        <v>17799</v>
      </c>
      <c r="AT39">
        <v>8930</v>
      </c>
      <c r="AU39">
        <v>12358</v>
      </c>
      <c r="AV39">
        <v>25335</v>
      </c>
      <c r="AW39">
        <v>41890</v>
      </c>
      <c r="AX39">
        <v>72921</v>
      </c>
      <c r="AY39">
        <v>60612</v>
      </c>
      <c r="AZ39">
        <v>73151</v>
      </c>
      <c r="BA39">
        <v>228591</v>
      </c>
      <c r="BB39">
        <v>19218</v>
      </c>
    </row>
    <row r="40" spans="2:54">
      <c r="B40" t="s">
        <v>20</v>
      </c>
      <c r="Y40">
        <v>921251</v>
      </c>
      <c r="Z40">
        <v>609698</v>
      </c>
      <c r="AA40">
        <v>454108</v>
      </c>
      <c r="AB40">
        <v>596969</v>
      </c>
      <c r="AC40">
        <v>288057</v>
      </c>
      <c r="AD40">
        <v>411722</v>
      </c>
      <c r="AE40">
        <v>545343</v>
      </c>
      <c r="AF40">
        <v>343219</v>
      </c>
      <c r="AG40">
        <v>277306</v>
      </c>
      <c r="AH40">
        <v>501894</v>
      </c>
      <c r="AI40">
        <v>700914</v>
      </c>
      <c r="AJ40">
        <v>316446</v>
      </c>
      <c r="AK40">
        <v>137507</v>
      </c>
      <c r="AL40">
        <v>163527</v>
      </c>
      <c r="AM40">
        <v>223325</v>
      </c>
      <c r="AN40">
        <v>312974</v>
      </c>
      <c r="AO40">
        <v>19329</v>
      </c>
      <c r="AP40">
        <v>16170</v>
      </c>
      <c r="AQ40">
        <v>16264</v>
      </c>
      <c r="AR40">
        <v>14799</v>
      </c>
      <c r="AS40">
        <v>12600</v>
      </c>
      <c r="AT40">
        <v>13033</v>
      </c>
      <c r="AU40">
        <v>9632</v>
      </c>
      <c r="AV40">
        <v>42932</v>
      </c>
      <c r="AW40">
        <v>71558</v>
      </c>
      <c r="AX40">
        <v>45214</v>
      </c>
      <c r="AY40">
        <v>268508</v>
      </c>
      <c r="AZ40">
        <v>66986</v>
      </c>
      <c r="BA40">
        <v>52868</v>
      </c>
      <c r="BB40">
        <v>64765</v>
      </c>
    </row>
    <row r="41" spans="2:54">
      <c r="B41" t="s">
        <v>21</v>
      </c>
      <c r="Y41">
        <v>37246</v>
      </c>
      <c r="Z41">
        <v>186997</v>
      </c>
      <c r="AA41">
        <v>435814</v>
      </c>
      <c r="AB41">
        <v>850482</v>
      </c>
      <c r="AC41">
        <v>755564</v>
      </c>
      <c r="AD41">
        <v>797253</v>
      </c>
      <c r="AE41">
        <v>446647</v>
      </c>
      <c r="AF41">
        <v>462324</v>
      </c>
      <c r="AG41">
        <v>328020</v>
      </c>
      <c r="AH41">
        <v>282555</v>
      </c>
      <c r="AI41">
        <v>325880</v>
      </c>
      <c r="AJ41">
        <v>216347</v>
      </c>
      <c r="AK41">
        <v>173506</v>
      </c>
      <c r="AL41">
        <v>150989</v>
      </c>
      <c r="AM41">
        <v>105741</v>
      </c>
      <c r="AN41">
        <v>165983</v>
      </c>
      <c r="AO41">
        <v>12437</v>
      </c>
      <c r="AP41">
        <v>17032</v>
      </c>
      <c r="AQ41">
        <v>19490</v>
      </c>
      <c r="AR41">
        <v>9524</v>
      </c>
      <c r="AS41">
        <v>1434</v>
      </c>
      <c r="AT41">
        <v>571</v>
      </c>
      <c r="AW41">
        <v>1</v>
      </c>
      <c r="AY41">
        <v>262</v>
      </c>
      <c r="BA41">
        <v>250</v>
      </c>
      <c r="BB41">
        <v>3436</v>
      </c>
    </row>
    <row r="42" spans="2:54">
      <c r="B42" t="s">
        <v>22</v>
      </c>
      <c r="AJ42">
        <v>120649</v>
      </c>
      <c r="AK42">
        <v>54246</v>
      </c>
      <c r="AL42">
        <v>8588</v>
      </c>
      <c r="AM42">
        <v>3746</v>
      </c>
      <c r="AX42">
        <v>3</v>
      </c>
    </row>
    <row r="43" spans="2:54">
      <c r="B43" t="s">
        <v>23</v>
      </c>
      <c r="Y43">
        <v>235399</v>
      </c>
      <c r="Z43">
        <v>265709</v>
      </c>
      <c r="AA43">
        <v>131510</v>
      </c>
      <c r="AB43">
        <v>216064</v>
      </c>
      <c r="AC43">
        <v>253428</v>
      </c>
      <c r="AD43">
        <v>263332</v>
      </c>
      <c r="AE43">
        <v>177156</v>
      </c>
      <c r="AF43">
        <v>134833</v>
      </c>
      <c r="AG43">
        <v>158590</v>
      </c>
      <c r="AH43">
        <v>171632</v>
      </c>
      <c r="AI43">
        <v>191892</v>
      </c>
      <c r="AJ43">
        <v>121145</v>
      </c>
      <c r="AK43">
        <v>103501</v>
      </c>
      <c r="AL43">
        <v>148858</v>
      </c>
      <c r="AM43">
        <v>123900</v>
      </c>
      <c r="AN43">
        <v>127260</v>
      </c>
      <c r="AO43">
        <v>12597</v>
      </c>
      <c r="AP43">
        <v>18264</v>
      </c>
      <c r="AQ43">
        <v>18160</v>
      </c>
      <c r="AR43">
        <v>14189</v>
      </c>
      <c r="AS43">
        <v>14248</v>
      </c>
      <c r="AT43">
        <v>21435</v>
      </c>
      <c r="AU43">
        <v>21816</v>
      </c>
      <c r="AV43">
        <v>20256</v>
      </c>
      <c r="AW43">
        <v>61632</v>
      </c>
      <c r="AX43">
        <v>37300</v>
      </c>
      <c r="AY43">
        <v>71150</v>
      </c>
      <c r="AZ43">
        <v>57808</v>
      </c>
      <c r="BA43">
        <v>67972</v>
      </c>
      <c r="BB43">
        <v>113287</v>
      </c>
    </row>
    <row r="44" spans="2:54">
      <c r="B44" t="s">
        <v>24</v>
      </c>
      <c r="Y44">
        <v>90132</v>
      </c>
      <c r="Z44">
        <v>164114</v>
      </c>
      <c r="AA44">
        <v>146484</v>
      </c>
      <c r="AB44">
        <v>150114</v>
      </c>
      <c r="AC44">
        <v>225459</v>
      </c>
      <c r="AD44">
        <v>259543</v>
      </c>
      <c r="AE44">
        <v>313636</v>
      </c>
      <c r="AF44">
        <v>193073</v>
      </c>
      <c r="AG44">
        <v>149019</v>
      </c>
      <c r="AH44">
        <v>148515</v>
      </c>
      <c r="AI44">
        <v>147855</v>
      </c>
      <c r="AJ44">
        <v>109303</v>
      </c>
      <c r="AK44">
        <v>67276</v>
      </c>
      <c r="AL44">
        <v>44162</v>
      </c>
      <c r="AM44">
        <v>66272</v>
      </c>
      <c r="AN44">
        <v>64005</v>
      </c>
      <c r="AO44">
        <v>2817</v>
      </c>
      <c r="AP44">
        <v>3550</v>
      </c>
      <c r="AQ44">
        <v>3717</v>
      </c>
      <c r="AR44">
        <v>3218</v>
      </c>
      <c r="AS44">
        <v>2008</v>
      </c>
      <c r="AY44">
        <v>1439</v>
      </c>
      <c r="AZ44">
        <v>11800</v>
      </c>
      <c r="BA44">
        <v>16507</v>
      </c>
      <c r="BB44">
        <v>16321</v>
      </c>
    </row>
    <row r="45" spans="2:54">
      <c r="B45" t="s">
        <v>25</v>
      </c>
      <c r="Y45">
        <v>53324</v>
      </c>
      <c r="Z45">
        <v>65499</v>
      </c>
      <c r="AA45">
        <v>77760</v>
      </c>
      <c r="AB45">
        <v>100972</v>
      </c>
      <c r="AC45">
        <v>129348</v>
      </c>
      <c r="AD45">
        <v>259514</v>
      </c>
      <c r="AE45">
        <v>230334</v>
      </c>
      <c r="AF45">
        <v>82453</v>
      </c>
      <c r="AG45">
        <v>122308</v>
      </c>
      <c r="AH45">
        <v>109301</v>
      </c>
      <c r="AI45">
        <v>139743</v>
      </c>
      <c r="AJ45">
        <v>99568</v>
      </c>
      <c r="AK45">
        <v>88062</v>
      </c>
      <c r="AL45">
        <v>64380</v>
      </c>
      <c r="AM45">
        <v>48460</v>
      </c>
      <c r="AN45">
        <v>58529</v>
      </c>
      <c r="AO45">
        <v>1814</v>
      </c>
      <c r="AP45">
        <v>3662</v>
      </c>
      <c r="AQ45">
        <v>2977</v>
      </c>
      <c r="AR45">
        <v>2567</v>
      </c>
      <c r="AS45">
        <v>607</v>
      </c>
      <c r="AY45">
        <v>30698</v>
      </c>
      <c r="AZ45">
        <v>38625</v>
      </c>
      <c r="BA45">
        <v>68538</v>
      </c>
      <c r="BB45">
        <v>90126</v>
      </c>
    </row>
    <row r="46" spans="2:54">
      <c r="B46" t="s">
        <v>26</v>
      </c>
      <c r="AJ46">
        <v>97870</v>
      </c>
      <c r="AK46">
        <v>95398</v>
      </c>
      <c r="AL46">
        <v>36390</v>
      </c>
      <c r="AM46">
        <v>31768</v>
      </c>
      <c r="AN46">
        <v>44960</v>
      </c>
      <c r="AO46">
        <v>1121</v>
      </c>
      <c r="AP46">
        <v>6790</v>
      </c>
      <c r="AQ46">
        <v>4145</v>
      </c>
      <c r="AR46">
        <v>2272</v>
      </c>
      <c r="AV46">
        <v>4374</v>
      </c>
      <c r="AW46">
        <v>3479</v>
      </c>
      <c r="AY46">
        <v>219</v>
      </c>
      <c r="BA46">
        <v>917</v>
      </c>
      <c r="BB46">
        <v>9953</v>
      </c>
    </row>
    <row r="47" spans="2:54">
      <c r="B47" t="s">
        <v>27</v>
      </c>
      <c r="Y47">
        <v>14651</v>
      </c>
      <c r="Z47">
        <v>23632</v>
      </c>
      <c r="AA47">
        <v>55789</v>
      </c>
      <c r="AB47">
        <v>98155</v>
      </c>
      <c r="AC47">
        <v>88360</v>
      </c>
      <c r="AD47">
        <v>76988</v>
      </c>
      <c r="AE47">
        <v>72988</v>
      </c>
      <c r="AF47">
        <v>97490</v>
      </c>
      <c r="AG47">
        <v>84974</v>
      </c>
      <c r="AH47">
        <v>122674</v>
      </c>
      <c r="AI47">
        <v>102809</v>
      </c>
      <c r="AJ47">
        <v>95460</v>
      </c>
      <c r="AK47">
        <v>66625</v>
      </c>
      <c r="AL47">
        <v>53326</v>
      </c>
      <c r="AM47">
        <v>37441</v>
      </c>
      <c r="AN47">
        <v>84836</v>
      </c>
      <c r="AO47">
        <v>6910</v>
      </c>
      <c r="AP47">
        <v>9543</v>
      </c>
      <c r="AQ47">
        <v>10036</v>
      </c>
      <c r="AR47">
        <v>5140</v>
      </c>
      <c r="AS47">
        <v>3521</v>
      </c>
      <c r="AT47">
        <v>394</v>
      </c>
      <c r="AY47">
        <v>5589</v>
      </c>
      <c r="AZ47">
        <v>22411</v>
      </c>
      <c r="BA47">
        <v>53911</v>
      </c>
      <c r="BB47">
        <v>2613</v>
      </c>
    </row>
    <row r="48" spans="2:54">
      <c r="B48" t="s">
        <v>28</v>
      </c>
      <c r="Z48">
        <v>215771</v>
      </c>
      <c r="AA48">
        <v>28264</v>
      </c>
      <c r="AB48">
        <v>157352</v>
      </c>
      <c r="AC48">
        <v>129332</v>
      </c>
      <c r="AD48">
        <v>108224</v>
      </c>
      <c r="AE48">
        <v>73793</v>
      </c>
      <c r="AF48">
        <v>102909</v>
      </c>
      <c r="AG48">
        <v>79660</v>
      </c>
      <c r="AH48">
        <v>123654</v>
      </c>
      <c r="AI48">
        <v>90717</v>
      </c>
      <c r="AJ48">
        <v>79907</v>
      </c>
      <c r="AK48">
        <v>101396</v>
      </c>
      <c r="AL48">
        <v>102362</v>
      </c>
      <c r="AM48">
        <v>133315</v>
      </c>
      <c r="AN48">
        <v>133099</v>
      </c>
      <c r="AO48">
        <v>8418</v>
      </c>
      <c r="AP48">
        <v>9585</v>
      </c>
      <c r="AQ48">
        <v>7378</v>
      </c>
      <c r="AR48">
        <v>6914</v>
      </c>
      <c r="AS48">
        <v>4129</v>
      </c>
      <c r="AT48">
        <v>13301</v>
      </c>
      <c r="AU48">
        <v>2654</v>
      </c>
      <c r="AV48">
        <v>162</v>
      </c>
      <c r="AX48">
        <v>88</v>
      </c>
      <c r="AY48">
        <v>5890</v>
      </c>
      <c r="AZ48">
        <v>8631</v>
      </c>
      <c r="BA48">
        <v>5186</v>
      </c>
      <c r="BB48">
        <v>3321</v>
      </c>
    </row>
    <row r="49" spans="2:54">
      <c r="B49" t="s">
        <v>29</v>
      </c>
      <c r="AG49">
        <v>56019</v>
      </c>
      <c r="AH49">
        <v>66387</v>
      </c>
      <c r="AI49">
        <v>78994</v>
      </c>
      <c r="AJ49">
        <v>55083</v>
      </c>
      <c r="AK49">
        <v>57795</v>
      </c>
      <c r="AL49">
        <v>85271</v>
      </c>
      <c r="AM49">
        <v>66413</v>
      </c>
      <c r="AN49">
        <v>44300</v>
      </c>
      <c r="AO49">
        <v>3530</v>
      </c>
      <c r="AP49">
        <v>7259</v>
      </c>
      <c r="AQ49">
        <v>4116</v>
      </c>
      <c r="AR49">
        <v>3924</v>
      </c>
      <c r="AS49">
        <v>1695</v>
      </c>
      <c r="AT49">
        <v>839</v>
      </c>
      <c r="AV49">
        <v>326</v>
      </c>
      <c r="AW49">
        <v>1382</v>
      </c>
      <c r="AX49">
        <v>21</v>
      </c>
      <c r="AY49">
        <v>5942</v>
      </c>
      <c r="AZ49">
        <v>3566</v>
      </c>
      <c r="BA49">
        <v>7309</v>
      </c>
      <c r="BB49">
        <v>16247</v>
      </c>
    </row>
    <row r="50" spans="2:54">
      <c r="B50" t="s">
        <v>30</v>
      </c>
      <c r="Y50">
        <v>1478</v>
      </c>
      <c r="Z50">
        <v>10492</v>
      </c>
      <c r="AA50">
        <v>58745</v>
      </c>
      <c r="AB50">
        <v>96343</v>
      </c>
      <c r="AC50">
        <v>220790</v>
      </c>
      <c r="AD50">
        <v>215246</v>
      </c>
      <c r="AE50">
        <v>316628</v>
      </c>
      <c r="AF50">
        <v>72422</v>
      </c>
      <c r="AG50">
        <v>51350</v>
      </c>
      <c r="AH50">
        <v>60073</v>
      </c>
      <c r="AI50">
        <v>42598</v>
      </c>
      <c r="AJ50">
        <v>44091</v>
      </c>
      <c r="AK50">
        <v>22731</v>
      </c>
      <c r="AL50">
        <v>32117</v>
      </c>
      <c r="AM50">
        <v>13692</v>
      </c>
      <c r="AN50">
        <v>14738</v>
      </c>
      <c r="AO50">
        <v>1237</v>
      </c>
      <c r="AP50">
        <v>2153</v>
      </c>
      <c r="AQ50">
        <v>3011</v>
      </c>
      <c r="BA50">
        <v>817</v>
      </c>
      <c r="BB50">
        <v>111</v>
      </c>
    </row>
    <row r="51" spans="2:54">
      <c r="B51" t="s">
        <v>31</v>
      </c>
      <c r="AH51">
        <v>81269</v>
      </c>
      <c r="AI51">
        <v>47239</v>
      </c>
      <c r="AJ51">
        <v>50454</v>
      </c>
      <c r="AK51">
        <v>4188</v>
      </c>
      <c r="AL51">
        <v>1036</v>
      </c>
      <c r="AN51">
        <v>424460</v>
      </c>
      <c r="AO51">
        <v>41142</v>
      </c>
      <c r="AP51">
        <v>17974</v>
      </c>
      <c r="AQ51">
        <v>20142</v>
      </c>
      <c r="AR51">
        <v>57167</v>
      </c>
      <c r="AS51">
        <v>36505</v>
      </c>
    </row>
    <row r="52" spans="2:54">
      <c r="B52" t="s">
        <v>32</v>
      </c>
      <c r="Y52">
        <v>10028</v>
      </c>
      <c r="Z52">
        <v>8255</v>
      </c>
      <c r="AA52">
        <v>10891</v>
      </c>
      <c r="AB52">
        <v>31412</v>
      </c>
      <c r="AC52">
        <v>49077</v>
      </c>
      <c r="AD52">
        <v>51031</v>
      </c>
      <c r="AE52">
        <v>71168</v>
      </c>
      <c r="AF52">
        <v>148139</v>
      </c>
      <c r="AG52">
        <v>95063</v>
      </c>
      <c r="AH52">
        <v>101294</v>
      </c>
      <c r="AI52">
        <v>91592</v>
      </c>
      <c r="AJ52">
        <v>34068</v>
      </c>
      <c r="AK52">
        <v>20548</v>
      </c>
      <c r="AL52">
        <v>7186</v>
      </c>
      <c r="AM52">
        <v>2226</v>
      </c>
      <c r="AQ52">
        <v>1033</v>
      </c>
      <c r="AU52">
        <v>332</v>
      </c>
      <c r="AV52">
        <v>229</v>
      </c>
      <c r="AX52">
        <v>2735</v>
      </c>
      <c r="AY52">
        <v>838</v>
      </c>
      <c r="AZ52">
        <v>778</v>
      </c>
      <c r="BB52">
        <v>1711</v>
      </c>
    </row>
    <row r="53" spans="2:54">
      <c r="B53" t="s">
        <v>33</v>
      </c>
      <c r="AG53">
        <v>35727</v>
      </c>
      <c r="AJ53">
        <v>33581</v>
      </c>
      <c r="AK53">
        <v>29034</v>
      </c>
      <c r="AL53">
        <v>52227</v>
      </c>
      <c r="AM53">
        <v>44763</v>
      </c>
      <c r="AN53">
        <v>39735</v>
      </c>
      <c r="AO53">
        <v>623</v>
      </c>
      <c r="AP53">
        <v>3547</v>
      </c>
      <c r="AQ53">
        <v>3377</v>
      </c>
      <c r="AR53">
        <v>593</v>
      </c>
      <c r="AS53">
        <v>1835</v>
      </c>
      <c r="AT53">
        <v>2267</v>
      </c>
      <c r="AU53">
        <v>3699</v>
      </c>
      <c r="AV53">
        <v>6</v>
      </c>
      <c r="AW53">
        <v>31307</v>
      </c>
      <c r="AX53">
        <v>1228</v>
      </c>
      <c r="AY53">
        <v>3927</v>
      </c>
      <c r="AZ53">
        <v>72262</v>
      </c>
      <c r="BA53">
        <v>1784</v>
      </c>
      <c r="BB53">
        <v>2978</v>
      </c>
    </row>
    <row r="54" spans="2:54">
      <c r="B54" t="s">
        <v>34</v>
      </c>
      <c r="Y54">
        <v>300744</v>
      </c>
      <c r="Z54">
        <v>332193</v>
      </c>
      <c r="AA54">
        <v>588997</v>
      </c>
      <c r="AB54">
        <v>455350</v>
      </c>
      <c r="AC54">
        <v>195784</v>
      </c>
      <c r="AD54">
        <v>109331</v>
      </c>
      <c r="AE54">
        <v>40686</v>
      </c>
      <c r="AF54">
        <v>59431</v>
      </c>
      <c r="AG54">
        <v>86246</v>
      </c>
      <c r="AH54">
        <v>124816</v>
      </c>
      <c r="AI54">
        <v>42906</v>
      </c>
      <c r="AJ54">
        <v>25785</v>
      </c>
      <c r="AK54">
        <v>24000</v>
      </c>
      <c r="AL54">
        <v>15470</v>
      </c>
      <c r="AM54">
        <v>10655</v>
      </c>
      <c r="AN54">
        <v>8970</v>
      </c>
      <c r="AO54">
        <v>595</v>
      </c>
      <c r="AP54">
        <v>1048</v>
      </c>
      <c r="AQ54">
        <v>1412</v>
      </c>
      <c r="AR54">
        <v>800</v>
      </c>
      <c r="AU54">
        <v>100</v>
      </c>
      <c r="AV54">
        <v>45049</v>
      </c>
      <c r="AW54">
        <v>1200</v>
      </c>
      <c r="AX54">
        <v>191</v>
      </c>
      <c r="AZ54">
        <v>2943</v>
      </c>
      <c r="BA54">
        <v>1557</v>
      </c>
      <c r="BB54">
        <v>10246</v>
      </c>
    </row>
    <row r="55" spans="2:54">
      <c r="B55" t="s">
        <v>35</v>
      </c>
      <c r="AG55">
        <v>38449</v>
      </c>
      <c r="AH55">
        <v>32395</v>
      </c>
      <c r="AI55">
        <v>57042</v>
      </c>
      <c r="AJ55">
        <v>20468</v>
      </c>
      <c r="AK55">
        <v>9808</v>
      </c>
      <c r="AL55">
        <v>7000</v>
      </c>
      <c r="AR55">
        <v>37892</v>
      </c>
      <c r="AS55">
        <v>5207</v>
      </c>
    </row>
    <row r="56" spans="2:54">
      <c r="B56" t="s">
        <v>36</v>
      </c>
      <c r="AH56">
        <v>40215</v>
      </c>
      <c r="AI56">
        <v>31325</v>
      </c>
      <c r="AJ56">
        <v>16325</v>
      </c>
      <c r="AK56">
        <v>14157</v>
      </c>
      <c r="AL56">
        <v>22600</v>
      </c>
      <c r="AM56">
        <v>28190</v>
      </c>
      <c r="AN56">
        <v>38129</v>
      </c>
      <c r="AO56">
        <v>2536</v>
      </c>
      <c r="AP56">
        <v>3487</v>
      </c>
      <c r="AQ56">
        <v>5821</v>
      </c>
      <c r="AR56">
        <v>1668</v>
      </c>
      <c r="AS56">
        <v>258</v>
      </c>
      <c r="AV56">
        <v>4</v>
      </c>
      <c r="AX56">
        <v>32</v>
      </c>
      <c r="AZ56">
        <v>1804</v>
      </c>
      <c r="BA56">
        <v>9519</v>
      </c>
      <c r="BB56">
        <v>7795</v>
      </c>
    </row>
    <row r="57" spans="2:54">
      <c r="B57" t="s">
        <v>37</v>
      </c>
      <c r="AJ57">
        <v>10110</v>
      </c>
      <c r="AK57">
        <v>37442</v>
      </c>
      <c r="AL57">
        <v>14376</v>
      </c>
      <c r="AM57">
        <v>10965</v>
      </c>
      <c r="AN57">
        <v>6759</v>
      </c>
      <c r="AO57">
        <v>520</v>
      </c>
      <c r="AS57">
        <v>209</v>
      </c>
      <c r="AZ57">
        <v>1035</v>
      </c>
      <c r="BA57">
        <v>3062</v>
      </c>
      <c r="BB57">
        <v>3641</v>
      </c>
    </row>
    <row r="58" spans="2:54">
      <c r="B58" t="s">
        <v>38</v>
      </c>
      <c r="Z58">
        <v>1297</v>
      </c>
      <c r="AA58">
        <v>4234</v>
      </c>
      <c r="AB58">
        <v>6380</v>
      </c>
      <c r="AC58">
        <v>1126</v>
      </c>
      <c r="AD58">
        <v>2654</v>
      </c>
      <c r="AG58">
        <v>535</v>
      </c>
      <c r="AI58">
        <v>6827</v>
      </c>
      <c r="AJ58">
        <v>7778</v>
      </c>
      <c r="AK58">
        <v>12095</v>
      </c>
      <c r="AL58">
        <v>13607</v>
      </c>
      <c r="AM58">
        <v>11847</v>
      </c>
      <c r="AN58">
        <v>13416</v>
      </c>
      <c r="AO58">
        <v>703</v>
      </c>
      <c r="AP58">
        <v>1166</v>
      </c>
      <c r="AR58">
        <v>538</v>
      </c>
      <c r="AS58">
        <v>680</v>
      </c>
      <c r="AW58">
        <v>1</v>
      </c>
      <c r="AX58">
        <v>101</v>
      </c>
      <c r="AZ58">
        <v>1217</v>
      </c>
      <c r="BA58">
        <v>1015</v>
      </c>
      <c r="BB58">
        <v>1241</v>
      </c>
    </row>
    <row r="59" spans="2:54">
      <c r="B59" t="s">
        <v>39</v>
      </c>
      <c r="Y59">
        <v>5081</v>
      </c>
      <c r="Z59">
        <v>3207</v>
      </c>
      <c r="AA59">
        <v>2535</v>
      </c>
      <c r="AB59">
        <v>160</v>
      </c>
      <c r="AC59">
        <v>8450</v>
      </c>
      <c r="AD59">
        <v>5908</v>
      </c>
      <c r="AE59">
        <v>1464</v>
      </c>
      <c r="AF59">
        <v>5351</v>
      </c>
      <c r="AH59">
        <v>1000</v>
      </c>
      <c r="AI59">
        <v>3106</v>
      </c>
      <c r="AJ59">
        <v>3275</v>
      </c>
      <c r="AK59">
        <v>1606</v>
      </c>
      <c r="AL59">
        <v>3138</v>
      </c>
      <c r="AM59">
        <v>783</v>
      </c>
      <c r="AR59">
        <v>418</v>
      </c>
      <c r="AS59">
        <v>478</v>
      </c>
      <c r="AU59">
        <v>119</v>
      </c>
      <c r="AV59">
        <v>208</v>
      </c>
      <c r="AW59">
        <v>10823</v>
      </c>
      <c r="AY59">
        <v>1039</v>
      </c>
      <c r="AZ59">
        <v>238</v>
      </c>
      <c r="BA59">
        <v>96</v>
      </c>
      <c r="BB59">
        <v>122</v>
      </c>
    </row>
    <row r="60" spans="2:54">
      <c r="B60" t="s">
        <v>47</v>
      </c>
      <c r="Z60">
        <v>385</v>
      </c>
      <c r="AA60">
        <v>578</v>
      </c>
      <c r="AB60">
        <v>428</v>
      </c>
      <c r="AD60">
        <v>339</v>
      </c>
      <c r="AK60">
        <v>10462</v>
      </c>
      <c r="AL60">
        <v>11504</v>
      </c>
      <c r="AM60">
        <v>13662</v>
      </c>
      <c r="AN60">
        <v>14265</v>
      </c>
      <c r="AO60">
        <v>694</v>
      </c>
      <c r="AY60">
        <v>153</v>
      </c>
      <c r="AZ60">
        <v>1400</v>
      </c>
      <c r="BA60">
        <v>3150</v>
      </c>
      <c r="BB60">
        <v>1930</v>
      </c>
    </row>
    <row r="61" spans="2:54">
      <c r="B61" t="s">
        <v>54</v>
      </c>
      <c r="AK61">
        <v>7793</v>
      </c>
      <c r="AL61">
        <v>4569</v>
      </c>
      <c r="AM61">
        <v>6680</v>
      </c>
      <c r="AN61">
        <v>5240</v>
      </c>
    </row>
    <row r="62" spans="2:54">
      <c r="B62" t="s">
        <v>55</v>
      </c>
      <c r="AK62">
        <v>4448</v>
      </c>
      <c r="AL62">
        <v>19566</v>
      </c>
      <c r="AM62">
        <v>94090</v>
      </c>
      <c r="AN62">
        <v>124416</v>
      </c>
      <c r="AO62">
        <v>19419</v>
      </c>
      <c r="AP62">
        <v>21103</v>
      </c>
      <c r="AQ62">
        <v>9662</v>
      </c>
      <c r="AR62">
        <v>15419</v>
      </c>
      <c r="AS62">
        <v>21747</v>
      </c>
      <c r="AT62">
        <v>35780</v>
      </c>
      <c r="AU62">
        <v>36562</v>
      </c>
      <c r="AV62">
        <v>31609</v>
      </c>
      <c r="AW62">
        <v>31117</v>
      </c>
      <c r="AX62">
        <v>9721</v>
      </c>
      <c r="AY62">
        <v>118656</v>
      </c>
      <c r="AZ62">
        <v>63908</v>
      </c>
      <c r="BA62">
        <v>67439</v>
      </c>
      <c r="BB62">
        <v>55327</v>
      </c>
    </row>
    <row r="63" spans="2:54">
      <c r="B63" t="s">
        <v>56</v>
      </c>
      <c r="AI63">
        <v>16281</v>
      </c>
      <c r="AK63">
        <v>3235</v>
      </c>
      <c r="AL63">
        <v>44916</v>
      </c>
      <c r="AM63">
        <v>22442</v>
      </c>
      <c r="AN63">
        <v>38580</v>
      </c>
      <c r="AO63">
        <v>2825</v>
      </c>
      <c r="AP63">
        <v>1914</v>
      </c>
      <c r="AQ63">
        <v>2994</v>
      </c>
      <c r="AR63">
        <v>2624</v>
      </c>
      <c r="AS63">
        <v>2201</v>
      </c>
      <c r="AT63">
        <v>4853</v>
      </c>
      <c r="AU63">
        <v>2645</v>
      </c>
      <c r="AV63">
        <v>5748</v>
      </c>
      <c r="AW63">
        <v>9153</v>
      </c>
      <c r="AX63">
        <v>13229</v>
      </c>
      <c r="AY63">
        <v>7534</v>
      </c>
      <c r="AZ63">
        <v>6080</v>
      </c>
    </row>
    <row r="64" spans="2:54">
      <c r="B64" t="s">
        <v>57</v>
      </c>
      <c r="AK64">
        <v>2627</v>
      </c>
      <c r="AL64">
        <v>1493</v>
      </c>
      <c r="AM64">
        <v>580</v>
      </c>
      <c r="AZ64">
        <v>2310</v>
      </c>
      <c r="BA64">
        <v>4004</v>
      </c>
      <c r="BB64">
        <v>6108</v>
      </c>
    </row>
    <row r="65" spans="2:52">
      <c r="B65" t="s">
        <v>58</v>
      </c>
      <c r="Y65">
        <v>538381</v>
      </c>
      <c r="AD65">
        <v>754899</v>
      </c>
      <c r="AE65">
        <v>661898</v>
      </c>
      <c r="AF65">
        <v>418411</v>
      </c>
      <c r="AG65">
        <v>423995</v>
      </c>
      <c r="AS65">
        <v>2323</v>
      </c>
    </row>
    <row r="66" spans="2:52">
      <c r="B66" t="s">
        <v>61</v>
      </c>
      <c r="Y66">
        <v>398157</v>
      </c>
      <c r="Z66">
        <v>727728</v>
      </c>
      <c r="AA66">
        <v>761120</v>
      </c>
      <c r="AB66">
        <v>1132994</v>
      </c>
      <c r="AC66">
        <v>1321590</v>
      </c>
      <c r="AD66">
        <v>858707</v>
      </c>
    </row>
    <row r="67" spans="2:52">
      <c r="B67" t="s">
        <v>62</v>
      </c>
      <c r="Y67">
        <v>20449</v>
      </c>
      <c r="Z67">
        <v>98560</v>
      </c>
      <c r="AA67">
        <v>143240</v>
      </c>
      <c r="AB67">
        <v>151286</v>
      </c>
      <c r="AC67">
        <v>164532</v>
      </c>
      <c r="AD67">
        <v>177497</v>
      </c>
      <c r="AE67">
        <v>130931</v>
      </c>
      <c r="AF67">
        <v>120309</v>
      </c>
      <c r="AG67">
        <v>79417</v>
      </c>
      <c r="AH67">
        <v>109898</v>
      </c>
      <c r="AI67">
        <v>83652</v>
      </c>
    </row>
    <row r="68" spans="2:52">
      <c r="B68" t="s">
        <v>33</v>
      </c>
      <c r="AG68">
        <v>33850</v>
      </c>
      <c r="AI68">
        <v>44164</v>
      </c>
    </row>
    <row r="69" spans="2:52">
      <c r="B69" t="s">
        <v>72</v>
      </c>
      <c r="AA69">
        <v>6000</v>
      </c>
      <c r="AB69">
        <v>2037</v>
      </c>
      <c r="AC69">
        <v>671</v>
      </c>
      <c r="AD69">
        <v>29</v>
      </c>
    </row>
    <row r="70" spans="2:52">
      <c r="B70" t="s">
        <v>48</v>
      </c>
      <c r="AD70">
        <v>846</v>
      </c>
    </row>
    <row r="71" spans="2:52">
      <c r="B71" t="s">
        <v>93</v>
      </c>
      <c r="AL71">
        <v>12631</v>
      </c>
      <c r="AM71">
        <v>3881</v>
      </c>
      <c r="AN71">
        <v>38118</v>
      </c>
      <c r="AO71">
        <v>902</v>
      </c>
    </row>
    <row r="72" spans="2:52">
      <c r="B72" t="s">
        <v>66</v>
      </c>
      <c r="AL72">
        <v>12568</v>
      </c>
      <c r="AM72">
        <v>1898</v>
      </c>
    </row>
    <row r="73" spans="2:52">
      <c r="B73" t="s">
        <v>94</v>
      </c>
      <c r="AL73">
        <v>3271</v>
      </c>
    </row>
    <row r="74" spans="2:52">
      <c r="B74" t="s">
        <v>96</v>
      </c>
      <c r="AM74">
        <v>1160</v>
      </c>
      <c r="AS74">
        <v>367</v>
      </c>
    </row>
    <row r="75" spans="2:52">
      <c r="B75" t="s">
        <v>99</v>
      </c>
      <c r="AN75">
        <v>7097</v>
      </c>
    </row>
    <row r="76" spans="2:52">
      <c r="B76" t="s">
        <v>108</v>
      </c>
      <c r="AS76">
        <v>243</v>
      </c>
    </row>
    <row r="77" spans="2:52">
      <c r="B77" t="s">
        <v>115</v>
      </c>
      <c r="AU77">
        <v>19214</v>
      </c>
    </row>
    <row r="78" spans="2:52">
      <c r="B78" t="s">
        <v>49</v>
      </c>
      <c r="AV78">
        <v>18158</v>
      </c>
      <c r="AW78">
        <v>18291</v>
      </c>
    </row>
    <row r="79" spans="2:52">
      <c r="B79" t="s">
        <v>45</v>
      </c>
      <c r="AW79">
        <v>2880</v>
      </c>
    </row>
    <row r="80" spans="2:52">
      <c r="B80" t="s">
        <v>126</v>
      </c>
      <c r="AZ80">
        <v>102</v>
      </c>
    </row>
    <row r="81" spans="2:55">
      <c r="B81" t="s">
        <v>127</v>
      </c>
      <c r="AZ81">
        <v>25</v>
      </c>
      <c r="BB81">
        <v>1432</v>
      </c>
    </row>
    <row r="82" spans="2:55">
      <c r="B82" t="s">
        <v>132</v>
      </c>
      <c r="BA82">
        <v>58308</v>
      </c>
      <c r="BB82">
        <v>97961</v>
      </c>
    </row>
    <row r="83" spans="2:55">
      <c r="B83" t="s">
        <v>133</v>
      </c>
      <c r="BA83">
        <v>306</v>
      </c>
      <c r="BB83">
        <v>806</v>
      </c>
    </row>
    <row r="84" spans="2:55">
      <c r="B84" t="s">
        <v>134</v>
      </c>
      <c r="BA84">
        <v>155</v>
      </c>
    </row>
    <row r="85" spans="2:55">
      <c r="B85" t="s">
        <v>136</v>
      </c>
      <c r="BB85">
        <v>28</v>
      </c>
    </row>
    <row r="86" spans="2:55">
      <c r="B86" t="s">
        <v>114</v>
      </c>
      <c r="AU86">
        <v>35784</v>
      </c>
      <c r="AV86">
        <v>37828</v>
      </c>
      <c r="AW86">
        <v>27121</v>
      </c>
      <c r="AX86">
        <v>34550</v>
      </c>
      <c r="AY86">
        <v>57601</v>
      </c>
      <c r="AZ86">
        <v>80053</v>
      </c>
    </row>
    <row r="87" spans="2:55">
      <c r="B87" t="s">
        <v>40</v>
      </c>
      <c r="Y87">
        <v>97410</v>
      </c>
      <c r="Z87">
        <f>830899-1297-385</f>
        <v>829217</v>
      </c>
      <c r="AB87">
        <v>20831</v>
      </c>
      <c r="AC87">
        <v>27474</v>
      </c>
      <c r="AD87">
        <v>54539</v>
      </c>
      <c r="AE87">
        <v>109980</v>
      </c>
      <c r="AF87">
        <v>260260</v>
      </c>
      <c r="AG87">
        <v>8169</v>
      </c>
      <c r="AH87">
        <v>22120</v>
      </c>
      <c r="AI87">
        <v>9686</v>
      </c>
      <c r="AJ87">
        <v>6511</v>
      </c>
      <c r="AK87">
        <v>4575</v>
      </c>
      <c r="AL87">
        <v>2069</v>
      </c>
      <c r="AM87">
        <v>3659</v>
      </c>
      <c r="AN87">
        <v>11084</v>
      </c>
      <c r="AO87">
        <v>943</v>
      </c>
      <c r="AP87">
        <v>2509</v>
      </c>
      <c r="AQ87">
        <v>3498</v>
      </c>
      <c r="AR87">
        <v>1995</v>
      </c>
      <c r="AS87">
        <v>978</v>
      </c>
      <c r="AT87">
        <v>876</v>
      </c>
      <c r="AU87">
        <v>301</v>
      </c>
      <c r="AY87">
        <v>375</v>
      </c>
      <c r="AZ87">
        <v>34</v>
      </c>
      <c r="BA87">
        <v>49</v>
      </c>
    </row>
    <row r="88" spans="2:55">
      <c r="B88" t="s">
        <v>129</v>
      </c>
      <c r="BA88">
        <v>27235</v>
      </c>
      <c r="BB88">
        <v>36038</v>
      </c>
    </row>
    <row r="89" spans="2:55">
      <c r="B89" t="s">
        <v>41</v>
      </c>
      <c r="AI89">
        <v>397457</v>
      </c>
      <c r="AJ89">
        <v>313550</v>
      </c>
      <c r="AK89">
        <v>284512</v>
      </c>
      <c r="AL89">
        <v>231400</v>
      </c>
      <c r="AM89">
        <v>206274</v>
      </c>
      <c r="AN89">
        <v>234847</v>
      </c>
      <c r="AO89">
        <v>15964</v>
      </c>
      <c r="AP89">
        <v>18812</v>
      </c>
      <c r="AQ89">
        <v>18486</v>
      </c>
      <c r="AR89">
        <v>13924</v>
      </c>
      <c r="AS89">
        <v>12247</v>
      </c>
      <c r="AT89">
        <v>21037</v>
      </c>
      <c r="AU89">
        <v>32570</v>
      </c>
      <c r="AV89">
        <v>39500</v>
      </c>
      <c r="AW89">
        <v>46540</v>
      </c>
      <c r="AX89">
        <v>46342</v>
      </c>
      <c r="AY89">
        <v>83901</v>
      </c>
      <c r="AZ89">
        <v>77179</v>
      </c>
      <c r="BA89">
        <v>87686</v>
      </c>
      <c r="BB89">
        <v>112638</v>
      </c>
    </row>
    <row r="91" spans="2:55">
      <c r="B91" t="s">
        <v>174</v>
      </c>
      <c r="E91">
        <f>SUM(E4:E89)</f>
        <v>0</v>
      </c>
      <c r="F91">
        <f t="shared" ref="F91:BC91" si="0">SUM(F4:F89)</f>
        <v>0</v>
      </c>
      <c r="G91">
        <f t="shared" si="0"/>
        <v>0</v>
      </c>
      <c r="H91">
        <f t="shared" si="0"/>
        <v>0</v>
      </c>
      <c r="I91">
        <f t="shared" si="0"/>
        <v>0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0</v>
      </c>
      <c r="S91">
        <f t="shared" si="0"/>
        <v>0</v>
      </c>
      <c r="T91">
        <f t="shared" si="0"/>
        <v>0</v>
      </c>
      <c r="U91">
        <f t="shared" si="0"/>
        <v>0</v>
      </c>
      <c r="V91">
        <f t="shared" si="0"/>
        <v>0</v>
      </c>
      <c r="W91">
        <f t="shared" si="0"/>
        <v>0</v>
      </c>
      <c r="X91">
        <f t="shared" si="0"/>
        <v>0</v>
      </c>
      <c r="Y91">
        <f t="shared" si="0"/>
        <v>27380947</v>
      </c>
      <c r="Z91">
        <f t="shared" si="0"/>
        <v>32232946</v>
      </c>
      <c r="AA91">
        <f t="shared" si="0"/>
        <v>28404180</v>
      </c>
      <c r="AB91">
        <f t="shared" si="0"/>
        <v>29144767</v>
      </c>
      <c r="AC91">
        <f t="shared" si="0"/>
        <v>29643457</v>
      </c>
      <c r="AD91">
        <f t="shared" si="0"/>
        <v>27510223</v>
      </c>
      <c r="AE91">
        <f t="shared" si="0"/>
        <v>24503269</v>
      </c>
      <c r="AF91">
        <f t="shared" si="0"/>
        <v>23614986</v>
      </c>
      <c r="AG91">
        <f t="shared" si="0"/>
        <v>21136783</v>
      </c>
      <c r="AH91">
        <f t="shared" si="0"/>
        <v>22189890</v>
      </c>
      <c r="AI91">
        <f t="shared" si="0"/>
        <v>19393164</v>
      </c>
      <c r="AJ91">
        <f t="shared" si="0"/>
        <v>15558055</v>
      </c>
      <c r="AK91">
        <f t="shared" si="0"/>
        <v>12597518</v>
      </c>
      <c r="AL91">
        <f t="shared" si="0"/>
        <v>11215894</v>
      </c>
      <c r="AM91">
        <f t="shared" si="0"/>
        <v>10227176</v>
      </c>
      <c r="AN91">
        <f t="shared" si="0"/>
        <v>12997216</v>
      </c>
      <c r="AO91">
        <f t="shared" si="0"/>
        <v>871072</v>
      </c>
      <c r="AP91">
        <f t="shared" si="0"/>
        <v>1229831</v>
      </c>
      <c r="AQ91">
        <f t="shared" si="0"/>
        <v>993521</v>
      </c>
      <c r="AR91">
        <f t="shared" si="0"/>
        <v>835776</v>
      </c>
      <c r="AS91">
        <f t="shared" si="0"/>
        <v>875697</v>
      </c>
      <c r="AT91">
        <f t="shared" si="0"/>
        <v>1041374</v>
      </c>
      <c r="AU91">
        <f t="shared" si="0"/>
        <v>1043074</v>
      </c>
      <c r="AV91">
        <f t="shared" si="0"/>
        <v>1216238</v>
      </c>
      <c r="AW91">
        <f t="shared" si="0"/>
        <v>1249349</v>
      </c>
      <c r="AX91">
        <f t="shared" si="0"/>
        <v>1234177</v>
      </c>
      <c r="AY91">
        <f t="shared" si="0"/>
        <v>1977996</v>
      </c>
      <c r="AZ91">
        <f t="shared" si="0"/>
        <v>2012432</v>
      </c>
      <c r="BA91">
        <f t="shared" si="0"/>
        <v>2699717</v>
      </c>
      <c r="BB91">
        <f t="shared" si="0"/>
        <v>2979874</v>
      </c>
      <c r="BC91">
        <f t="shared" si="0"/>
        <v>0</v>
      </c>
    </row>
    <row r="93" spans="2:55">
      <c r="Y93">
        <f>27380947-Y91</f>
        <v>0</v>
      </c>
      <c r="Z93">
        <f>32232946-Z91</f>
        <v>0</v>
      </c>
      <c r="AA93">
        <f>28404180-AA91</f>
        <v>0</v>
      </c>
      <c r="AB93">
        <f>29144767-AB91</f>
        <v>0</v>
      </c>
      <c r="AC93">
        <f>29643457-AC91</f>
        <v>0</v>
      </c>
      <c r="AD93">
        <f>27510223-AD91</f>
        <v>0</v>
      </c>
      <c r="AE93">
        <f>24503269-AE91</f>
        <v>0</v>
      </c>
      <c r="AF93">
        <f>23614986-AF91</f>
        <v>0</v>
      </c>
      <c r="AG93">
        <f>21136783-AG91</f>
        <v>0</v>
      </c>
      <c r="AH93">
        <f>22189890-AH91</f>
        <v>0</v>
      </c>
      <c r="AI93">
        <f>19393164-AI91</f>
        <v>0</v>
      </c>
      <c r="AJ93">
        <f>15558055-AJ91</f>
        <v>0</v>
      </c>
      <c r="AK93">
        <f>12597518-AK91</f>
        <v>0</v>
      </c>
      <c r="AL93">
        <f>11215894-AL91</f>
        <v>0</v>
      </c>
      <c r="AM93">
        <f>10227176-AM91</f>
        <v>0</v>
      </c>
      <c r="AN93">
        <f>12997216-AN91</f>
        <v>0</v>
      </c>
      <c r="AO93">
        <f>871072-AO91</f>
        <v>0</v>
      </c>
      <c r="AP93">
        <f>1229831-AP91</f>
        <v>0</v>
      </c>
      <c r="AQ93">
        <f>993521-AQ91</f>
        <v>0</v>
      </c>
      <c r="AR93">
        <f>835776-AR91</f>
        <v>0</v>
      </c>
      <c r="AS93">
        <f>875697-AS91</f>
        <v>0</v>
      </c>
      <c r="AT93">
        <f>1041374-AT91</f>
        <v>0</v>
      </c>
      <c r="AU93">
        <f>1043074-AU91</f>
        <v>0</v>
      </c>
      <c r="AV93">
        <f>1216238-AV91</f>
        <v>0</v>
      </c>
      <c r="AW93">
        <f>1249349-AW91</f>
        <v>0</v>
      </c>
      <c r="AX93">
        <f>1234177-AX91</f>
        <v>0</v>
      </c>
      <c r="AY93">
        <f>1977996-AY91</f>
        <v>0</v>
      </c>
      <c r="AZ93">
        <f>2012432-AZ91</f>
        <v>0</v>
      </c>
      <c r="BA93">
        <f>2699717-BA91</f>
        <v>0</v>
      </c>
      <c r="BB93">
        <f>2979874-BB91</f>
        <v>0</v>
      </c>
    </row>
    <row r="95" spans="2:55">
      <c r="Y95" t="s">
        <v>43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 t="s">
        <v>43</v>
      </c>
      <c r="AG95" t="s">
        <v>43</v>
      </c>
      <c r="AH95" t="s">
        <v>43</v>
      </c>
      <c r="AI95" t="s">
        <v>43</v>
      </c>
      <c r="AJ95" t="s">
        <v>43</v>
      </c>
      <c r="AK95" t="s">
        <v>43</v>
      </c>
      <c r="AL95" t="s">
        <v>43</v>
      </c>
      <c r="AM95" t="s">
        <v>43</v>
      </c>
      <c r="AN95" t="s">
        <v>43</v>
      </c>
      <c r="AO95" t="s">
        <v>43</v>
      </c>
      <c r="AP95" t="s">
        <v>43</v>
      </c>
      <c r="AQ95" t="s">
        <v>43</v>
      </c>
      <c r="AR95" t="s">
        <v>43</v>
      </c>
      <c r="AS95" t="s">
        <v>43</v>
      </c>
      <c r="AT95" t="s">
        <v>43</v>
      </c>
      <c r="AU95" t="s">
        <v>43</v>
      </c>
      <c r="AV95" t="s">
        <v>43</v>
      </c>
      <c r="AW95" t="s">
        <v>43</v>
      </c>
      <c r="AX95" t="s">
        <v>43</v>
      </c>
      <c r="AY95" t="s">
        <v>43</v>
      </c>
      <c r="AZ95" t="s">
        <v>43</v>
      </c>
      <c r="BA95" t="s">
        <v>43</v>
      </c>
      <c r="BB95" t="s">
        <v>43</v>
      </c>
    </row>
    <row r="97" spans="25:54">
      <c r="Y97" t="s">
        <v>63</v>
      </c>
      <c r="Z97" t="s">
        <v>77</v>
      </c>
      <c r="AA97" t="s">
        <v>76</v>
      </c>
      <c r="AB97" t="s">
        <v>75</v>
      </c>
      <c r="AC97" t="s">
        <v>74</v>
      </c>
      <c r="AD97" t="s">
        <v>73</v>
      </c>
      <c r="AE97" t="s">
        <v>71</v>
      </c>
      <c r="AF97" t="s">
        <v>70</v>
      </c>
      <c r="AG97" t="s">
        <v>69</v>
      </c>
      <c r="AH97" t="s">
        <v>68</v>
      </c>
      <c r="AI97" t="s">
        <v>65</v>
      </c>
      <c r="AJ97" t="s">
        <v>52</v>
      </c>
      <c r="AK97" t="s">
        <v>91</v>
      </c>
      <c r="AL97" t="s">
        <v>92</v>
      </c>
      <c r="AM97" t="s">
        <v>95</v>
      </c>
      <c r="AN97" t="s">
        <v>97</v>
      </c>
      <c r="AO97" t="s">
        <v>100</v>
      </c>
      <c r="AP97" t="s">
        <v>102</v>
      </c>
      <c r="AQ97" t="s">
        <v>105</v>
      </c>
      <c r="AR97" t="s">
        <v>106</v>
      </c>
      <c r="AS97" t="s">
        <v>110</v>
      </c>
      <c r="AT97" t="s">
        <v>109</v>
      </c>
      <c r="AU97" t="s">
        <v>112</v>
      </c>
      <c r="AV97" t="s">
        <v>116</v>
      </c>
      <c r="AW97" t="s">
        <v>118</v>
      </c>
      <c r="AX97" t="s">
        <v>118</v>
      </c>
      <c r="AY97" t="s">
        <v>120</v>
      </c>
      <c r="AZ97" t="s">
        <v>123</v>
      </c>
      <c r="BA97" t="s">
        <v>128</v>
      </c>
      <c r="BB97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73"/>
  <sheetViews>
    <sheetView tabSelected="1" workbookViewId="0">
      <pane xSplit="3" ySplit="2" topLeftCell="U54" activePane="bottomRight" state="frozen"/>
      <selection pane="topRight" activeCell="D1" sqref="D1"/>
      <selection pane="bottomLeft" activeCell="A3" sqref="A3"/>
      <selection pane="bottomRight" activeCell="AP60" sqref="AP60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</row>
    <row r="3" spans="1:55">
      <c r="A3" t="s">
        <v>2</v>
      </c>
      <c r="B3" t="s">
        <v>3</v>
      </c>
      <c r="Y3">
        <v>4284191</v>
      </c>
      <c r="Z3">
        <v>5460616</v>
      </c>
      <c r="AA3">
        <v>3561534</v>
      </c>
      <c r="AB3">
        <v>8072463</v>
      </c>
      <c r="AC3">
        <v>3237386</v>
      </c>
      <c r="AD3">
        <v>4102638</v>
      </c>
      <c r="AE3">
        <v>1620853</v>
      </c>
      <c r="AF3">
        <v>1696660</v>
      </c>
      <c r="AG3">
        <v>1179900</v>
      </c>
      <c r="AH3">
        <v>1536424</v>
      </c>
      <c r="AI3">
        <v>1218406</v>
      </c>
      <c r="AJ3">
        <v>927635</v>
      </c>
      <c r="AK3">
        <v>821308</v>
      </c>
      <c r="AL3">
        <v>994374</v>
      </c>
    </row>
    <row r="4" spans="1:55">
      <c r="B4" t="s">
        <v>4</v>
      </c>
      <c r="Y4">
        <v>7288196</v>
      </c>
      <c r="Z4">
        <v>6330980</v>
      </c>
      <c r="AA4">
        <v>6796857</v>
      </c>
      <c r="AB4">
        <v>6250229</v>
      </c>
      <c r="AC4">
        <v>7925183</v>
      </c>
      <c r="AD4">
        <v>8251071</v>
      </c>
      <c r="AE4">
        <v>3232947</v>
      </c>
      <c r="AF4">
        <v>3480728</v>
      </c>
      <c r="AG4">
        <v>3994511</v>
      </c>
      <c r="AH4">
        <v>4615996</v>
      </c>
      <c r="AI4">
        <v>4170533</v>
      </c>
      <c r="AJ4">
        <v>3029196</v>
      </c>
      <c r="AK4">
        <v>2994979</v>
      </c>
      <c r="AL4">
        <v>2803624</v>
      </c>
    </row>
    <row r="5" spans="1:55">
      <c r="B5" t="s">
        <v>5</v>
      </c>
      <c r="Y5">
        <v>6475690</v>
      </c>
      <c r="Z5">
        <v>6627906</v>
      </c>
      <c r="AA5">
        <v>6543137</v>
      </c>
      <c r="AB5">
        <v>5717361</v>
      </c>
      <c r="AC5">
        <v>5194586</v>
      </c>
      <c r="AD5">
        <v>4542825</v>
      </c>
      <c r="AE5">
        <v>4698028</v>
      </c>
      <c r="AF5">
        <v>4321888</v>
      </c>
      <c r="AG5">
        <v>3963562</v>
      </c>
      <c r="AH5">
        <v>3543074</v>
      </c>
      <c r="AI5">
        <v>3314330</v>
      </c>
      <c r="AJ5">
        <v>1492981</v>
      </c>
      <c r="AK5">
        <v>1019183</v>
      </c>
      <c r="AL5">
        <v>931874</v>
      </c>
    </row>
    <row r="6" spans="1:55">
      <c r="B6" t="s">
        <v>6</v>
      </c>
      <c r="Y6">
        <v>2631261</v>
      </c>
      <c r="Z6">
        <v>2695270</v>
      </c>
      <c r="AA6">
        <v>1804801</v>
      </c>
      <c r="AB6">
        <v>1758523</v>
      </c>
      <c r="AC6">
        <v>1493499</v>
      </c>
      <c r="AD6">
        <v>1196426</v>
      </c>
      <c r="AE6">
        <v>687533</v>
      </c>
      <c r="AF6">
        <v>656728</v>
      </c>
      <c r="AG6">
        <v>455914</v>
      </c>
      <c r="AH6">
        <v>437908</v>
      </c>
      <c r="AI6">
        <v>482085</v>
      </c>
      <c r="AJ6">
        <v>247599</v>
      </c>
      <c r="AK6">
        <v>211190</v>
      </c>
      <c r="AL6">
        <v>218314</v>
      </c>
    </row>
    <row r="7" spans="1:55">
      <c r="B7" t="s">
        <v>7</v>
      </c>
      <c r="AH7">
        <v>10922</v>
      </c>
      <c r="AI7">
        <v>150</v>
      </c>
      <c r="AJ7">
        <v>6324</v>
      </c>
      <c r="AL7">
        <v>5646</v>
      </c>
    </row>
    <row r="8" spans="1:55">
      <c r="B8" t="s">
        <v>8</v>
      </c>
      <c r="AG8">
        <v>928187</v>
      </c>
      <c r="AH8">
        <v>832493</v>
      </c>
      <c r="AI8">
        <v>852001</v>
      </c>
      <c r="AJ8">
        <v>170396</v>
      </c>
      <c r="AK8">
        <v>121518</v>
      </c>
      <c r="AL8">
        <v>87602</v>
      </c>
    </row>
    <row r="9" spans="1:55">
      <c r="B9" t="s">
        <v>9</v>
      </c>
      <c r="AG9">
        <v>17960</v>
      </c>
      <c r="AH9">
        <v>38475</v>
      </c>
      <c r="AI9">
        <v>43490</v>
      </c>
      <c r="AJ9">
        <v>85372</v>
      </c>
      <c r="AK9">
        <v>27112</v>
      </c>
      <c r="AL9">
        <v>40796</v>
      </c>
    </row>
    <row r="10" spans="1:55">
      <c r="B10" t="s">
        <v>10</v>
      </c>
      <c r="Y10">
        <v>928787</v>
      </c>
      <c r="Z10">
        <v>721440</v>
      </c>
      <c r="AA10">
        <v>578532</v>
      </c>
      <c r="AB10">
        <v>336390</v>
      </c>
      <c r="AC10">
        <v>92004</v>
      </c>
      <c r="AD10">
        <v>176573</v>
      </c>
      <c r="AE10">
        <v>164926</v>
      </c>
      <c r="AF10">
        <v>81014</v>
      </c>
      <c r="AG10">
        <v>102346</v>
      </c>
      <c r="AH10">
        <v>99259</v>
      </c>
      <c r="AI10">
        <v>69871</v>
      </c>
      <c r="AJ10">
        <v>55112</v>
      </c>
      <c r="AK10">
        <v>37298</v>
      </c>
      <c r="AL10">
        <v>51914</v>
      </c>
    </row>
    <row r="11" spans="1:55">
      <c r="B11" t="s">
        <v>11</v>
      </c>
      <c r="AA11">
        <v>184209</v>
      </c>
      <c r="AB11">
        <v>151054</v>
      </c>
      <c r="AC11">
        <v>115225</v>
      </c>
      <c r="AD11">
        <v>96041</v>
      </c>
      <c r="AE11">
        <v>97915</v>
      </c>
      <c r="AF11">
        <v>107717</v>
      </c>
      <c r="AG11">
        <v>56919</v>
      </c>
      <c r="AH11">
        <v>114803</v>
      </c>
      <c r="AI11">
        <v>55013</v>
      </c>
      <c r="AJ11">
        <v>38432</v>
      </c>
      <c r="AK11">
        <v>70551</v>
      </c>
      <c r="AL11">
        <v>48420</v>
      </c>
    </row>
    <row r="12" spans="1:55">
      <c r="B12" t="s">
        <v>12</v>
      </c>
      <c r="AG12">
        <v>52826</v>
      </c>
      <c r="AH12">
        <v>66509</v>
      </c>
      <c r="AI12">
        <v>44049</v>
      </c>
      <c r="AJ12">
        <v>74259</v>
      </c>
      <c r="AK12">
        <v>22964</v>
      </c>
      <c r="AL12">
        <v>62158</v>
      </c>
    </row>
    <row r="13" spans="1:55">
      <c r="B13" t="s">
        <v>44</v>
      </c>
      <c r="AJ13">
        <v>14905</v>
      </c>
      <c r="AK13">
        <v>5949</v>
      </c>
      <c r="AL13">
        <v>7496</v>
      </c>
    </row>
    <row r="14" spans="1:55">
      <c r="B14" t="s">
        <v>60</v>
      </c>
      <c r="Y14">
        <v>290017</v>
      </c>
      <c r="Z14">
        <v>258798</v>
      </c>
      <c r="AA14">
        <v>203722</v>
      </c>
      <c r="AB14">
        <v>160652</v>
      </c>
      <c r="AC14">
        <v>149058</v>
      </c>
    </row>
    <row r="15" spans="1:55">
      <c r="B15" t="s">
        <v>125</v>
      </c>
      <c r="AK15">
        <v>4794</v>
      </c>
      <c r="AL15">
        <v>24886</v>
      </c>
    </row>
    <row r="16" spans="1:55">
      <c r="B16" t="s">
        <v>111</v>
      </c>
      <c r="AK16">
        <v>2563</v>
      </c>
      <c r="AL16">
        <v>4443</v>
      </c>
    </row>
    <row r="17" spans="2:38">
      <c r="B17" t="s">
        <v>13</v>
      </c>
      <c r="Y17">
        <v>137496</v>
      </c>
      <c r="Z17">
        <v>429789</v>
      </c>
      <c r="AA17">
        <v>800226</v>
      </c>
      <c r="AB17">
        <v>116478</v>
      </c>
      <c r="AC17">
        <v>358435</v>
      </c>
      <c r="AD17">
        <v>193671</v>
      </c>
      <c r="AE17">
        <v>818041</v>
      </c>
      <c r="AF17">
        <v>1344069</v>
      </c>
      <c r="AG17">
        <v>10797</v>
      </c>
      <c r="AH17">
        <v>22627</v>
      </c>
      <c r="AI17">
        <f>13043+14620</f>
        <v>27663</v>
      </c>
      <c r="AJ17">
        <v>5636</v>
      </c>
      <c r="AK17">
        <v>2520</v>
      </c>
      <c r="AL17">
        <v>3000</v>
      </c>
    </row>
    <row r="18" spans="2:38">
      <c r="B18" t="s">
        <v>14</v>
      </c>
      <c r="Y18">
        <v>20225</v>
      </c>
      <c r="Z18">
        <v>292187</v>
      </c>
      <c r="AA18">
        <v>380624</v>
      </c>
      <c r="AB18">
        <v>120803</v>
      </c>
      <c r="AC18">
        <v>91089</v>
      </c>
      <c r="AD18">
        <v>32917</v>
      </c>
      <c r="AE18">
        <v>115305</v>
      </c>
      <c r="AF18">
        <v>96711</v>
      </c>
      <c r="AG18">
        <v>59731</v>
      </c>
      <c r="AH18">
        <v>97686</v>
      </c>
      <c r="AI18">
        <v>71910</v>
      </c>
      <c r="AJ18">
        <v>133145</v>
      </c>
      <c r="AK18">
        <v>33774</v>
      </c>
      <c r="AL18">
        <v>51615</v>
      </c>
    </row>
    <row r="19" spans="2:38">
      <c r="B19" t="s">
        <v>15</v>
      </c>
      <c r="Y19">
        <v>195253</v>
      </c>
      <c r="Z19">
        <v>453186</v>
      </c>
      <c r="AA19">
        <v>532845</v>
      </c>
      <c r="AB19">
        <v>959664</v>
      </c>
      <c r="AC19">
        <v>729570</v>
      </c>
      <c r="AD19">
        <v>671100</v>
      </c>
      <c r="AE19">
        <v>517642</v>
      </c>
      <c r="AF19">
        <v>945235</v>
      </c>
      <c r="AG19">
        <v>261297</v>
      </c>
      <c r="AH19">
        <v>600430</v>
      </c>
      <c r="AI19">
        <v>66470</v>
      </c>
      <c r="AJ19">
        <v>168535</v>
      </c>
      <c r="AK19">
        <v>198987</v>
      </c>
      <c r="AL19">
        <v>39596</v>
      </c>
    </row>
    <row r="20" spans="2:38">
      <c r="B20" t="s">
        <v>16</v>
      </c>
      <c r="AD20">
        <v>316100</v>
      </c>
      <c r="AE20">
        <v>693078</v>
      </c>
      <c r="AF20">
        <v>1460075</v>
      </c>
      <c r="AG20">
        <v>1744700</v>
      </c>
      <c r="AH20">
        <v>2017708</v>
      </c>
      <c r="AI20">
        <v>2414345</v>
      </c>
      <c r="AJ20">
        <v>4098756</v>
      </c>
      <c r="AK20">
        <v>1683098</v>
      </c>
      <c r="AL20">
        <v>2172927</v>
      </c>
    </row>
    <row r="21" spans="2:38">
      <c r="B21" t="s">
        <v>17</v>
      </c>
      <c r="AJ21">
        <v>4542</v>
      </c>
      <c r="AK21">
        <v>1500</v>
      </c>
      <c r="AL21">
        <v>5291</v>
      </c>
    </row>
    <row r="22" spans="2:38">
      <c r="B22" t="s">
        <v>18</v>
      </c>
      <c r="Z22">
        <v>267238</v>
      </c>
      <c r="AA22">
        <v>436430</v>
      </c>
      <c r="AB22">
        <v>321772</v>
      </c>
      <c r="AC22">
        <v>430573</v>
      </c>
      <c r="AH22">
        <v>263526</v>
      </c>
      <c r="AI22">
        <v>189600</v>
      </c>
      <c r="AJ22">
        <v>92254</v>
      </c>
      <c r="AK22">
        <v>125334</v>
      </c>
      <c r="AL22">
        <v>120267</v>
      </c>
    </row>
    <row r="23" spans="2:38">
      <c r="B23" t="s">
        <v>19</v>
      </c>
      <c r="Y23">
        <v>1044761</v>
      </c>
      <c r="Z23">
        <v>1814889</v>
      </c>
      <c r="AA23">
        <v>2132450</v>
      </c>
      <c r="AB23">
        <v>2498843</v>
      </c>
      <c r="AC23">
        <v>2391421</v>
      </c>
      <c r="AD23">
        <v>2868476</v>
      </c>
      <c r="AE23">
        <v>2570247</v>
      </c>
      <c r="AF23">
        <v>2059241</v>
      </c>
      <c r="AG23">
        <v>1469889</v>
      </c>
      <c r="AH23">
        <v>1482395</v>
      </c>
      <c r="AI23">
        <v>1329022</v>
      </c>
      <c r="AJ23">
        <v>1310124</v>
      </c>
      <c r="AK23">
        <v>967875</v>
      </c>
      <c r="AL23">
        <v>924468</v>
      </c>
    </row>
    <row r="24" spans="2:38">
      <c r="B24" t="s">
        <v>20</v>
      </c>
      <c r="Y24">
        <v>571097</v>
      </c>
      <c r="Z24">
        <v>435494</v>
      </c>
      <c r="AA24">
        <v>510801</v>
      </c>
      <c r="AB24">
        <v>325231</v>
      </c>
      <c r="AC24">
        <v>333825</v>
      </c>
      <c r="AD24">
        <v>269762</v>
      </c>
      <c r="AE24">
        <v>662415</v>
      </c>
      <c r="AF24">
        <v>921743</v>
      </c>
      <c r="AG24">
        <v>771472</v>
      </c>
      <c r="AH24">
        <v>698569</v>
      </c>
      <c r="AI24">
        <v>319512</v>
      </c>
      <c r="AJ24">
        <v>194916</v>
      </c>
      <c r="AK24">
        <v>122509</v>
      </c>
      <c r="AL24">
        <v>70540</v>
      </c>
    </row>
    <row r="25" spans="2:38">
      <c r="B25" t="s">
        <v>21</v>
      </c>
      <c r="Y25">
        <v>105400</v>
      </c>
      <c r="Z25">
        <v>1988154</v>
      </c>
      <c r="AA25">
        <v>978734</v>
      </c>
      <c r="AB25">
        <v>1193892</v>
      </c>
      <c r="AC25">
        <v>846048</v>
      </c>
      <c r="AD25">
        <v>454230</v>
      </c>
      <c r="AE25">
        <v>741382</v>
      </c>
      <c r="AF25">
        <v>818719</v>
      </c>
      <c r="AG25">
        <v>354288</v>
      </c>
      <c r="AH25">
        <v>307803</v>
      </c>
      <c r="AI25">
        <v>181468</v>
      </c>
      <c r="AJ25">
        <v>390435</v>
      </c>
      <c r="AK25">
        <v>319575</v>
      </c>
      <c r="AL25">
        <v>216945</v>
      </c>
    </row>
    <row r="26" spans="2:38">
      <c r="B26" t="s">
        <v>22</v>
      </c>
    </row>
    <row r="27" spans="2:38">
      <c r="B27" t="s">
        <v>23</v>
      </c>
      <c r="Y27">
        <v>355994</v>
      </c>
      <c r="Z27">
        <v>511383</v>
      </c>
      <c r="AA27">
        <v>408633</v>
      </c>
      <c r="AB27">
        <v>266392</v>
      </c>
      <c r="AC27">
        <v>312882</v>
      </c>
      <c r="AD27">
        <v>171781</v>
      </c>
      <c r="AE27">
        <v>204087</v>
      </c>
      <c r="AF27">
        <v>159807</v>
      </c>
      <c r="AG27">
        <v>272474</v>
      </c>
      <c r="AH27">
        <v>196774</v>
      </c>
      <c r="AI27">
        <v>195877</v>
      </c>
      <c r="AJ27">
        <v>146978</v>
      </c>
      <c r="AK27">
        <v>136302</v>
      </c>
      <c r="AL27">
        <v>70749</v>
      </c>
    </row>
    <row r="28" spans="2:38">
      <c r="B28" t="s">
        <v>24</v>
      </c>
      <c r="Y28">
        <v>3068331</v>
      </c>
      <c r="Z28">
        <v>3413247</v>
      </c>
      <c r="AA28">
        <v>3415674</v>
      </c>
      <c r="AB28">
        <v>4306517</v>
      </c>
      <c r="AC28">
        <v>4847208</v>
      </c>
      <c r="AD28">
        <v>5130940</v>
      </c>
      <c r="AE28">
        <v>5262405</v>
      </c>
      <c r="AF28">
        <v>3707824</v>
      </c>
      <c r="AG28">
        <v>1660659</v>
      </c>
      <c r="AH28">
        <v>1265742</v>
      </c>
      <c r="AI28">
        <v>2460501</v>
      </c>
      <c r="AJ28">
        <v>1339841</v>
      </c>
      <c r="AK28">
        <v>1324749</v>
      </c>
      <c r="AL28">
        <v>744261</v>
      </c>
    </row>
    <row r="29" spans="2:38">
      <c r="B29" t="s">
        <v>25</v>
      </c>
      <c r="Y29">
        <v>875383</v>
      </c>
      <c r="Z29">
        <v>81779</v>
      </c>
      <c r="AA29">
        <v>438234</v>
      </c>
      <c r="AB29">
        <v>974483</v>
      </c>
      <c r="AC29">
        <v>1200535</v>
      </c>
      <c r="AD29">
        <v>964182</v>
      </c>
      <c r="AE29">
        <v>613722</v>
      </c>
      <c r="AF29">
        <v>1386080</v>
      </c>
      <c r="AG29">
        <v>3445264</v>
      </c>
      <c r="AH29">
        <v>3951603</v>
      </c>
      <c r="AI29">
        <v>1854848</v>
      </c>
      <c r="AJ29">
        <v>1436921</v>
      </c>
      <c r="AK29">
        <v>1412518</v>
      </c>
      <c r="AL29">
        <v>1230160</v>
      </c>
    </row>
    <row r="30" spans="2:38">
      <c r="B30" t="s">
        <v>26</v>
      </c>
      <c r="AK30">
        <v>2375</v>
      </c>
      <c r="AL30">
        <v>10710</v>
      </c>
    </row>
    <row r="31" spans="2:38">
      <c r="B31" t="s">
        <v>27</v>
      </c>
      <c r="Y31">
        <v>3500</v>
      </c>
      <c r="Z31">
        <v>21145</v>
      </c>
      <c r="AA31">
        <v>17275</v>
      </c>
      <c r="AB31">
        <v>41956</v>
      </c>
      <c r="AC31">
        <v>22668</v>
      </c>
      <c r="AD31">
        <v>52892</v>
      </c>
      <c r="AE31">
        <v>130725</v>
      </c>
      <c r="AF31">
        <v>120300</v>
      </c>
      <c r="AG31">
        <v>30838</v>
      </c>
      <c r="AH31">
        <v>59296</v>
      </c>
      <c r="AI31">
        <v>930</v>
      </c>
      <c r="AJ31">
        <v>85346</v>
      </c>
      <c r="AL31">
        <v>6126</v>
      </c>
    </row>
    <row r="32" spans="2:38">
      <c r="B32" t="s">
        <v>28</v>
      </c>
      <c r="Z32">
        <v>399687</v>
      </c>
      <c r="AA32">
        <v>519616</v>
      </c>
      <c r="AB32">
        <v>467550</v>
      </c>
      <c r="AC32">
        <v>522349</v>
      </c>
      <c r="AD32">
        <v>200210</v>
      </c>
      <c r="AE32">
        <v>214279</v>
      </c>
      <c r="AF32">
        <v>224215</v>
      </c>
      <c r="AG32">
        <v>117514</v>
      </c>
      <c r="AH32">
        <v>291319</v>
      </c>
      <c r="AI32">
        <v>127034</v>
      </c>
      <c r="AJ32">
        <v>98319</v>
      </c>
      <c r="AK32">
        <v>169408</v>
      </c>
      <c r="AL32">
        <v>204524</v>
      </c>
    </row>
    <row r="33" spans="2:38">
      <c r="B33" t="s">
        <v>29</v>
      </c>
      <c r="AG33">
        <v>82039</v>
      </c>
      <c r="AH33">
        <v>176484</v>
      </c>
      <c r="AI33">
        <v>47745</v>
      </c>
      <c r="AJ33">
        <v>73950</v>
      </c>
      <c r="AK33">
        <v>65184</v>
      </c>
      <c r="AL33">
        <v>67371</v>
      </c>
    </row>
    <row r="34" spans="2:38">
      <c r="B34" t="s">
        <v>30</v>
      </c>
      <c r="AA34">
        <v>18070</v>
      </c>
      <c r="AB34">
        <v>4480</v>
      </c>
      <c r="AC34">
        <v>48760</v>
      </c>
      <c r="AD34">
        <v>21838</v>
      </c>
      <c r="AF34">
        <v>17562</v>
      </c>
      <c r="AG34">
        <v>11360</v>
      </c>
    </row>
    <row r="35" spans="2:38">
      <c r="B35" t="s">
        <v>31</v>
      </c>
    </row>
    <row r="36" spans="2:38">
      <c r="B36" t="s">
        <v>32</v>
      </c>
    </row>
    <row r="37" spans="2:38">
      <c r="B37" t="s">
        <v>33</v>
      </c>
      <c r="AG37">
        <v>1290</v>
      </c>
      <c r="AI37">
        <v>5134</v>
      </c>
      <c r="AJ37">
        <v>6948</v>
      </c>
      <c r="AL37">
        <v>9616</v>
      </c>
    </row>
    <row r="38" spans="2:38">
      <c r="B38" t="s">
        <v>34</v>
      </c>
      <c r="Y38">
        <v>1158244</v>
      </c>
      <c r="Z38">
        <v>256013</v>
      </c>
      <c r="AA38">
        <v>104264</v>
      </c>
      <c r="AB38">
        <v>127835</v>
      </c>
      <c r="AC38">
        <v>93723</v>
      </c>
      <c r="AD38">
        <v>113979</v>
      </c>
      <c r="AE38">
        <v>77658</v>
      </c>
      <c r="AF38">
        <v>64801</v>
      </c>
      <c r="AG38">
        <v>67494</v>
      </c>
      <c r="AH38">
        <v>33618</v>
      </c>
      <c r="AI38">
        <v>25086</v>
      </c>
      <c r="AJ38">
        <v>40950</v>
      </c>
      <c r="AK38">
        <v>5616</v>
      </c>
      <c r="AL38">
        <v>9697</v>
      </c>
    </row>
    <row r="39" spans="2:38">
      <c r="B39" t="s">
        <v>35</v>
      </c>
    </row>
    <row r="40" spans="2:38">
      <c r="B40" t="s">
        <v>36</v>
      </c>
    </row>
    <row r="41" spans="2:38">
      <c r="B41" t="s">
        <v>37</v>
      </c>
      <c r="AJ41">
        <v>5250</v>
      </c>
      <c r="AK41">
        <v>2200</v>
      </c>
      <c r="AL41">
        <v>1800</v>
      </c>
    </row>
    <row r="42" spans="2:38">
      <c r="B42" t="s">
        <v>38</v>
      </c>
      <c r="AA42">
        <v>26089</v>
      </c>
      <c r="AC42">
        <v>19500</v>
      </c>
      <c r="AD42">
        <v>30600</v>
      </c>
      <c r="AE42">
        <v>66883</v>
      </c>
      <c r="AF42">
        <v>57468</v>
      </c>
      <c r="AG42">
        <v>11699</v>
      </c>
      <c r="AH42">
        <v>45238</v>
      </c>
      <c r="AI42">
        <v>17167</v>
      </c>
      <c r="AJ42">
        <v>22455</v>
      </c>
      <c r="AK42">
        <v>32250</v>
      </c>
      <c r="AL42">
        <v>14150</v>
      </c>
    </row>
    <row r="43" spans="2:38">
      <c r="B43" t="s">
        <v>39</v>
      </c>
      <c r="Y43">
        <v>207675</v>
      </c>
      <c r="Z43">
        <v>500</v>
      </c>
      <c r="AB43">
        <v>32000</v>
      </c>
      <c r="AH43">
        <v>3600</v>
      </c>
    </row>
    <row r="44" spans="2:38">
      <c r="B44" t="s">
        <v>45</v>
      </c>
      <c r="AI44">
        <v>2400</v>
      </c>
      <c r="AJ44">
        <v>8960</v>
      </c>
    </row>
    <row r="45" spans="2:38">
      <c r="B45" t="s">
        <v>46</v>
      </c>
      <c r="AH45">
        <v>5779</v>
      </c>
      <c r="AJ45">
        <v>4950</v>
      </c>
      <c r="AK45">
        <v>3500</v>
      </c>
      <c r="AL45">
        <v>15170</v>
      </c>
    </row>
    <row r="46" spans="2:38">
      <c r="B46" t="s">
        <v>47</v>
      </c>
      <c r="AI46">
        <v>2200</v>
      </c>
      <c r="AJ46">
        <v>4075</v>
      </c>
      <c r="AK46">
        <v>4750</v>
      </c>
      <c r="AL46">
        <v>4850</v>
      </c>
    </row>
    <row r="47" spans="2:38">
      <c r="B47" t="s">
        <v>48</v>
      </c>
      <c r="AD47">
        <v>25385</v>
      </c>
      <c r="AH47">
        <v>5295</v>
      </c>
      <c r="AJ47">
        <v>3042</v>
      </c>
    </row>
    <row r="48" spans="2:38">
      <c r="B48" t="s">
        <v>49</v>
      </c>
      <c r="AI48">
        <v>3000</v>
      </c>
      <c r="AJ48">
        <v>3000</v>
      </c>
      <c r="AK48">
        <v>6900</v>
      </c>
      <c r="AL48">
        <v>10925</v>
      </c>
    </row>
    <row r="49" spans="2:38">
      <c r="B49" t="s">
        <v>58</v>
      </c>
      <c r="Y49">
        <v>266248</v>
      </c>
      <c r="AD49">
        <v>551648</v>
      </c>
      <c r="AE49">
        <v>290587</v>
      </c>
      <c r="AF49">
        <v>313363</v>
      </c>
      <c r="AG49">
        <v>531007</v>
      </c>
    </row>
    <row r="50" spans="2:38">
      <c r="B50" t="s">
        <v>61</v>
      </c>
      <c r="Y50">
        <v>1136</v>
      </c>
    </row>
    <row r="51" spans="2:38">
      <c r="B51" t="s">
        <v>66</v>
      </c>
      <c r="AI51">
        <v>3471</v>
      </c>
      <c r="AL51">
        <v>6679</v>
      </c>
    </row>
    <row r="52" spans="2:38">
      <c r="B52" t="s">
        <v>67</v>
      </c>
      <c r="AH52">
        <v>8926</v>
      </c>
      <c r="AI52">
        <v>3000</v>
      </c>
    </row>
    <row r="53" spans="2:38">
      <c r="B53" t="s">
        <v>56</v>
      </c>
      <c r="AI53">
        <v>5074</v>
      </c>
      <c r="AK53">
        <v>4463</v>
      </c>
      <c r="AL53">
        <v>3014</v>
      </c>
    </row>
    <row r="54" spans="2:38">
      <c r="B54" t="s">
        <v>62</v>
      </c>
      <c r="Z54">
        <v>500</v>
      </c>
      <c r="AA54">
        <v>9950</v>
      </c>
      <c r="AB54">
        <v>1000</v>
      </c>
      <c r="AC54">
        <v>8000</v>
      </c>
      <c r="AF54">
        <v>9970</v>
      </c>
      <c r="AG54">
        <v>125</v>
      </c>
      <c r="AH54">
        <v>10225</v>
      </c>
    </row>
    <row r="55" spans="2:38">
      <c r="B55" t="s">
        <v>72</v>
      </c>
      <c r="AD55">
        <v>7840</v>
      </c>
      <c r="AK55">
        <v>3160</v>
      </c>
      <c r="AL55">
        <v>2880</v>
      </c>
    </row>
    <row r="56" spans="2:38">
      <c r="B56" t="s">
        <v>54</v>
      </c>
      <c r="AH56">
        <v>16000</v>
      </c>
    </row>
    <row r="57" spans="2:38">
      <c r="B57" t="s">
        <v>89</v>
      </c>
      <c r="AH57">
        <v>4474</v>
      </c>
      <c r="AK57">
        <v>2275</v>
      </c>
    </row>
    <row r="58" spans="2:38">
      <c r="B58" t="s">
        <v>90</v>
      </c>
      <c r="AH58">
        <v>3750</v>
      </c>
      <c r="AL58">
        <v>3125</v>
      </c>
    </row>
    <row r="59" spans="2:38">
      <c r="B59" t="s">
        <v>55</v>
      </c>
      <c r="AK59">
        <v>8582</v>
      </c>
      <c r="AL59">
        <v>11831</v>
      </c>
    </row>
    <row r="60" spans="2:38">
      <c r="B60" t="s">
        <v>170</v>
      </c>
      <c r="AK60">
        <v>7000</v>
      </c>
      <c r="AL60">
        <v>3812</v>
      </c>
    </row>
    <row r="61" spans="2:38">
      <c r="B61" t="s">
        <v>137</v>
      </c>
      <c r="AL61">
        <v>1156</v>
      </c>
    </row>
    <row r="62" spans="2:38">
      <c r="B62" t="s">
        <v>40</v>
      </c>
      <c r="Y62">
        <v>202910</v>
      </c>
      <c r="Z62">
        <v>3848</v>
      </c>
      <c r="AA62">
        <f>22587-9950</f>
        <v>12637</v>
      </c>
      <c r="AB62">
        <v>610</v>
      </c>
      <c r="AC62">
        <v>13015</v>
      </c>
      <c r="AD62">
        <v>1270</v>
      </c>
      <c r="AE62">
        <v>15696</v>
      </c>
      <c r="AF62">
        <v>27381</v>
      </c>
      <c r="AG62">
        <v>9545</v>
      </c>
      <c r="AH62">
        <v>5333</v>
      </c>
      <c r="AI62">
        <v>1760</v>
      </c>
      <c r="AJ62">
        <v>7924</v>
      </c>
      <c r="AK62">
        <v>7562</v>
      </c>
      <c r="AL62">
        <v>1538</v>
      </c>
    </row>
    <row r="63" spans="2:38">
      <c r="B63" t="s">
        <v>41</v>
      </c>
      <c r="AI63">
        <v>135423</v>
      </c>
      <c r="AJ63">
        <v>206803</v>
      </c>
      <c r="AK63">
        <v>104539</v>
      </c>
      <c r="AL63">
        <v>89454</v>
      </c>
    </row>
    <row r="64" spans="2:38">
      <c r="B64" t="s">
        <v>50</v>
      </c>
      <c r="AE64">
        <v>223888</v>
      </c>
      <c r="AF64">
        <v>172986</v>
      </c>
      <c r="AG64">
        <v>84367</v>
      </c>
      <c r="AH64">
        <v>806</v>
      </c>
      <c r="AJ64">
        <v>2728</v>
      </c>
    </row>
    <row r="65" spans="2:55">
      <c r="B65" t="s">
        <v>51</v>
      </c>
      <c r="AE65">
        <v>68022</v>
      </c>
      <c r="AF65">
        <v>124492</v>
      </c>
      <c r="AG65">
        <v>125797</v>
      </c>
      <c r="AH65">
        <v>97102</v>
      </c>
      <c r="AI65">
        <v>69813</v>
      </c>
      <c r="AJ65">
        <v>56672</v>
      </c>
      <c r="AK65">
        <v>38974</v>
      </c>
      <c r="AL65">
        <v>72303</v>
      </c>
    </row>
    <row r="67" spans="2:55">
      <c r="E67">
        <f>SUM(E3:E66)</f>
        <v>0</v>
      </c>
      <c r="F67">
        <f t="shared" ref="F67:BC67" si="0">SUM(F3:F66)</f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30111795</v>
      </c>
      <c r="Z67">
        <f t="shared" si="0"/>
        <v>32464049</v>
      </c>
      <c r="AA67">
        <f t="shared" si="0"/>
        <v>30415344</v>
      </c>
      <c r="AB67">
        <f t="shared" si="0"/>
        <v>34206178</v>
      </c>
      <c r="AC67">
        <f t="shared" si="0"/>
        <v>30476542</v>
      </c>
      <c r="AD67">
        <f t="shared" si="0"/>
        <v>30444395</v>
      </c>
      <c r="AE67">
        <f t="shared" si="0"/>
        <v>23788264</v>
      </c>
      <c r="AF67">
        <f t="shared" si="0"/>
        <v>24376777</v>
      </c>
      <c r="AG67">
        <f t="shared" si="0"/>
        <v>21875771</v>
      </c>
      <c r="AH67">
        <f t="shared" si="0"/>
        <v>22967971</v>
      </c>
      <c r="AI67">
        <f t="shared" si="0"/>
        <v>19810381</v>
      </c>
      <c r="AJ67">
        <f t="shared" si="0"/>
        <v>16095666</v>
      </c>
      <c r="AK67">
        <f t="shared" si="0"/>
        <v>12136888</v>
      </c>
      <c r="AL67">
        <f t="shared" si="0"/>
        <v>11482097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9" spans="2:55">
      <c r="Y69">
        <f>30111795-Y67</f>
        <v>0</v>
      </c>
      <c r="Z69">
        <f>32464049-Z67</f>
        <v>0</v>
      </c>
      <c r="AA69">
        <f>30415344-AA67</f>
        <v>0</v>
      </c>
      <c r="AB69">
        <f>34206178-AB67</f>
        <v>0</v>
      </c>
      <c r="AC69">
        <f>30476542-AC67</f>
        <v>0</v>
      </c>
      <c r="AD69">
        <f>30444395-AD67</f>
        <v>0</v>
      </c>
      <c r="AE69">
        <f>23788264-AE67</f>
        <v>0</v>
      </c>
      <c r="AF69">
        <f>24376777-AF67</f>
        <v>0</v>
      </c>
      <c r="AG69">
        <f>21875741-AG67</f>
        <v>-30</v>
      </c>
      <c r="AH69">
        <f>22967971-AH67</f>
        <v>0</v>
      </c>
      <c r="AI69">
        <f>19810381-AI67</f>
        <v>0</v>
      </c>
      <c r="AJ69">
        <f>16095666-AJ67</f>
        <v>0</v>
      </c>
      <c r="AK69">
        <f>12136888-AK67</f>
        <v>0</v>
      </c>
      <c r="AL69">
        <f>11482097-AL67</f>
        <v>0</v>
      </c>
    </row>
    <row r="71" spans="2:55">
      <c r="Y71" t="s">
        <v>64</v>
      </c>
      <c r="Z71" t="s">
        <v>88</v>
      </c>
      <c r="AA71" t="s">
        <v>87</v>
      </c>
      <c r="AB71" t="s">
        <v>86</v>
      </c>
      <c r="AC71" t="s">
        <v>85</v>
      </c>
      <c r="AD71" t="s">
        <v>84</v>
      </c>
      <c r="AE71" t="s">
        <v>83</v>
      </c>
      <c r="AF71" t="s">
        <v>82</v>
      </c>
      <c r="AG71" t="s">
        <v>81</v>
      </c>
      <c r="AH71" t="s">
        <v>80</v>
      </c>
      <c r="AI71" t="s">
        <v>78</v>
      </c>
      <c r="AJ71" t="s">
        <v>172</v>
      </c>
      <c r="AK71" t="s">
        <v>171</v>
      </c>
      <c r="AL71" t="s">
        <v>173</v>
      </c>
    </row>
    <row r="73" spans="2:55">
      <c r="Y73" t="s">
        <v>79</v>
      </c>
      <c r="Z73" t="s">
        <v>79</v>
      </c>
      <c r="AA73" t="s">
        <v>79</v>
      </c>
      <c r="AB73" t="s">
        <v>79</v>
      </c>
      <c r="AC73" t="s">
        <v>79</v>
      </c>
      <c r="AD73" t="s">
        <v>79</v>
      </c>
      <c r="AE73" t="s">
        <v>79</v>
      </c>
      <c r="AF73" t="s">
        <v>79</v>
      </c>
      <c r="AG73" t="s">
        <v>79</v>
      </c>
      <c r="AH73" t="s">
        <v>79</v>
      </c>
      <c r="AI73" t="s">
        <v>79</v>
      </c>
      <c r="AJ73" t="s">
        <v>79</v>
      </c>
      <c r="AK73" t="s">
        <v>79</v>
      </c>
      <c r="AL7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00"/>
  <sheetViews>
    <sheetView workbookViewId="0">
      <pane xSplit="3" ySplit="3" topLeftCell="AC73" activePane="bottomRight" state="frozen"/>
      <selection activeCell="D3" sqref="D3"/>
      <selection pane="topRight" activeCell="D3" sqref="D3"/>
      <selection pane="bottomLeft" activeCell="D3" sqref="D3"/>
      <selection pane="bottomRight" activeCell="AM89" sqref="AM89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  <c r="AI2" s="1"/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AM3" t="s">
        <v>42</v>
      </c>
      <c r="AN3" t="s">
        <v>42</v>
      </c>
      <c r="AO3" t="s">
        <v>101</v>
      </c>
      <c r="AP3" t="s">
        <v>101</v>
      </c>
      <c r="AQ3" t="s">
        <v>101</v>
      </c>
      <c r="AR3" t="s">
        <v>101</v>
      </c>
      <c r="AS3" t="s">
        <v>101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</row>
    <row r="4" spans="1:55">
      <c r="A4" t="s">
        <v>2</v>
      </c>
      <c r="B4" t="s">
        <v>3</v>
      </c>
      <c r="AM4">
        <v>574224</v>
      </c>
      <c r="AN4">
        <v>347501</v>
      </c>
      <c r="AO4">
        <v>29623</v>
      </c>
      <c r="AP4">
        <v>50174</v>
      </c>
      <c r="AQ4">
        <v>30343</v>
      </c>
      <c r="AR4">
        <v>101804</v>
      </c>
      <c r="AS4">
        <v>72909</v>
      </c>
      <c r="AT4">
        <v>122549</v>
      </c>
      <c r="AU4">
        <v>145148</v>
      </c>
      <c r="AV4">
        <v>108695</v>
      </c>
      <c r="AW4">
        <v>94541</v>
      </c>
      <c r="AX4">
        <v>136328</v>
      </c>
      <c r="AY4">
        <v>126590</v>
      </c>
      <c r="AZ4">
        <v>95387</v>
      </c>
      <c r="BA4">
        <v>84563</v>
      </c>
      <c r="BB4">
        <v>914315</v>
      </c>
    </row>
    <row r="5" spans="1:55">
      <c r="B5" t="s">
        <v>4</v>
      </c>
      <c r="AM5">
        <v>1996292</v>
      </c>
      <c r="AN5">
        <v>2531528</v>
      </c>
      <c r="AO5">
        <v>205636</v>
      </c>
    </row>
    <row r="6" spans="1:55">
      <c r="B6" t="s">
        <v>103</v>
      </c>
      <c r="AP6">
        <v>62898</v>
      </c>
      <c r="AQ6">
        <v>103384</v>
      </c>
      <c r="AR6">
        <v>263965</v>
      </c>
      <c r="AS6">
        <v>137043</v>
      </c>
      <c r="AT6">
        <v>314746</v>
      </c>
      <c r="AU6">
        <v>386353</v>
      </c>
      <c r="AV6">
        <v>185286</v>
      </c>
      <c r="AW6">
        <v>257977</v>
      </c>
      <c r="AX6">
        <v>365477</v>
      </c>
      <c r="AY6">
        <v>705331</v>
      </c>
      <c r="AZ6">
        <v>376469</v>
      </c>
      <c r="BA6">
        <v>697330</v>
      </c>
      <c r="BB6">
        <v>331369</v>
      </c>
    </row>
    <row r="7" spans="1:55">
      <c r="B7" t="s">
        <v>104</v>
      </c>
      <c r="AQ7">
        <v>1667</v>
      </c>
      <c r="AR7">
        <v>5067</v>
      </c>
      <c r="AS7">
        <v>3444</v>
      </c>
      <c r="AT7">
        <v>4919</v>
      </c>
      <c r="AY7">
        <v>240</v>
      </c>
      <c r="AZ7">
        <v>240</v>
      </c>
    </row>
    <row r="8" spans="1:55">
      <c r="B8" t="s">
        <v>5</v>
      </c>
      <c r="AM8">
        <v>12347</v>
      </c>
      <c r="AN8">
        <v>11492</v>
      </c>
      <c r="AO8">
        <v>1272</v>
      </c>
      <c r="AP8">
        <v>1061</v>
      </c>
      <c r="AQ8">
        <v>997</v>
      </c>
      <c r="AR8">
        <v>1080</v>
      </c>
      <c r="AS8">
        <v>5334</v>
      </c>
      <c r="AT8">
        <v>11929</v>
      </c>
      <c r="AU8">
        <v>3418</v>
      </c>
      <c r="AV8">
        <v>5465</v>
      </c>
      <c r="AW8">
        <v>5815</v>
      </c>
      <c r="AX8">
        <v>7597</v>
      </c>
      <c r="AY8">
        <v>27856</v>
      </c>
      <c r="AZ8">
        <v>11800</v>
      </c>
      <c r="BA8">
        <v>17005</v>
      </c>
      <c r="BB8">
        <v>22563</v>
      </c>
    </row>
    <row r="9" spans="1:55">
      <c r="B9" t="s">
        <v>165</v>
      </c>
      <c r="AO9">
        <v>2545</v>
      </c>
    </row>
    <row r="10" spans="1:55">
      <c r="B10" t="s">
        <v>6</v>
      </c>
      <c r="AM10">
        <v>24293</v>
      </c>
      <c r="AN10">
        <v>40842</v>
      </c>
      <c r="AP10">
        <v>6211</v>
      </c>
      <c r="AQ10">
        <v>4221</v>
      </c>
      <c r="AR10">
        <v>3349</v>
      </c>
      <c r="AS10">
        <v>10416</v>
      </c>
      <c r="AT10">
        <v>44198</v>
      </c>
      <c r="AU10">
        <v>17020</v>
      </c>
      <c r="AV10">
        <v>60242</v>
      </c>
      <c r="AW10">
        <v>115679</v>
      </c>
      <c r="AX10">
        <v>125593</v>
      </c>
      <c r="AY10">
        <v>115095</v>
      </c>
      <c r="AZ10">
        <v>163658</v>
      </c>
      <c r="BA10">
        <v>110406</v>
      </c>
      <c r="BB10">
        <v>131037</v>
      </c>
    </row>
    <row r="11" spans="1:55">
      <c r="B11" t="s">
        <v>7</v>
      </c>
      <c r="AM11">
        <v>6905</v>
      </c>
      <c r="AN11">
        <v>2568</v>
      </c>
      <c r="AO11">
        <v>407</v>
      </c>
      <c r="AP11">
        <v>255</v>
      </c>
    </row>
    <row r="12" spans="1:55">
      <c r="B12" t="s">
        <v>8</v>
      </c>
      <c r="AM12">
        <v>53556</v>
      </c>
      <c r="AN12">
        <v>48242</v>
      </c>
      <c r="AO12">
        <v>4280</v>
      </c>
      <c r="AP12">
        <v>4392</v>
      </c>
      <c r="AQ12">
        <v>2235</v>
      </c>
      <c r="AR12">
        <v>3458</v>
      </c>
      <c r="AS12">
        <v>3210</v>
      </c>
      <c r="AT12">
        <v>7660</v>
      </c>
      <c r="AY12">
        <v>245402</v>
      </c>
      <c r="AZ12">
        <v>69232</v>
      </c>
      <c r="BA12">
        <v>220385</v>
      </c>
      <c r="BB12">
        <v>196868</v>
      </c>
    </row>
    <row r="13" spans="1:55">
      <c r="B13" t="s">
        <v>9</v>
      </c>
      <c r="AM13">
        <v>47432</v>
      </c>
      <c r="AN13">
        <v>41784</v>
      </c>
      <c r="AO13">
        <v>2697</v>
      </c>
      <c r="AP13">
        <v>3542</v>
      </c>
      <c r="AQ13">
        <v>2403</v>
      </c>
      <c r="AR13">
        <v>3707</v>
      </c>
      <c r="AS13">
        <v>8137</v>
      </c>
      <c r="AT13">
        <v>5359</v>
      </c>
      <c r="AU13">
        <v>6543</v>
      </c>
      <c r="AY13">
        <v>1780</v>
      </c>
      <c r="AZ13">
        <v>1602</v>
      </c>
      <c r="BA13">
        <v>1257</v>
      </c>
      <c r="BB13">
        <v>5559</v>
      </c>
    </row>
    <row r="14" spans="1:55">
      <c r="B14" t="s">
        <v>10</v>
      </c>
      <c r="AM14">
        <v>34677</v>
      </c>
      <c r="AN14">
        <v>37412</v>
      </c>
      <c r="AO14">
        <v>7350</v>
      </c>
      <c r="AP14">
        <v>5278</v>
      </c>
      <c r="AQ14">
        <v>4893</v>
      </c>
      <c r="AR14">
        <v>9382</v>
      </c>
      <c r="AS14">
        <v>17760</v>
      </c>
      <c r="AT14">
        <v>11299</v>
      </c>
      <c r="AU14">
        <v>23100</v>
      </c>
      <c r="AV14">
        <f>16969+126924</f>
        <v>143893</v>
      </c>
      <c r="AW14">
        <v>9338</v>
      </c>
      <c r="AX14">
        <v>19467</v>
      </c>
      <c r="AY14">
        <v>16148</v>
      </c>
      <c r="AZ14">
        <v>12084</v>
      </c>
      <c r="BA14">
        <v>5845</v>
      </c>
      <c r="BB14">
        <v>12179</v>
      </c>
    </row>
    <row r="15" spans="1:55">
      <c r="B15" t="s">
        <v>11</v>
      </c>
      <c r="AM15">
        <v>31196</v>
      </c>
      <c r="AN15">
        <v>57291</v>
      </c>
      <c r="AO15">
        <v>4548</v>
      </c>
      <c r="AP15">
        <v>4579</v>
      </c>
      <c r="AQ15">
        <v>8157</v>
      </c>
      <c r="AR15">
        <v>3726</v>
      </c>
      <c r="AS15">
        <v>3724</v>
      </c>
      <c r="AT15">
        <v>5813</v>
      </c>
      <c r="AU15">
        <v>17744</v>
      </c>
      <c r="AV15">
        <v>113734</v>
      </c>
      <c r="AW15">
        <v>42672</v>
      </c>
      <c r="AX15">
        <v>22859</v>
      </c>
      <c r="AY15">
        <v>82009</v>
      </c>
      <c r="AZ15">
        <v>38965</v>
      </c>
      <c r="BA15">
        <v>62790</v>
      </c>
      <c r="BB15">
        <v>139838</v>
      </c>
    </row>
    <row r="16" spans="1:55">
      <c r="B16" t="s">
        <v>12</v>
      </c>
      <c r="AM16">
        <v>15970</v>
      </c>
      <c r="AN16">
        <v>24486</v>
      </c>
      <c r="AO16">
        <v>3104</v>
      </c>
      <c r="AP16">
        <v>3994</v>
      </c>
      <c r="AQ16">
        <v>3601</v>
      </c>
      <c r="AR16">
        <v>5628</v>
      </c>
      <c r="AS16">
        <v>8144</v>
      </c>
      <c r="AT16">
        <v>18798</v>
      </c>
      <c r="AU16">
        <v>29367</v>
      </c>
      <c r="AV16">
        <v>36167</v>
      </c>
      <c r="AW16">
        <v>10560</v>
      </c>
      <c r="AX16">
        <v>5496</v>
      </c>
      <c r="AY16">
        <v>19428</v>
      </c>
      <c r="AZ16">
        <v>5139</v>
      </c>
      <c r="BA16">
        <v>1520</v>
      </c>
      <c r="BB16">
        <v>16614</v>
      </c>
    </row>
    <row r="17" spans="2:54">
      <c r="B17" t="s">
        <v>44</v>
      </c>
      <c r="AM17">
        <v>8063</v>
      </c>
      <c r="AN17">
        <v>6794</v>
      </c>
      <c r="AO17">
        <v>447</v>
      </c>
      <c r="AP17">
        <v>515</v>
      </c>
      <c r="AQ17">
        <v>822</v>
      </c>
      <c r="AR17">
        <v>658</v>
      </c>
      <c r="AS17">
        <v>1280</v>
      </c>
      <c r="AT17">
        <v>957</v>
      </c>
      <c r="AU17">
        <v>153</v>
      </c>
      <c r="AV17">
        <v>1041</v>
      </c>
      <c r="AW17">
        <v>295</v>
      </c>
      <c r="AX17">
        <v>296</v>
      </c>
      <c r="AY17">
        <v>228</v>
      </c>
      <c r="AZ17">
        <v>796</v>
      </c>
      <c r="BA17">
        <v>355</v>
      </c>
      <c r="BB17">
        <v>617</v>
      </c>
    </row>
    <row r="18" spans="2:54">
      <c r="B18" t="s">
        <v>125</v>
      </c>
      <c r="AM18">
        <v>2784</v>
      </c>
      <c r="AN18">
        <v>4969</v>
      </c>
      <c r="AR18">
        <v>537</v>
      </c>
      <c r="AV18">
        <v>150</v>
      </c>
      <c r="AZ18">
        <v>2984</v>
      </c>
    </row>
    <row r="19" spans="2:54">
      <c r="B19" t="s">
        <v>140</v>
      </c>
      <c r="AS19">
        <v>1191</v>
      </c>
      <c r="AT19">
        <v>987</v>
      </c>
      <c r="AU19">
        <v>900</v>
      </c>
      <c r="AV19">
        <v>1405</v>
      </c>
      <c r="AW19">
        <v>2884</v>
      </c>
      <c r="AX19">
        <v>13033</v>
      </c>
      <c r="AY19">
        <v>3615</v>
      </c>
      <c r="AZ19">
        <v>8220</v>
      </c>
      <c r="BA19">
        <v>3793</v>
      </c>
      <c r="BB19">
        <v>5480</v>
      </c>
    </row>
    <row r="20" spans="2:54">
      <c r="B20" t="s">
        <v>117</v>
      </c>
      <c r="AU20">
        <v>170349</v>
      </c>
      <c r="AV20">
        <v>76299</v>
      </c>
      <c r="AW20">
        <v>136781</v>
      </c>
      <c r="AX20">
        <v>66286</v>
      </c>
      <c r="AY20">
        <v>100968</v>
      </c>
      <c r="AZ20">
        <v>72779</v>
      </c>
    </row>
    <row r="21" spans="2:54">
      <c r="B21" t="s">
        <v>124</v>
      </c>
      <c r="AU21">
        <v>9737</v>
      </c>
      <c r="AW21">
        <v>2</v>
      </c>
      <c r="BA21">
        <v>14770</v>
      </c>
    </row>
    <row r="22" spans="2:54">
      <c r="B22" t="s">
        <v>143</v>
      </c>
      <c r="AU22">
        <v>5133</v>
      </c>
      <c r="AV22">
        <v>17532</v>
      </c>
      <c r="AW22">
        <v>340</v>
      </c>
      <c r="AX22">
        <v>11321</v>
      </c>
      <c r="AY22">
        <v>1334</v>
      </c>
      <c r="AZ22">
        <v>240</v>
      </c>
    </row>
    <row r="23" spans="2:54">
      <c r="B23" t="s">
        <v>53</v>
      </c>
      <c r="AU23">
        <v>337</v>
      </c>
      <c r="AX23">
        <v>56</v>
      </c>
      <c r="AZ23">
        <v>93</v>
      </c>
      <c r="BB23">
        <v>9</v>
      </c>
    </row>
    <row r="24" spans="2:54">
      <c r="B24" t="s">
        <v>98</v>
      </c>
      <c r="AV24">
        <v>1575</v>
      </c>
      <c r="AW24">
        <v>2458</v>
      </c>
      <c r="AX24">
        <v>8771</v>
      </c>
      <c r="AY24">
        <v>5917</v>
      </c>
      <c r="AZ24">
        <v>24540</v>
      </c>
      <c r="BA24">
        <v>30932</v>
      </c>
      <c r="BB24">
        <v>43492</v>
      </c>
    </row>
    <row r="25" spans="2:54">
      <c r="B25" t="s">
        <v>56</v>
      </c>
      <c r="AV25">
        <v>97</v>
      </c>
    </row>
    <row r="26" spans="2:54">
      <c r="B26" t="s">
        <v>144</v>
      </c>
      <c r="AV26">
        <v>29</v>
      </c>
    </row>
    <row r="27" spans="2:54">
      <c r="B27" t="s">
        <v>111</v>
      </c>
      <c r="AV27">
        <v>18</v>
      </c>
      <c r="AW27">
        <v>15</v>
      </c>
      <c r="AX27">
        <v>15</v>
      </c>
      <c r="AY27">
        <v>15</v>
      </c>
      <c r="AZ27">
        <v>26</v>
      </c>
      <c r="BA27">
        <v>38</v>
      </c>
      <c r="BB27">
        <v>43</v>
      </c>
    </row>
    <row r="28" spans="2:54">
      <c r="B28" t="s">
        <v>145</v>
      </c>
      <c r="AW28">
        <v>64</v>
      </c>
      <c r="AZ28">
        <v>46</v>
      </c>
    </row>
    <row r="29" spans="2:54">
      <c r="B29" t="s">
        <v>121</v>
      </c>
      <c r="AY29">
        <v>9313</v>
      </c>
      <c r="AZ29">
        <v>6478</v>
      </c>
      <c r="BA29">
        <v>3018</v>
      </c>
      <c r="BB29">
        <v>6065</v>
      </c>
    </row>
    <row r="30" spans="2:54">
      <c r="B30" t="s">
        <v>153</v>
      </c>
      <c r="AY30">
        <v>238</v>
      </c>
    </row>
    <row r="31" spans="2:54">
      <c r="B31" t="s">
        <v>154</v>
      </c>
      <c r="AY31">
        <v>203</v>
      </c>
    </row>
    <row r="32" spans="2:54">
      <c r="B32" t="s">
        <v>131</v>
      </c>
      <c r="BA32">
        <v>1349</v>
      </c>
      <c r="BB32">
        <v>26270</v>
      </c>
    </row>
    <row r="33" spans="2:54">
      <c r="B33" t="s">
        <v>122</v>
      </c>
      <c r="BA33">
        <v>37</v>
      </c>
      <c r="BB33">
        <v>2</v>
      </c>
    </row>
    <row r="34" spans="2:54">
      <c r="B34" t="s">
        <v>13</v>
      </c>
      <c r="AM34">
        <v>1181</v>
      </c>
      <c r="AN34">
        <v>753</v>
      </c>
      <c r="AO34">
        <v>309</v>
      </c>
      <c r="AP34">
        <v>265</v>
      </c>
      <c r="AQ34">
        <v>201</v>
      </c>
      <c r="AR34">
        <v>140</v>
      </c>
      <c r="AS34">
        <v>30</v>
      </c>
      <c r="AT34">
        <v>117</v>
      </c>
      <c r="AU34">
        <v>14</v>
      </c>
    </row>
    <row r="35" spans="2:54">
      <c r="B35" t="s">
        <v>14</v>
      </c>
      <c r="AM35">
        <v>11654</v>
      </c>
      <c r="AN35">
        <v>34292</v>
      </c>
      <c r="AO35">
        <v>3838</v>
      </c>
      <c r="AP35">
        <v>2443</v>
      </c>
      <c r="AQ35">
        <v>1121</v>
      </c>
      <c r="AR35">
        <v>714</v>
      </c>
      <c r="AS35">
        <v>1058</v>
      </c>
    </row>
    <row r="36" spans="2:54">
      <c r="B36" t="s">
        <v>15</v>
      </c>
      <c r="AM36">
        <v>54270</v>
      </c>
      <c r="AN36">
        <v>168241</v>
      </c>
      <c r="AO36">
        <v>2866</v>
      </c>
      <c r="AP36">
        <v>14131</v>
      </c>
      <c r="AQ36">
        <v>3030</v>
      </c>
      <c r="AR36">
        <v>5132</v>
      </c>
      <c r="AS36">
        <v>1285</v>
      </c>
      <c r="AY36">
        <v>49734</v>
      </c>
      <c r="AZ36">
        <v>50627</v>
      </c>
      <c r="BA36">
        <v>27747</v>
      </c>
      <c r="BB36">
        <v>31078</v>
      </c>
    </row>
    <row r="37" spans="2:54">
      <c r="B37" t="s">
        <v>16</v>
      </c>
      <c r="AM37">
        <v>2635707</v>
      </c>
      <c r="AN37">
        <v>2756358</v>
      </c>
      <c r="AO37">
        <v>305045</v>
      </c>
      <c r="AP37">
        <v>200104</v>
      </c>
      <c r="AQ37">
        <v>309195</v>
      </c>
      <c r="AR37">
        <v>379635</v>
      </c>
      <c r="AS37">
        <v>425748</v>
      </c>
      <c r="AT37">
        <v>414779</v>
      </c>
      <c r="BA37">
        <v>28250</v>
      </c>
      <c r="BB37">
        <v>10691</v>
      </c>
    </row>
    <row r="38" spans="2:54">
      <c r="B38" t="s">
        <v>17</v>
      </c>
      <c r="AN38">
        <v>5750</v>
      </c>
      <c r="AP38">
        <v>482</v>
      </c>
      <c r="AQ38">
        <v>222</v>
      </c>
      <c r="AS38">
        <v>385</v>
      </c>
      <c r="AV38">
        <v>26583</v>
      </c>
      <c r="AW38">
        <v>1721</v>
      </c>
      <c r="AX38">
        <v>1027</v>
      </c>
      <c r="AY38">
        <v>34</v>
      </c>
      <c r="BA38">
        <v>1375</v>
      </c>
      <c r="BB38">
        <v>37</v>
      </c>
    </row>
    <row r="39" spans="2:54">
      <c r="B39" t="s">
        <v>18</v>
      </c>
      <c r="AM39">
        <v>17006</v>
      </c>
      <c r="AN39">
        <v>102045</v>
      </c>
      <c r="AO39">
        <v>6806</v>
      </c>
      <c r="AP39">
        <v>6006</v>
      </c>
      <c r="AQ39">
        <v>4860</v>
      </c>
      <c r="AR39">
        <v>3789</v>
      </c>
      <c r="AS39">
        <v>492</v>
      </c>
      <c r="AT39">
        <v>2635</v>
      </c>
    </row>
    <row r="40" spans="2:54">
      <c r="B40" t="s">
        <v>19</v>
      </c>
      <c r="AM40">
        <v>943350</v>
      </c>
      <c r="AN40">
        <v>517639</v>
      </c>
      <c r="AO40">
        <v>55285</v>
      </c>
      <c r="AP40">
        <v>56298</v>
      </c>
      <c r="AQ40">
        <v>47771</v>
      </c>
      <c r="AR40">
        <v>102143</v>
      </c>
      <c r="AS40">
        <v>118467</v>
      </c>
      <c r="AT40">
        <v>288591</v>
      </c>
      <c r="AU40">
        <v>319303</v>
      </c>
      <c r="AW40">
        <v>105299</v>
      </c>
      <c r="AX40">
        <v>154687</v>
      </c>
      <c r="AY40">
        <v>129953</v>
      </c>
      <c r="AZ40">
        <v>70112</v>
      </c>
      <c r="BA40">
        <v>26965</v>
      </c>
      <c r="BB40">
        <v>101543</v>
      </c>
    </row>
    <row r="41" spans="2:54">
      <c r="B41" t="s">
        <v>137</v>
      </c>
      <c r="AQ41">
        <v>16368</v>
      </c>
      <c r="AZ41">
        <v>624</v>
      </c>
      <c r="BA41">
        <v>550</v>
      </c>
      <c r="BB41">
        <v>236</v>
      </c>
    </row>
    <row r="42" spans="2:54">
      <c r="B42" t="s">
        <v>20</v>
      </c>
      <c r="AP42">
        <v>256</v>
      </c>
      <c r="AQ42">
        <v>1014</v>
      </c>
      <c r="AR42">
        <v>731</v>
      </c>
      <c r="AS42">
        <v>939</v>
      </c>
      <c r="AV42">
        <v>179</v>
      </c>
      <c r="AW42">
        <v>1874</v>
      </c>
      <c r="AY42">
        <v>2731</v>
      </c>
      <c r="AZ42">
        <v>296</v>
      </c>
      <c r="BA42">
        <v>222</v>
      </c>
      <c r="BB42">
        <v>805</v>
      </c>
    </row>
    <row r="43" spans="2:54">
      <c r="B43" t="s">
        <v>21</v>
      </c>
      <c r="AM43">
        <v>179237</v>
      </c>
      <c r="AN43">
        <v>252883</v>
      </c>
      <c r="AO43">
        <v>21073</v>
      </c>
      <c r="AP43">
        <v>41956</v>
      </c>
      <c r="AQ43">
        <v>7488</v>
      </c>
      <c r="AR43">
        <v>7428</v>
      </c>
      <c r="BB43">
        <v>21669</v>
      </c>
    </row>
    <row r="44" spans="2:54">
      <c r="B44" t="s">
        <v>22</v>
      </c>
    </row>
    <row r="45" spans="2:54">
      <c r="B45" t="s">
        <v>23</v>
      </c>
      <c r="AM45">
        <v>13542</v>
      </c>
      <c r="AN45">
        <v>8940</v>
      </c>
      <c r="AO45">
        <v>1448</v>
      </c>
      <c r="AP45">
        <v>1119</v>
      </c>
      <c r="AQ45">
        <v>1841</v>
      </c>
      <c r="AR45">
        <v>867</v>
      </c>
      <c r="AS45">
        <v>764</v>
      </c>
      <c r="AT45">
        <v>1602</v>
      </c>
      <c r="AU45">
        <v>902</v>
      </c>
      <c r="AV45">
        <v>22318</v>
      </c>
      <c r="AW45">
        <v>13446</v>
      </c>
      <c r="AX45">
        <v>13574</v>
      </c>
      <c r="AY45">
        <v>9961</v>
      </c>
      <c r="AZ45">
        <v>1154</v>
      </c>
      <c r="BA45">
        <v>20882</v>
      </c>
      <c r="BB45">
        <v>9210</v>
      </c>
    </row>
    <row r="46" spans="2:54">
      <c r="B46" t="s">
        <v>24</v>
      </c>
      <c r="AM46">
        <v>120099</v>
      </c>
      <c r="AN46">
        <v>782369</v>
      </c>
      <c r="AO46">
        <v>124857</v>
      </c>
      <c r="AP46">
        <v>127343</v>
      </c>
      <c r="AQ46">
        <v>83307</v>
      </c>
      <c r="AR46">
        <v>63167</v>
      </c>
      <c r="AS46">
        <v>24772</v>
      </c>
      <c r="BA46">
        <v>13136</v>
      </c>
    </row>
    <row r="47" spans="2:54">
      <c r="B47" t="s">
        <v>25</v>
      </c>
      <c r="AM47">
        <v>844118</v>
      </c>
      <c r="AN47">
        <v>787685</v>
      </c>
      <c r="AO47">
        <v>1687</v>
      </c>
      <c r="AP47">
        <v>55491</v>
      </c>
      <c r="AQ47">
        <v>12588</v>
      </c>
      <c r="AR47">
        <v>13654</v>
      </c>
      <c r="AS47">
        <v>17150</v>
      </c>
      <c r="AZ47">
        <v>2334</v>
      </c>
      <c r="BA47">
        <v>992</v>
      </c>
      <c r="BB47">
        <v>7030</v>
      </c>
    </row>
    <row r="48" spans="2:54">
      <c r="B48" t="s">
        <v>26</v>
      </c>
      <c r="AM48">
        <v>8619</v>
      </c>
      <c r="AU48">
        <v>3600</v>
      </c>
      <c r="AW48">
        <v>3480</v>
      </c>
      <c r="AX48">
        <v>3600</v>
      </c>
      <c r="AY48">
        <v>6139</v>
      </c>
      <c r="AZ48">
        <v>4007</v>
      </c>
      <c r="BA48">
        <v>2765</v>
      </c>
      <c r="BB48">
        <v>1491</v>
      </c>
    </row>
    <row r="49" spans="2:54">
      <c r="B49" t="s">
        <v>27</v>
      </c>
      <c r="AM49">
        <v>4419</v>
      </c>
      <c r="AN49">
        <v>5342</v>
      </c>
      <c r="AP49">
        <v>872</v>
      </c>
      <c r="AQ49">
        <v>1469</v>
      </c>
      <c r="AR49">
        <v>2002</v>
      </c>
      <c r="AS49">
        <v>475</v>
      </c>
      <c r="AY49">
        <v>2019</v>
      </c>
      <c r="AZ49">
        <v>8959</v>
      </c>
      <c r="BA49">
        <v>345</v>
      </c>
      <c r="BB49">
        <v>686</v>
      </c>
    </row>
    <row r="50" spans="2:54">
      <c r="B50" t="s">
        <v>55</v>
      </c>
      <c r="AT50">
        <v>22</v>
      </c>
      <c r="AU50">
        <v>55</v>
      </c>
      <c r="AV50">
        <v>197</v>
      </c>
      <c r="AW50">
        <v>328</v>
      </c>
      <c r="AX50">
        <v>24</v>
      </c>
      <c r="AY50">
        <v>142</v>
      </c>
      <c r="AZ50">
        <v>47</v>
      </c>
      <c r="BA50">
        <v>57</v>
      </c>
      <c r="BB50">
        <v>114</v>
      </c>
    </row>
    <row r="51" spans="2:54">
      <c r="B51" t="s">
        <v>28</v>
      </c>
      <c r="AM51">
        <v>114139</v>
      </c>
      <c r="AN51">
        <v>33026</v>
      </c>
      <c r="AO51">
        <v>1922</v>
      </c>
      <c r="AP51">
        <v>2718</v>
      </c>
      <c r="AQ51">
        <v>3643</v>
      </c>
      <c r="AR51">
        <v>2565</v>
      </c>
      <c r="AS51">
        <v>1477</v>
      </c>
      <c r="AT51">
        <v>3459</v>
      </c>
      <c r="AY51">
        <v>4200</v>
      </c>
    </row>
    <row r="52" spans="2:54">
      <c r="B52" t="s">
        <v>29</v>
      </c>
      <c r="AM52">
        <v>55770</v>
      </c>
      <c r="AN52">
        <v>73700</v>
      </c>
      <c r="AO52">
        <v>7268</v>
      </c>
      <c r="AP52">
        <v>7801</v>
      </c>
      <c r="AQ52">
        <v>4302</v>
      </c>
      <c r="AR52">
        <v>12163</v>
      </c>
      <c r="AS52">
        <v>12217</v>
      </c>
      <c r="AT52">
        <v>10925</v>
      </c>
      <c r="AU52">
        <v>19970</v>
      </c>
      <c r="AV52">
        <v>19316</v>
      </c>
      <c r="AW52">
        <v>22492</v>
      </c>
      <c r="AY52">
        <v>3003</v>
      </c>
      <c r="AZ52">
        <v>9972</v>
      </c>
      <c r="BA52">
        <v>13156</v>
      </c>
      <c r="BB52">
        <v>12852</v>
      </c>
    </row>
    <row r="53" spans="2:54">
      <c r="B53" t="s">
        <v>30</v>
      </c>
    </row>
    <row r="54" spans="2:54">
      <c r="B54" t="s">
        <v>31</v>
      </c>
      <c r="AM54">
        <v>6450</v>
      </c>
      <c r="AN54">
        <v>13038</v>
      </c>
      <c r="AO54">
        <v>736</v>
      </c>
    </row>
    <row r="55" spans="2:54">
      <c r="B55" t="s">
        <v>32</v>
      </c>
      <c r="AO55">
        <v>526</v>
      </c>
      <c r="AQ55">
        <v>206</v>
      </c>
      <c r="AU55">
        <v>1194</v>
      </c>
      <c r="AV55">
        <v>1200</v>
      </c>
      <c r="AW55">
        <v>775</v>
      </c>
      <c r="AX55">
        <v>2590</v>
      </c>
      <c r="AY55">
        <v>400</v>
      </c>
    </row>
    <row r="56" spans="2:54">
      <c r="B56" t="s">
        <v>33</v>
      </c>
      <c r="AM56">
        <v>2740</v>
      </c>
      <c r="AQ56">
        <v>424</v>
      </c>
      <c r="AS56">
        <v>343</v>
      </c>
      <c r="AU56">
        <v>262</v>
      </c>
      <c r="AV56">
        <v>20359</v>
      </c>
      <c r="AW56">
        <v>17055</v>
      </c>
      <c r="AX56">
        <v>8623</v>
      </c>
      <c r="AY56">
        <v>3284</v>
      </c>
      <c r="AZ56">
        <v>25625</v>
      </c>
      <c r="BA56">
        <v>877</v>
      </c>
      <c r="BB56">
        <v>496</v>
      </c>
    </row>
    <row r="57" spans="2:54">
      <c r="B57" t="s">
        <v>34</v>
      </c>
      <c r="AS57">
        <v>961</v>
      </c>
      <c r="AV57">
        <v>1885</v>
      </c>
      <c r="AW57">
        <v>20721</v>
      </c>
      <c r="AX57">
        <v>11395</v>
      </c>
      <c r="BA57">
        <v>2465</v>
      </c>
      <c r="BB57">
        <v>788</v>
      </c>
    </row>
    <row r="58" spans="2:54">
      <c r="B58" t="s">
        <v>35</v>
      </c>
    </row>
    <row r="59" spans="2:54">
      <c r="B59" t="s">
        <v>36</v>
      </c>
    </row>
    <row r="60" spans="2:54">
      <c r="B60" t="s">
        <v>37</v>
      </c>
      <c r="AM60">
        <v>2000</v>
      </c>
      <c r="AY60">
        <v>1104</v>
      </c>
      <c r="AZ60">
        <v>1488</v>
      </c>
      <c r="BA60">
        <v>40</v>
      </c>
      <c r="BB60">
        <v>1514</v>
      </c>
    </row>
    <row r="61" spans="2:54">
      <c r="B61" t="s">
        <v>38</v>
      </c>
      <c r="AM61">
        <v>8450</v>
      </c>
      <c r="AN61">
        <v>21223</v>
      </c>
      <c r="AU61">
        <v>450</v>
      </c>
      <c r="AV61">
        <v>3175</v>
      </c>
      <c r="AW61">
        <v>3641</v>
      </c>
      <c r="AX61">
        <v>2756</v>
      </c>
    </row>
    <row r="62" spans="2:54">
      <c r="B62" t="s">
        <v>39</v>
      </c>
      <c r="AW62">
        <v>501</v>
      </c>
      <c r="AX62">
        <v>350</v>
      </c>
      <c r="AY62">
        <v>760</v>
      </c>
    </row>
    <row r="63" spans="2:54">
      <c r="B63" t="s">
        <v>45</v>
      </c>
    </row>
    <row r="64" spans="2:54">
      <c r="B64" t="s">
        <v>46</v>
      </c>
      <c r="AM64">
        <v>9100</v>
      </c>
      <c r="AU64">
        <v>550</v>
      </c>
      <c r="AV64">
        <v>955</v>
      </c>
      <c r="AW64">
        <v>1641</v>
      </c>
      <c r="AX64">
        <v>1945</v>
      </c>
      <c r="AY64">
        <v>475</v>
      </c>
      <c r="AZ64">
        <v>455</v>
      </c>
      <c r="BB64">
        <v>393</v>
      </c>
    </row>
    <row r="65" spans="2:54">
      <c r="B65" t="s">
        <v>47</v>
      </c>
      <c r="AM65">
        <v>16566</v>
      </c>
      <c r="AO65">
        <v>499</v>
      </c>
      <c r="AY65">
        <v>339</v>
      </c>
      <c r="AZ65">
        <v>181</v>
      </c>
      <c r="BB65">
        <v>17608</v>
      </c>
    </row>
    <row r="66" spans="2:54">
      <c r="B66" t="s">
        <v>48</v>
      </c>
      <c r="AS66">
        <v>550</v>
      </c>
      <c r="AV66">
        <v>3631</v>
      </c>
      <c r="AW66">
        <v>320</v>
      </c>
      <c r="AX66">
        <v>6835</v>
      </c>
    </row>
    <row r="67" spans="2:54">
      <c r="B67" t="s">
        <v>49</v>
      </c>
      <c r="AM67">
        <v>7200</v>
      </c>
      <c r="AO67">
        <v>2186</v>
      </c>
      <c r="AP67">
        <v>599</v>
      </c>
      <c r="AW67">
        <v>348</v>
      </c>
      <c r="AX67">
        <v>635</v>
      </c>
      <c r="AY67">
        <v>338</v>
      </c>
      <c r="BB67">
        <v>1344</v>
      </c>
    </row>
    <row r="68" spans="2:54">
      <c r="B68" t="s">
        <v>146</v>
      </c>
      <c r="AW68">
        <v>2195</v>
      </c>
      <c r="AX68">
        <v>252</v>
      </c>
    </row>
    <row r="69" spans="2:54">
      <c r="B69" t="s">
        <v>147</v>
      </c>
      <c r="AW69">
        <v>1542</v>
      </c>
      <c r="AX69">
        <v>356</v>
      </c>
    </row>
    <row r="70" spans="2:54">
      <c r="B70" t="s">
        <v>149</v>
      </c>
      <c r="AX70">
        <v>14959</v>
      </c>
      <c r="AY70">
        <v>12301</v>
      </c>
      <c r="BA70">
        <v>21927</v>
      </c>
      <c r="BB70">
        <v>2645</v>
      </c>
    </row>
    <row r="71" spans="2:54">
      <c r="B71" t="s">
        <v>96</v>
      </c>
      <c r="AX71">
        <v>785</v>
      </c>
      <c r="AY71">
        <v>250</v>
      </c>
      <c r="AZ71">
        <v>315</v>
      </c>
    </row>
    <row r="72" spans="2:54">
      <c r="B72" t="s">
        <v>67</v>
      </c>
      <c r="AX72">
        <v>720</v>
      </c>
      <c r="AY72">
        <v>951</v>
      </c>
    </row>
    <row r="73" spans="2:54">
      <c r="B73" t="s">
        <v>72</v>
      </c>
      <c r="AO73">
        <v>587</v>
      </c>
      <c r="AP73">
        <v>423</v>
      </c>
      <c r="AX73">
        <v>380</v>
      </c>
      <c r="AY73">
        <v>794</v>
      </c>
      <c r="AZ73">
        <v>168</v>
      </c>
      <c r="BA73">
        <v>360</v>
      </c>
      <c r="BB73">
        <v>99</v>
      </c>
    </row>
    <row r="74" spans="2:54">
      <c r="B74" t="s">
        <v>150</v>
      </c>
      <c r="AX74">
        <v>202</v>
      </c>
    </row>
    <row r="75" spans="2:54">
      <c r="B75" t="s">
        <v>155</v>
      </c>
      <c r="AY75">
        <v>575</v>
      </c>
      <c r="AZ75">
        <v>1200</v>
      </c>
    </row>
    <row r="76" spans="2:54">
      <c r="B76" t="s">
        <v>156</v>
      </c>
      <c r="AZ76">
        <v>541</v>
      </c>
    </row>
    <row r="77" spans="2:54">
      <c r="B77" t="s">
        <v>132</v>
      </c>
      <c r="BA77">
        <v>6132</v>
      </c>
      <c r="BB77">
        <v>19552</v>
      </c>
    </row>
    <row r="78" spans="2:54">
      <c r="B78" t="s">
        <v>127</v>
      </c>
      <c r="BA78">
        <v>1812</v>
      </c>
      <c r="BB78">
        <v>1581</v>
      </c>
    </row>
    <row r="79" spans="2:54">
      <c r="B79" t="s">
        <v>160</v>
      </c>
      <c r="BA79">
        <v>252</v>
      </c>
      <c r="BB79">
        <v>1299</v>
      </c>
    </row>
    <row r="80" spans="2:54">
      <c r="B80" t="s">
        <v>163</v>
      </c>
      <c r="BB80">
        <v>54</v>
      </c>
    </row>
    <row r="81" spans="2:55">
      <c r="B81" t="s">
        <v>99</v>
      </c>
      <c r="AN81">
        <v>1050</v>
      </c>
      <c r="AP81">
        <v>296</v>
      </c>
    </row>
    <row r="82" spans="2:55">
      <c r="B82" t="s">
        <v>90</v>
      </c>
      <c r="AM82">
        <v>7320</v>
      </c>
      <c r="AN82">
        <v>3470</v>
      </c>
    </row>
    <row r="83" spans="2:55">
      <c r="B83" t="s">
        <v>66</v>
      </c>
      <c r="AM83">
        <v>5673</v>
      </c>
      <c r="AN83">
        <v>2000</v>
      </c>
    </row>
    <row r="84" spans="2:55">
      <c r="B84" t="s">
        <v>93</v>
      </c>
      <c r="AM84">
        <v>5400</v>
      </c>
    </row>
    <row r="85" spans="2:55">
      <c r="B85" t="s">
        <v>170</v>
      </c>
      <c r="AM85">
        <v>2052</v>
      </c>
    </row>
    <row r="86" spans="2:55">
      <c r="B86" t="s">
        <v>114</v>
      </c>
      <c r="AU86">
        <v>1270</v>
      </c>
      <c r="AV86">
        <v>6424</v>
      </c>
      <c r="AW86">
        <v>3198</v>
      </c>
      <c r="AX86">
        <v>12515</v>
      </c>
      <c r="AY86">
        <v>16074</v>
      </c>
      <c r="AZ86">
        <v>7071</v>
      </c>
    </row>
    <row r="87" spans="2:55">
      <c r="B87" t="s">
        <v>148</v>
      </c>
      <c r="AW87">
        <v>740</v>
      </c>
    </row>
    <row r="88" spans="2:55">
      <c r="B88" t="s">
        <v>40</v>
      </c>
      <c r="AM88">
        <v>2558</v>
      </c>
      <c r="AN88">
        <v>2202</v>
      </c>
      <c r="AO88">
        <v>1468</v>
      </c>
      <c r="AP88">
        <v>744</v>
      </c>
      <c r="AQ88">
        <v>246</v>
      </c>
      <c r="AR88">
        <v>2023</v>
      </c>
      <c r="AS88">
        <v>195</v>
      </c>
    </row>
    <row r="89" spans="2:55">
      <c r="B89" t="s">
        <v>41</v>
      </c>
    </row>
    <row r="90" spans="2:55">
      <c r="B90" t="s">
        <v>50</v>
      </c>
    </row>
    <row r="91" spans="2:55">
      <c r="B91" t="s">
        <v>51</v>
      </c>
      <c r="AM91">
        <v>18493</v>
      </c>
      <c r="AN91">
        <v>25147</v>
      </c>
      <c r="AO91">
        <v>971</v>
      </c>
      <c r="AP91">
        <v>1012</v>
      </c>
      <c r="AQ91">
        <v>934</v>
      </c>
      <c r="AR91">
        <v>1262</v>
      </c>
      <c r="AS91">
        <v>984</v>
      </c>
      <c r="AT91">
        <v>726</v>
      </c>
      <c r="AU91">
        <v>907</v>
      </c>
      <c r="AV91">
        <v>1155</v>
      </c>
      <c r="AW91">
        <v>1801</v>
      </c>
      <c r="AX91">
        <v>1482</v>
      </c>
      <c r="AY91">
        <v>720</v>
      </c>
      <c r="AZ91">
        <v>1539</v>
      </c>
      <c r="BA91">
        <v>2570</v>
      </c>
      <c r="BB91">
        <v>1109</v>
      </c>
    </row>
    <row r="92" spans="2:55">
      <c r="B92" t="s">
        <v>159</v>
      </c>
      <c r="BA92">
        <v>105</v>
      </c>
      <c r="BB92">
        <v>1439</v>
      </c>
    </row>
    <row r="94" spans="2:55">
      <c r="AM94">
        <f t="shared" ref="AM94:AP94" si="0">SUM(AM4:AM93)</f>
        <v>7904852</v>
      </c>
      <c r="AN94">
        <f t="shared" si="0"/>
        <v>8752062</v>
      </c>
      <c r="AO94">
        <f t="shared" si="0"/>
        <v>801286</v>
      </c>
      <c r="AP94">
        <f t="shared" si="0"/>
        <v>663258</v>
      </c>
      <c r="AQ94">
        <f>SUM(AQ4:AQ93)</f>
        <v>662953</v>
      </c>
      <c r="AR94">
        <f>SUM(AR4:AR93)</f>
        <v>999776</v>
      </c>
      <c r="AS94">
        <f>SUM(AS4:AS93)</f>
        <v>880884</v>
      </c>
      <c r="AT94">
        <f t="shared" ref="AT94:BC94" si="1">SUM(AT4:AT93)</f>
        <v>1272070</v>
      </c>
      <c r="AU94">
        <f t="shared" si="1"/>
        <v>1163779</v>
      </c>
      <c r="AV94">
        <f t="shared" si="1"/>
        <v>859005</v>
      </c>
      <c r="AW94">
        <f t="shared" si="1"/>
        <v>882539</v>
      </c>
      <c r="AX94">
        <f t="shared" si="1"/>
        <v>1022287</v>
      </c>
      <c r="AY94">
        <f t="shared" si="1"/>
        <v>1707991</v>
      </c>
      <c r="AZ94">
        <f t="shared" si="1"/>
        <v>1077493</v>
      </c>
      <c r="BA94">
        <f t="shared" si="1"/>
        <v>1428375</v>
      </c>
      <c r="BB94">
        <f t="shared" si="1"/>
        <v>2099683</v>
      </c>
      <c r="BC94">
        <f t="shared" si="1"/>
        <v>0</v>
      </c>
    </row>
    <row r="96" spans="2:55">
      <c r="AM96">
        <f>7904852-AM94</f>
        <v>0</v>
      </c>
      <c r="AN96">
        <f>8752062-AN94</f>
        <v>0</v>
      </c>
      <c r="AO96">
        <f>801286-AO94</f>
        <v>0</v>
      </c>
      <c r="AP96">
        <f>663258-AP94</f>
        <v>0</v>
      </c>
      <c r="AQ96">
        <f>662953-AQ94</f>
        <v>0</v>
      </c>
      <c r="AR96">
        <f>999776-AR94</f>
        <v>0</v>
      </c>
      <c r="AS96">
        <f>880884-AS94</f>
        <v>0</v>
      </c>
      <c r="AT96">
        <f>1272070-AT94</f>
        <v>0</v>
      </c>
      <c r="AU96">
        <f>1163779-AU94</f>
        <v>0</v>
      </c>
      <c r="AV96">
        <f>859005-AV94</f>
        <v>0</v>
      </c>
      <c r="AW96">
        <f>882539-AW94</f>
        <v>0</v>
      </c>
      <c r="AX96">
        <f>1022287-AX94</f>
        <v>0</v>
      </c>
      <c r="AY96">
        <f>1707991-AY94</f>
        <v>0</v>
      </c>
      <c r="AZ96">
        <f>1077493-AZ94</f>
        <v>0</v>
      </c>
      <c r="BA96">
        <f>1428375-BA94</f>
        <v>0</v>
      </c>
      <c r="BB96">
        <f>2099683-BB94</f>
        <v>0</v>
      </c>
    </row>
    <row r="98" spans="39:54">
      <c r="AM98" t="s">
        <v>169</v>
      </c>
      <c r="AN98" t="s">
        <v>118</v>
      </c>
      <c r="AO98" t="s">
        <v>118</v>
      </c>
      <c r="AP98" t="s">
        <v>118</v>
      </c>
      <c r="AQ98" t="s">
        <v>118</v>
      </c>
      <c r="AR98" t="s">
        <v>118</v>
      </c>
      <c r="AS98" t="s">
        <v>118</v>
      </c>
      <c r="AT98" t="s">
        <v>118</v>
      </c>
      <c r="AU98" t="s">
        <v>118</v>
      </c>
      <c r="AV98" t="s">
        <v>118</v>
      </c>
      <c r="AW98" t="s">
        <v>118</v>
      </c>
      <c r="AX98" t="s">
        <v>118</v>
      </c>
      <c r="AY98" t="s">
        <v>118</v>
      </c>
      <c r="AZ98" t="s">
        <v>118</v>
      </c>
      <c r="BA98" t="s">
        <v>118</v>
      </c>
      <c r="BB98" t="s">
        <v>118</v>
      </c>
    </row>
    <row r="100" spans="39:54">
      <c r="AM100" t="s">
        <v>79</v>
      </c>
      <c r="AN100" t="s">
        <v>79</v>
      </c>
      <c r="AO100" t="s">
        <v>79</v>
      </c>
      <c r="AP100" t="s">
        <v>79</v>
      </c>
      <c r="AQ100" t="s">
        <v>79</v>
      </c>
      <c r="AR100" t="s">
        <v>79</v>
      </c>
      <c r="AS100" t="s">
        <v>79</v>
      </c>
      <c r="AT100" t="s">
        <v>79</v>
      </c>
      <c r="AU100" t="s">
        <v>79</v>
      </c>
      <c r="AV100" t="s">
        <v>79</v>
      </c>
      <c r="AW100" t="s">
        <v>79</v>
      </c>
      <c r="AX100" t="s">
        <v>79</v>
      </c>
      <c r="AY100" t="s">
        <v>79</v>
      </c>
      <c r="AZ100" t="s">
        <v>79</v>
      </c>
      <c r="BA100" t="s">
        <v>79</v>
      </c>
      <c r="BB10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83"/>
  <sheetViews>
    <sheetView workbookViewId="0">
      <pane xSplit="3" ySplit="3" topLeftCell="AL4" activePane="bottomRight" state="frozen"/>
      <selection pane="topRight" activeCell="D1" sqref="D1"/>
      <selection pane="bottomLeft" activeCell="A3" sqref="A3"/>
      <selection pane="bottomRight" activeCell="AM2" sqref="AM2:BB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  <c r="AI2" s="1"/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AM3" t="s">
        <v>42</v>
      </c>
      <c r="AN3" t="s">
        <v>42</v>
      </c>
      <c r="AO3" t="s">
        <v>101</v>
      </c>
      <c r="AP3" t="s">
        <v>101</v>
      </c>
      <c r="AQ3" t="s">
        <v>101</v>
      </c>
      <c r="AR3" t="s">
        <v>101</v>
      </c>
      <c r="AS3" t="s">
        <v>101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</row>
    <row r="4" spans="1:55">
      <c r="A4" t="s">
        <v>2</v>
      </c>
      <c r="B4" t="s">
        <v>3</v>
      </c>
      <c r="AM4">
        <v>190147</v>
      </c>
      <c r="AN4">
        <v>198629</v>
      </c>
      <c r="AO4">
        <v>14499</v>
      </c>
      <c r="AP4">
        <v>19042</v>
      </c>
      <c r="AQ4">
        <v>9699</v>
      </c>
      <c r="AR4">
        <v>4014</v>
      </c>
      <c r="AS4">
        <v>2698</v>
      </c>
      <c r="AT4">
        <v>2534</v>
      </c>
      <c r="AU4">
        <v>1251</v>
      </c>
      <c r="AV4">
        <v>5228</v>
      </c>
      <c r="AW4">
        <v>1210</v>
      </c>
      <c r="AX4">
        <v>4756</v>
      </c>
      <c r="AY4">
        <v>9717</v>
      </c>
      <c r="AZ4">
        <v>5853</v>
      </c>
      <c r="BA4">
        <v>11345</v>
      </c>
      <c r="BB4">
        <v>21969</v>
      </c>
    </row>
    <row r="5" spans="1:55">
      <c r="B5" t="s">
        <v>4</v>
      </c>
      <c r="AM5">
        <v>560227</v>
      </c>
      <c r="AN5">
        <v>1246780</v>
      </c>
      <c r="AO5">
        <v>64761</v>
      </c>
    </row>
    <row r="6" spans="1:55">
      <c r="B6" t="s">
        <v>103</v>
      </c>
      <c r="AP6">
        <v>27024</v>
      </c>
      <c r="AQ6">
        <v>23324</v>
      </c>
      <c r="AR6">
        <v>19728</v>
      </c>
      <c r="AS6">
        <v>23748</v>
      </c>
      <c r="AT6">
        <v>37045</v>
      </c>
      <c r="AU6">
        <v>49960</v>
      </c>
      <c r="AV6">
        <v>71077</v>
      </c>
      <c r="AW6">
        <v>89650</v>
      </c>
      <c r="AX6">
        <v>64246</v>
      </c>
      <c r="AY6">
        <v>101848</v>
      </c>
      <c r="AZ6">
        <v>92624</v>
      </c>
      <c r="BA6">
        <v>58328</v>
      </c>
      <c r="BB6">
        <v>76307</v>
      </c>
    </row>
    <row r="7" spans="1:55">
      <c r="B7" t="s">
        <v>5</v>
      </c>
      <c r="AM7">
        <v>778716</v>
      </c>
      <c r="AN7">
        <v>844695</v>
      </c>
      <c r="AO7">
        <v>73899</v>
      </c>
      <c r="AP7">
        <v>79150</v>
      </c>
      <c r="AQ7">
        <v>87717</v>
      </c>
      <c r="AR7">
        <v>93594</v>
      </c>
      <c r="AS7">
        <v>180701</v>
      </c>
      <c r="AT7">
        <v>142448</v>
      </c>
      <c r="AU7">
        <v>95716</v>
      </c>
      <c r="AV7">
        <v>120768</v>
      </c>
      <c r="AW7">
        <v>83998</v>
      </c>
      <c r="AX7">
        <v>54585</v>
      </c>
      <c r="AY7">
        <v>83732</v>
      </c>
      <c r="AZ7">
        <v>111912</v>
      </c>
      <c r="BA7">
        <v>358725</v>
      </c>
      <c r="BB7">
        <v>360649</v>
      </c>
    </row>
    <row r="8" spans="1:55">
      <c r="B8" t="s">
        <v>6</v>
      </c>
      <c r="AM8">
        <v>185029</v>
      </c>
      <c r="AN8">
        <v>315595</v>
      </c>
      <c r="AP8">
        <v>18869</v>
      </c>
      <c r="AQ8">
        <v>17330</v>
      </c>
      <c r="AR8">
        <v>10988</v>
      </c>
      <c r="AS8">
        <v>19381</v>
      </c>
      <c r="AT8">
        <v>40130</v>
      </c>
      <c r="AU8">
        <v>10687</v>
      </c>
      <c r="AV8">
        <v>22061</v>
      </c>
      <c r="AW8">
        <v>20837</v>
      </c>
      <c r="AX8">
        <v>20930</v>
      </c>
      <c r="AY8">
        <v>35838</v>
      </c>
      <c r="AZ8">
        <v>33756</v>
      </c>
      <c r="BA8">
        <v>43549</v>
      </c>
      <c r="BB8">
        <v>51306</v>
      </c>
    </row>
    <row r="9" spans="1:55">
      <c r="B9" t="s">
        <v>165</v>
      </c>
      <c r="AO9">
        <v>19612</v>
      </c>
    </row>
    <row r="10" spans="1:55">
      <c r="B10" t="s">
        <v>7</v>
      </c>
      <c r="AZ10">
        <v>1680</v>
      </c>
      <c r="BA10">
        <v>1525</v>
      </c>
    </row>
    <row r="11" spans="1:55">
      <c r="B11" t="s">
        <v>8</v>
      </c>
      <c r="AQ11">
        <v>445</v>
      </c>
      <c r="AS11">
        <v>4616</v>
      </c>
      <c r="AT11">
        <v>1860</v>
      </c>
      <c r="AY11">
        <v>1180</v>
      </c>
      <c r="AZ11">
        <v>586</v>
      </c>
      <c r="BA11">
        <v>997</v>
      </c>
      <c r="BB11">
        <v>480</v>
      </c>
    </row>
    <row r="12" spans="1:55">
      <c r="B12" t="s">
        <v>9</v>
      </c>
      <c r="AT12">
        <v>325</v>
      </c>
      <c r="AY12">
        <v>346</v>
      </c>
    </row>
    <row r="13" spans="1:55">
      <c r="B13" t="s">
        <v>10</v>
      </c>
      <c r="AM13">
        <v>16404</v>
      </c>
      <c r="AN13">
        <v>8774</v>
      </c>
      <c r="AQ13">
        <v>735</v>
      </c>
      <c r="AR13">
        <v>788</v>
      </c>
      <c r="AS13">
        <v>1989</v>
      </c>
      <c r="AT13">
        <v>1997</v>
      </c>
      <c r="AU13">
        <v>2287</v>
      </c>
      <c r="AV13">
        <v>2195</v>
      </c>
      <c r="AW13">
        <v>2098</v>
      </c>
      <c r="AX13">
        <v>4902</v>
      </c>
      <c r="AY13">
        <v>19690</v>
      </c>
      <c r="AZ13">
        <v>2176</v>
      </c>
      <c r="BA13">
        <v>3404</v>
      </c>
      <c r="BB13">
        <v>1238</v>
      </c>
    </row>
    <row r="14" spans="1:55">
      <c r="B14" t="s">
        <v>11</v>
      </c>
      <c r="AM14">
        <v>1865</v>
      </c>
      <c r="AN14">
        <v>26789</v>
      </c>
      <c r="AO14">
        <v>1175</v>
      </c>
      <c r="AP14">
        <v>2500</v>
      </c>
      <c r="AQ14">
        <v>4412</v>
      </c>
      <c r="AR14">
        <v>903</v>
      </c>
      <c r="AT14">
        <v>899</v>
      </c>
      <c r="AU14">
        <v>49</v>
      </c>
      <c r="AV14">
        <v>4809</v>
      </c>
      <c r="AW14">
        <v>450</v>
      </c>
      <c r="AX14">
        <v>1075</v>
      </c>
      <c r="AY14">
        <v>9447</v>
      </c>
      <c r="AZ14">
        <v>5334</v>
      </c>
      <c r="BA14">
        <v>19534</v>
      </c>
      <c r="BB14">
        <v>7772</v>
      </c>
    </row>
    <row r="15" spans="1:55">
      <c r="B15" t="s">
        <v>125</v>
      </c>
      <c r="AM15">
        <v>1933</v>
      </c>
      <c r="AO15">
        <v>450</v>
      </c>
      <c r="AP15">
        <v>899</v>
      </c>
      <c r="AQ15">
        <v>1225</v>
      </c>
      <c r="AR15">
        <v>1353</v>
      </c>
      <c r="AS15">
        <v>625</v>
      </c>
      <c r="AT15">
        <v>675</v>
      </c>
    </row>
    <row r="16" spans="1:55">
      <c r="B16" t="s">
        <v>56</v>
      </c>
      <c r="AM16">
        <v>2080</v>
      </c>
      <c r="AN16">
        <v>5685</v>
      </c>
      <c r="AO16">
        <v>553</v>
      </c>
      <c r="AP16">
        <v>262</v>
      </c>
      <c r="AQ16">
        <v>526</v>
      </c>
      <c r="AR16">
        <v>615</v>
      </c>
      <c r="AS16">
        <v>2695</v>
      </c>
      <c r="AT16">
        <v>2726</v>
      </c>
      <c r="AU16">
        <v>701</v>
      </c>
      <c r="AV16">
        <v>20</v>
      </c>
      <c r="AW16">
        <v>2708</v>
      </c>
      <c r="AX16">
        <v>393</v>
      </c>
      <c r="AY16">
        <v>782</v>
      </c>
      <c r="AZ16">
        <v>4181</v>
      </c>
    </row>
    <row r="17" spans="2:54">
      <c r="B17" t="s">
        <v>111</v>
      </c>
      <c r="AM17">
        <v>2547</v>
      </c>
      <c r="AR17">
        <v>559</v>
      </c>
      <c r="AW17">
        <v>450</v>
      </c>
      <c r="AY17">
        <v>375</v>
      </c>
      <c r="AZ17">
        <v>88</v>
      </c>
      <c r="BA17">
        <v>428</v>
      </c>
      <c r="BB17">
        <v>525</v>
      </c>
    </row>
    <row r="18" spans="2:54">
      <c r="B18" t="s">
        <v>12</v>
      </c>
      <c r="AY18">
        <v>643</v>
      </c>
      <c r="BB18">
        <v>64</v>
      </c>
    </row>
    <row r="19" spans="2:54">
      <c r="B19" t="s">
        <v>44</v>
      </c>
    </row>
    <row r="20" spans="2:54">
      <c r="B20" t="s">
        <v>119</v>
      </c>
      <c r="AU20">
        <v>567</v>
      </c>
      <c r="AW20">
        <v>254</v>
      </c>
    </row>
    <row r="21" spans="2:54">
      <c r="B21" t="s">
        <v>53</v>
      </c>
      <c r="AW21">
        <v>3</v>
      </c>
      <c r="AY21">
        <v>1809</v>
      </c>
      <c r="AZ21">
        <v>75</v>
      </c>
      <c r="BA21">
        <v>5745</v>
      </c>
      <c r="BB21">
        <v>22</v>
      </c>
    </row>
    <row r="22" spans="2:54">
      <c r="B22" t="s">
        <v>124</v>
      </c>
      <c r="AX22">
        <v>20</v>
      </c>
      <c r="AY22">
        <v>120</v>
      </c>
      <c r="BA22">
        <v>60</v>
      </c>
    </row>
    <row r="23" spans="2:54">
      <c r="B23" t="s">
        <v>143</v>
      </c>
      <c r="AY23">
        <v>6423</v>
      </c>
    </row>
    <row r="24" spans="2:54">
      <c r="B24" t="s">
        <v>117</v>
      </c>
      <c r="AY24">
        <v>2416</v>
      </c>
      <c r="AZ24">
        <v>1800</v>
      </c>
      <c r="BA24">
        <v>699</v>
      </c>
    </row>
    <row r="25" spans="2:54">
      <c r="B25" t="s">
        <v>140</v>
      </c>
      <c r="AZ25">
        <v>925</v>
      </c>
    </row>
    <row r="26" spans="2:54">
      <c r="B26" t="s">
        <v>121</v>
      </c>
      <c r="BA26">
        <v>38176</v>
      </c>
      <c r="BB26">
        <v>43164</v>
      </c>
    </row>
    <row r="27" spans="2:54">
      <c r="B27" t="s">
        <v>131</v>
      </c>
      <c r="BA27">
        <v>982</v>
      </c>
      <c r="BB27">
        <v>2218</v>
      </c>
    </row>
    <row r="28" spans="2:54">
      <c r="B28" t="s">
        <v>98</v>
      </c>
      <c r="BA28">
        <v>150</v>
      </c>
    </row>
    <row r="29" spans="2:54">
      <c r="B29" t="s">
        <v>153</v>
      </c>
      <c r="BB29">
        <v>40</v>
      </c>
    </row>
    <row r="30" spans="2:54">
      <c r="B30" t="s">
        <v>13</v>
      </c>
      <c r="AM30">
        <v>5200</v>
      </c>
      <c r="AN30">
        <v>3839</v>
      </c>
      <c r="AO30">
        <v>870</v>
      </c>
      <c r="AP30">
        <v>559</v>
      </c>
      <c r="AQ30">
        <v>335</v>
      </c>
      <c r="AR30">
        <v>391</v>
      </c>
      <c r="AS30">
        <v>367</v>
      </c>
      <c r="AT30">
        <v>100</v>
      </c>
    </row>
    <row r="31" spans="2:54">
      <c r="B31" t="s">
        <v>14</v>
      </c>
      <c r="AM31">
        <v>13002</v>
      </c>
      <c r="AN31">
        <v>34288</v>
      </c>
      <c r="AO31">
        <v>1345</v>
      </c>
      <c r="AP31">
        <v>10483</v>
      </c>
      <c r="AQ31">
        <v>1163</v>
      </c>
      <c r="AS31">
        <v>686</v>
      </c>
    </row>
    <row r="32" spans="2:54">
      <c r="B32" t="s">
        <v>15</v>
      </c>
      <c r="AM32">
        <v>1400</v>
      </c>
      <c r="AO32">
        <v>671</v>
      </c>
      <c r="AQ32">
        <v>394</v>
      </c>
      <c r="AS32">
        <v>157</v>
      </c>
      <c r="AY32">
        <v>6294</v>
      </c>
      <c r="AZ32">
        <v>15369</v>
      </c>
      <c r="BA32">
        <v>7841</v>
      </c>
      <c r="BB32">
        <v>8056</v>
      </c>
    </row>
    <row r="33" spans="2:54">
      <c r="B33" t="s">
        <v>16</v>
      </c>
    </row>
    <row r="34" spans="2:54">
      <c r="B34" t="s">
        <v>17</v>
      </c>
      <c r="AW34">
        <v>7946</v>
      </c>
      <c r="AX34">
        <v>41445</v>
      </c>
      <c r="AY34">
        <v>23859</v>
      </c>
      <c r="AZ34">
        <v>21968</v>
      </c>
      <c r="BA34">
        <v>3023</v>
      </c>
      <c r="BB34">
        <v>3160</v>
      </c>
    </row>
    <row r="35" spans="2:54">
      <c r="B35" t="s">
        <v>18</v>
      </c>
      <c r="AM35">
        <v>104422</v>
      </c>
      <c r="AN35">
        <v>402157</v>
      </c>
      <c r="AO35">
        <v>21981</v>
      </c>
      <c r="AP35">
        <v>13254</v>
      </c>
      <c r="AQ35">
        <v>6473</v>
      </c>
      <c r="AR35">
        <v>5026</v>
      </c>
      <c r="AS35">
        <v>2149</v>
      </c>
      <c r="AT35">
        <v>4474</v>
      </c>
    </row>
    <row r="36" spans="2:54">
      <c r="B36" t="s">
        <v>19</v>
      </c>
      <c r="AM36">
        <v>11462</v>
      </c>
      <c r="AO36">
        <v>948</v>
      </c>
      <c r="AP36">
        <v>719</v>
      </c>
      <c r="AR36">
        <v>520</v>
      </c>
      <c r="AS36">
        <v>10382</v>
      </c>
      <c r="AT36">
        <v>7529</v>
      </c>
      <c r="AU36">
        <v>3137</v>
      </c>
      <c r="AV36">
        <v>114</v>
      </c>
      <c r="AW36">
        <v>2268</v>
      </c>
      <c r="AX36">
        <v>4331</v>
      </c>
      <c r="AY36">
        <v>8212</v>
      </c>
      <c r="AZ36">
        <v>1028</v>
      </c>
      <c r="BA36">
        <v>1382</v>
      </c>
      <c r="BB36">
        <v>6387</v>
      </c>
    </row>
    <row r="37" spans="2:54">
      <c r="B37" t="s">
        <v>20</v>
      </c>
      <c r="AM37">
        <v>55602</v>
      </c>
      <c r="AN37">
        <v>45761</v>
      </c>
      <c r="AO37">
        <v>6483</v>
      </c>
      <c r="AP37">
        <v>6332</v>
      </c>
      <c r="AQ37">
        <v>3344</v>
      </c>
      <c r="AR37">
        <v>1928</v>
      </c>
      <c r="AS37">
        <v>436</v>
      </c>
      <c r="AT37">
        <v>279</v>
      </c>
      <c r="AU37">
        <v>24</v>
      </c>
      <c r="AV37">
        <v>300</v>
      </c>
      <c r="AW37">
        <v>337</v>
      </c>
      <c r="AX37">
        <v>250</v>
      </c>
      <c r="AY37">
        <v>6176</v>
      </c>
      <c r="AZ37">
        <v>3518</v>
      </c>
      <c r="BA37">
        <v>2632</v>
      </c>
      <c r="BB37">
        <v>9886</v>
      </c>
    </row>
    <row r="38" spans="2:54">
      <c r="B38" t="s">
        <v>137</v>
      </c>
      <c r="AS38">
        <v>250</v>
      </c>
      <c r="AW38">
        <v>2</v>
      </c>
      <c r="AY38">
        <v>1052</v>
      </c>
      <c r="AZ38">
        <v>5433</v>
      </c>
    </row>
    <row r="39" spans="2:54">
      <c r="B39" t="s">
        <v>21</v>
      </c>
      <c r="AX39">
        <v>20</v>
      </c>
    </row>
    <row r="40" spans="2:54">
      <c r="B40" t="s">
        <v>22</v>
      </c>
    </row>
    <row r="41" spans="2:54">
      <c r="B41" t="s">
        <v>23</v>
      </c>
      <c r="AM41">
        <v>39372</v>
      </c>
      <c r="AN41">
        <v>112473</v>
      </c>
      <c r="AO41">
        <v>8522</v>
      </c>
      <c r="AP41">
        <v>8590</v>
      </c>
      <c r="AQ41">
        <v>9784</v>
      </c>
      <c r="AR41">
        <v>9437</v>
      </c>
      <c r="AS41">
        <v>12088</v>
      </c>
      <c r="AT41">
        <v>13040</v>
      </c>
      <c r="AU41">
        <v>11156</v>
      </c>
      <c r="AV41">
        <v>26033</v>
      </c>
      <c r="AW41">
        <v>60801</v>
      </c>
      <c r="AX41">
        <v>124281</v>
      </c>
      <c r="AY41">
        <v>46014</v>
      </c>
      <c r="AZ41">
        <v>26984</v>
      </c>
      <c r="BA41">
        <v>25176</v>
      </c>
      <c r="BB41">
        <v>44402</v>
      </c>
    </row>
    <row r="42" spans="2:54">
      <c r="B42" t="s">
        <v>24</v>
      </c>
      <c r="AM42">
        <v>10906</v>
      </c>
      <c r="AN42">
        <v>15032</v>
      </c>
      <c r="AO42">
        <v>1422</v>
      </c>
      <c r="AP42">
        <v>4138</v>
      </c>
      <c r="AQ42">
        <v>1733</v>
      </c>
    </row>
    <row r="43" spans="2:54">
      <c r="B43" t="s">
        <v>25</v>
      </c>
      <c r="AM43">
        <v>70191</v>
      </c>
      <c r="AN43">
        <v>12599</v>
      </c>
      <c r="AP43">
        <v>2216</v>
      </c>
      <c r="AQ43">
        <v>555</v>
      </c>
      <c r="AZ43">
        <v>4</v>
      </c>
      <c r="BA43">
        <v>4</v>
      </c>
      <c r="BB43">
        <v>241</v>
      </c>
    </row>
    <row r="44" spans="2:54">
      <c r="B44" t="s">
        <v>26</v>
      </c>
    </row>
    <row r="45" spans="2:54">
      <c r="B45" t="s">
        <v>27</v>
      </c>
      <c r="AM45">
        <v>5220</v>
      </c>
      <c r="AN45">
        <v>24350</v>
      </c>
      <c r="AO45">
        <v>4271</v>
      </c>
      <c r="AP45">
        <v>2994</v>
      </c>
      <c r="AZ45">
        <v>136</v>
      </c>
    </row>
    <row r="46" spans="2:54">
      <c r="B46" t="s">
        <v>28</v>
      </c>
      <c r="AM46">
        <v>114479</v>
      </c>
      <c r="AN46">
        <v>88363</v>
      </c>
      <c r="AO46">
        <v>6606</v>
      </c>
      <c r="AP46">
        <v>6439</v>
      </c>
      <c r="AQ46">
        <v>5352</v>
      </c>
      <c r="AR46">
        <v>8738</v>
      </c>
      <c r="AS46">
        <v>8842</v>
      </c>
      <c r="AT46">
        <v>10736</v>
      </c>
      <c r="AY46">
        <v>17654</v>
      </c>
      <c r="AZ46">
        <v>19314</v>
      </c>
    </row>
    <row r="47" spans="2:54">
      <c r="B47" t="s">
        <v>29</v>
      </c>
      <c r="AY47">
        <v>7508</v>
      </c>
      <c r="AZ47">
        <v>271</v>
      </c>
      <c r="BB47">
        <v>40</v>
      </c>
    </row>
    <row r="48" spans="2:54">
      <c r="B48" t="s">
        <v>30</v>
      </c>
    </row>
    <row r="49" spans="2:54">
      <c r="B49" t="s">
        <v>31</v>
      </c>
    </row>
    <row r="50" spans="2:54">
      <c r="B50" t="s">
        <v>32</v>
      </c>
      <c r="BA50">
        <v>130</v>
      </c>
      <c r="BB50">
        <v>226</v>
      </c>
    </row>
    <row r="51" spans="2:54">
      <c r="B51" t="s">
        <v>33</v>
      </c>
      <c r="AM51">
        <v>279</v>
      </c>
      <c r="AU51">
        <v>510</v>
      </c>
      <c r="AV51">
        <v>13838</v>
      </c>
      <c r="AW51">
        <v>713</v>
      </c>
      <c r="AX51">
        <v>2031</v>
      </c>
      <c r="AY51">
        <v>25705</v>
      </c>
      <c r="AZ51">
        <v>6265</v>
      </c>
      <c r="BA51">
        <v>27604</v>
      </c>
      <c r="BB51">
        <v>10980</v>
      </c>
    </row>
    <row r="52" spans="2:54">
      <c r="B52" t="s">
        <v>34</v>
      </c>
      <c r="AM52">
        <v>8770</v>
      </c>
      <c r="AN52">
        <v>6707</v>
      </c>
      <c r="AO52">
        <v>525</v>
      </c>
      <c r="AP52">
        <v>684</v>
      </c>
      <c r="AQ52">
        <v>228</v>
      </c>
      <c r="AR52">
        <v>877</v>
      </c>
      <c r="AS52">
        <v>418</v>
      </c>
      <c r="AV52">
        <v>22</v>
      </c>
      <c r="AW52">
        <v>509</v>
      </c>
      <c r="AX52">
        <v>31</v>
      </c>
      <c r="AY52">
        <v>238</v>
      </c>
      <c r="AZ52">
        <v>243</v>
      </c>
      <c r="BA52">
        <v>383</v>
      </c>
      <c r="BB52">
        <v>4877</v>
      </c>
    </row>
    <row r="53" spans="2:54">
      <c r="B53" t="s">
        <v>130</v>
      </c>
      <c r="AN53">
        <v>5613</v>
      </c>
      <c r="AR53">
        <v>362</v>
      </c>
    </row>
    <row r="54" spans="2:54">
      <c r="B54" t="s">
        <v>55</v>
      </c>
      <c r="AM54">
        <v>192</v>
      </c>
      <c r="AS54">
        <v>810</v>
      </c>
      <c r="AT54">
        <v>8246</v>
      </c>
      <c r="AU54">
        <v>6413</v>
      </c>
      <c r="AV54">
        <v>1168</v>
      </c>
      <c r="AW54">
        <v>137</v>
      </c>
      <c r="AX54">
        <v>269</v>
      </c>
      <c r="AY54">
        <v>2682</v>
      </c>
      <c r="AZ54">
        <v>1612</v>
      </c>
      <c r="BA54">
        <v>1300</v>
      </c>
      <c r="BB54">
        <v>3283</v>
      </c>
    </row>
    <row r="55" spans="2:54">
      <c r="B55" t="s">
        <v>35</v>
      </c>
    </row>
    <row r="56" spans="2:54">
      <c r="B56" t="s">
        <v>36</v>
      </c>
      <c r="AZ56">
        <v>8</v>
      </c>
      <c r="BA56">
        <v>1</v>
      </c>
    </row>
    <row r="57" spans="2:54">
      <c r="B57" t="s">
        <v>37</v>
      </c>
    </row>
    <row r="58" spans="2:54">
      <c r="B58" t="s">
        <v>38</v>
      </c>
    </row>
    <row r="59" spans="2:54">
      <c r="B59" t="s">
        <v>39</v>
      </c>
    </row>
    <row r="60" spans="2:54">
      <c r="B60" t="s">
        <v>45</v>
      </c>
    </row>
    <row r="61" spans="2:54">
      <c r="B61" t="s">
        <v>46</v>
      </c>
      <c r="AV61">
        <v>35</v>
      </c>
      <c r="AW61">
        <v>65</v>
      </c>
      <c r="AX61">
        <v>1966</v>
      </c>
      <c r="AY61">
        <v>367</v>
      </c>
    </row>
    <row r="62" spans="2:54">
      <c r="B62" t="s">
        <v>47</v>
      </c>
      <c r="BA62">
        <v>153</v>
      </c>
    </row>
    <row r="63" spans="2:54">
      <c r="B63" t="s">
        <v>48</v>
      </c>
      <c r="AW63">
        <v>1000</v>
      </c>
    </row>
    <row r="64" spans="2:54">
      <c r="B64" t="s">
        <v>49</v>
      </c>
    </row>
    <row r="65" spans="2:55">
      <c r="B65" t="s">
        <v>149</v>
      </c>
      <c r="AX65">
        <v>120</v>
      </c>
      <c r="AZ65">
        <v>1873</v>
      </c>
      <c r="BA65">
        <v>37</v>
      </c>
      <c r="BB65">
        <v>393</v>
      </c>
    </row>
    <row r="66" spans="2:55">
      <c r="B66" t="s">
        <v>72</v>
      </c>
      <c r="AY66">
        <v>1581</v>
      </c>
    </row>
    <row r="67" spans="2:55">
      <c r="B67" t="s">
        <v>127</v>
      </c>
      <c r="AY67">
        <v>138</v>
      </c>
      <c r="BB67">
        <v>312</v>
      </c>
    </row>
    <row r="68" spans="2:55">
      <c r="B68" t="s">
        <v>132</v>
      </c>
      <c r="BA68">
        <v>33284</v>
      </c>
      <c r="BB68">
        <v>23933</v>
      </c>
    </row>
    <row r="69" spans="2:55">
      <c r="B69" t="s">
        <v>114</v>
      </c>
      <c r="AU69">
        <v>421</v>
      </c>
      <c r="AV69">
        <v>1296</v>
      </c>
      <c r="AW69">
        <v>3076</v>
      </c>
      <c r="AX69">
        <v>13051</v>
      </c>
      <c r="AY69">
        <v>18791</v>
      </c>
      <c r="AZ69">
        <v>25972</v>
      </c>
    </row>
    <row r="70" spans="2:55">
      <c r="B70" t="s">
        <v>162</v>
      </c>
      <c r="BB70">
        <v>1</v>
      </c>
    </row>
    <row r="71" spans="2:55">
      <c r="B71" t="s">
        <v>40</v>
      </c>
      <c r="AM71">
        <v>3495</v>
      </c>
      <c r="AN71">
        <v>11282</v>
      </c>
      <c r="AO71">
        <v>539</v>
      </c>
      <c r="AP71">
        <v>977</v>
      </c>
      <c r="AQ71">
        <v>470</v>
      </c>
      <c r="AR71">
        <v>814</v>
      </c>
      <c r="AS71">
        <v>250</v>
      </c>
      <c r="AT71">
        <v>31</v>
      </c>
    </row>
    <row r="72" spans="2:55">
      <c r="B72" t="s">
        <v>41</v>
      </c>
      <c r="AM72">
        <v>79729</v>
      </c>
      <c r="AN72">
        <v>62621</v>
      </c>
      <c r="AO72">
        <v>4712</v>
      </c>
      <c r="AP72">
        <v>3884</v>
      </c>
      <c r="AQ72">
        <v>5068</v>
      </c>
      <c r="AR72">
        <v>3703</v>
      </c>
      <c r="AS72">
        <v>1993</v>
      </c>
      <c r="AT72">
        <v>2773</v>
      </c>
      <c r="AU72">
        <v>1486</v>
      </c>
      <c r="AV72">
        <v>3215</v>
      </c>
      <c r="AW72">
        <v>3229</v>
      </c>
      <c r="AX72">
        <v>3478</v>
      </c>
      <c r="AY72">
        <v>7360</v>
      </c>
      <c r="AZ72">
        <v>4039</v>
      </c>
      <c r="BA72">
        <v>4007</v>
      </c>
      <c r="BB72">
        <v>4502</v>
      </c>
    </row>
    <row r="73" spans="2:55">
      <c r="B73" t="s">
        <v>50</v>
      </c>
    </row>
    <row r="74" spans="2:55">
      <c r="B74" t="s">
        <v>51</v>
      </c>
      <c r="AM74">
        <v>32840</v>
      </c>
      <c r="AN74">
        <v>23421</v>
      </c>
      <c r="AO74">
        <v>1421</v>
      </c>
      <c r="AP74">
        <v>1555</v>
      </c>
      <c r="AQ74">
        <v>1555</v>
      </c>
      <c r="AR74">
        <v>2914</v>
      </c>
      <c r="AS74">
        <v>2309</v>
      </c>
      <c r="AT74">
        <v>1291</v>
      </c>
      <c r="AU74">
        <v>7219</v>
      </c>
      <c r="AV74">
        <v>6137</v>
      </c>
      <c r="AW74">
        <v>10550</v>
      </c>
      <c r="AX74">
        <v>18537</v>
      </c>
      <c r="AY74">
        <v>7898</v>
      </c>
      <c r="AZ74">
        <v>3522</v>
      </c>
      <c r="BA74">
        <v>23352</v>
      </c>
      <c r="BB74">
        <v>19404</v>
      </c>
    </row>
    <row r="75" spans="2:55">
      <c r="B75" t="s">
        <v>159</v>
      </c>
      <c r="BA75">
        <v>14527</v>
      </c>
      <c r="BB75">
        <v>17816</v>
      </c>
    </row>
    <row r="77" spans="2:55">
      <c r="AM77">
        <f t="shared" ref="AM77:AP77" si="0">SUM(AM4:AM76)</f>
        <v>2295509</v>
      </c>
      <c r="AN77">
        <f t="shared" si="0"/>
        <v>3495453</v>
      </c>
      <c r="AO77">
        <f t="shared" si="0"/>
        <v>235265</v>
      </c>
      <c r="AP77">
        <f t="shared" si="0"/>
        <v>210570</v>
      </c>
      <c r="AQ77">
        <f>SUM(AQ4:AQ76)</f>
        <v>181867</v>
      </c>
      <c r="AR77">
        <f>SUM(AR4:AR76)</f>
        <v>167252</v>
      </c>
      <c r="AS77">
        <f>SUM(AS4:AS76)</f>
        <v>277590</v>
      </c>
      <c r="AT77">
        <f t="shared" ref="AT77:BC77" si="1">SUM(AT4:AT76)</f>
        <v>279138</v>
      </c>
      <c r="AU77">
        <f t="shared" si="1"/>
        <v>191584</v>
      </c>
      <c r="AV77">
        <f t="shared" si="1"/>
        <v>278316</v>
      </c>
      <c r="AW77">
        <f t="shared" si="1"/>
        <v>292291</v>
      </c>
      <c r="AX77">
        <f t="shared" si="1"/>
        <v>360717</v>
      </c>
      <c r="AY77">
        <f t="shared" si="1"/>
        <v>455895</v>
      </c>
      <c r="AZ77">
        <f t="shared" si="1"/>
        <v>398549</v>
      </c>
      <c r="BA77">
        <f t="shared" si="1"/>
        <v>688483</v>
      </c>
      <c r="BB77">
        <f t="shared" si="1"/>
        <v>723653</v>
      </c>
      <c r="BC77">
        <f t="shared" si="1"/>
        <v>0</v>
      </c>
    </row>
    <row r="79" spans="2:55">
      <c r="AM79">
        <f>2295509-AM77</f>
        <v>0</v>
      </c>
      <c r="AN79">
        <f>3495453-AN77</f>
        <v>0</v>
      </c>
      <c r="AO79">
        <f>235265-AO77</f>
        <v>0</v>
      </c>
      <c r="AP79">
        <f>210570-AP77</f>
        <v>0</v>
      </c>
      <c r="AQ79">
        <f>181867-AQ77</f>
        <v>0</v>
      </c>
      <c r="AR79">
        <f>167252-AR77</f>
        <v>0</v>
      </c>
      <c r="AS79">
        <f>277590-AS77</f>
        <v>0</v>
      </c>
      <c r="AT79">
        <f>279138-AT77</f>
        <v>0</v>
      </c>
      <c r="AU79">
        <f>191584-AU77</f>
        <v>0</v>
      </c>
      <c r="AV79">
        <f>278316-AV77</f>
        <v>0</v>
      </c>
      <c r="AW79">
        <f>292291-AW77</f>
        <v>0</v>
      </c>
      <c r="AX79">
        <f>360717-AX77</f>
        <v>0</v>
      </c>
      <c r="AY79">
        <f>455895-AY77</f>
        <v>0</v>
      </c>
      <c r="AZ79">
        <f>398549-AZ77</f>
        <v>0</v>
      </c>
      <c r="BA79">
        <f>688483-BA77</f>
        <v>0</v>
      </c>
      <c r="BB79">
        <f>723653-BB77</f>
        <v>0</v>
      </c>
    </row>
    <row r="81" spans="39:54">
      <c r="AM81" t="s">
        <v>168</v>
      </c>
      <c r="AN81" t="s">
        <v>167</v>
      </c>
      <c r="AO81" t="s">
        <v>166</v>
      </c>
      <c r="AP81" t="s">
        <v>164</v>
      </c>
      <c r="AQ81" t="s">
        <v>118</v>
      </c>
      <c r="AR81" t="s">
        <v>139</v>
      </c>
      <c r="AS81" t="s">
        <v>141</v>
      </c>
      <c r="AT81" t="s">
        <v>142</v>
      </c>
      <c r="AU81" t="s">
        <v>118</v>
      </c>
      <c r="AV81" t="s">
        <v>118</v>
      </c>
      <c r="AW81" t="s">
        <v>118</v>
      </c>
      <c r="AX81" t="s">
        <v>151</v>
      </c>
      <c r="AY81" t="s">
        <v>152</v>
      </c>
      <c r="AZ81" t="s">
        <v>157</v>
      </c>
      <c r="BA81" t="s">
        <v>158</v>
      </c>
      <c r="BB81" t="s">
        <v>161</v>
      </c>
    </row>
    <row r="83" spans="39:54">
      <c r="AM83" t="s">
        <v>138</v>
      </c>
      <c r="AN83" t="s">
        <v>138</v>
      </c>
      <c r="AO83" t="s">
        <v>138</v>
      </c>
      <c r="AP83" t="s">
        <v>138</v>
      </c>
      <c r="AQ83" t="s">
        <v>138</v>
      </c>
      <c r="AR83" t="s">
        <v>138</v>
      </c>
      <c r="AS83" t="s">
        <v>138</v>
      </c>
      <c r="AT83" t="s">
        <v>138</v>
      </c>
      <c r="AU83" t="s">
        <v>138</v>
      </c>
      <c r="AV83" t="s">
        <v>138</v>
      </c>
      <c r="AW83" t="s">
        <v>138</v>
      </c>
      <c r="AX83" t="s">
        <v>138</v>
      </c>
      <c r="AY83" t="s">
        <v>138</v>
      </c>
      <c r="AZ83" t="s">
        <v>138</v>
      </c>
      <c r="BA83" t="s">
        <v>138</v>
      </c>
      <c r="BB8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2009-09-24T18:59:04Z</dcterms:created>
  <dcterms:modified xsi:type="dcterms:W3CDTF">2011-10-25T01:43:18Z</dcterms:modified>
</cp:coreProperties>
</file>