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s\files-cdn\temp\"/>
    </mc:Choice>
  </mc:AlternateContent>
  <xr:revisionPtr revIDLastSave="0" documentId="13_ncr:1_{AFD0A95C-7CA2-4E58-A2BA-3F4202D86F6D}" xr6:coauthVersionLast="45" xr6:coauthVersionMax="45" xr10:uidLastSave="{00000000-0000-0000-0000-000000000000}"/>
  <bookViews>
    <workbookView xWindow="-108" yWindow="-108" windowWidth="23256" windowHeight="12696" xr2:uid="{00000000-000D-0000-FFFF-FFFF00000000}"/>
  </bookViews>
  <sheets>
    <sheet name="This Week" sheetId="21" r:id="rId1"/>
    <sheet name="2020-Q4" sheetId="19" r:id="rId2"/>
    <sheet name="ALP-2021" sheetId="5" r:id="rId3"/>
    <sheet name="5 YOE" sheetId="17" r:id="rId4"/>
    <sheet name="Jobs Apply Daily" sheetId="20" r:id="rId5"/>
  </sheets>
  <definedNames>
    <definedName name="_xlnm._FilterDatabase" localSheetId="1" hidden="1">'2020-Q4'!$A$1:$O$47</definedName>
    <definedName name="_xlnm._FilterDatabase" localSheetId="2" hidden="1">'ALP-2021'!$A$1:$O$1</definedName>
    <definedName name="Calendar_Year">#REF!</definedName>
    <definedName name="Calendar10Month">#REF!</definedName>
    <definedName name="Calendar10MonthOption">MATCH(Calendar10Month,Months,0)</definedName>
    <definedName name="Calendar10Year">#REF!</definedName>
    <definedName name="Calendar11Month">#REF!</definedName>
    <definedName name="Calendar11MonthOption">MATCH(Calendar11Month,Months,0)</definedName>
    <definedName name="Calendar11Year">#REF!</definedName>
    <definedName name="Calendar12Month">#REF!</definedName>
    <definedName name="Calendar12MonthOption">MATCH(Calendar12Month,Months,0)</definedName>
    <definedName name="Calendar12Year">#REF!</definedName>
    <definedName name="Calendar1Month">#REF!</definedName>
    <definedName name="Calendar1MonthOption">MATCH(Calendar1Month,Months,0)</definedName>
    <definedName name="Calendar1Year">#REF!</definedName>
    <definedName name="Calendar2Month">#REF!</definedName>
    <definedName name="Calendar2MonthOption">MATCH(Calendar2Month,Months,0)</definedName>
    <definedName name="Calendar2Year">#REF!</definedName>
    <definedName name="Calendar3Month">#REF!</definedName>
    <definedName name="Calendar3MonthOption">MATCH(Calendar3Month,Months,0)</definedName>
    <definedName name="Calendar3Year">#REF!</definedName>
    <definedName name="Calendar4Month">#REF!</definedName>
    <definedName name="Calendar4MonthOption">MATCH(Calendar4Month,Months,0)</definedName>
    <definedName name="Calendar4Year">#REF!</definedName>
    <definedName name="Calendar5Month">#REF!</definedName>
    <definedName name="Calendar5MonthOption">MATCH(Calendar5Month,Months,0)</definedName>
    <definedName name="Calendar5Year">#REF!</definedName>
    <definedName name="Calendar6Month">#REF!</definedName>
    <definedName name="Calendar6MonthOption">MATCH(Calendar6Month,Months,0)</definedName>
    <definedName name="Calendar6Year">#REF!</definedName>
    <definedName name="Calendar7Month">#REF!</definedName>
    <definedName name="Calendar7MonthOption">MATCH(Calendar7Month,Months,0)</definedName>
    <definedName name="Calendar7Year">#REF!</definedName>
    <definedName name="Calendar8Month">#REF!</definedName>
    <definedName name="Calendar8MonthOption">MATCH(Calendar8Month,Months,0)</definedName>
    <definedName name="Calendar8Year">#REF!</definedName>
    <definedName name="Calendar9Month">#REF!</definedName>
    <definedName name="Calendar9MonthOption">MATCH(Calendar9Month,Months,0)</definedName>
    <definedName name="Calendar9Year">#REF!</definedName>
    <definedName name="ColumnTitle1">#REF!</definedName>
    <definedName name="ColumnTitleRegion1..H12.1">#REF!</definedName>
    <definedName name="ColumnTitleRegion10..H54.1">#REF!</definedName>
    <definedName name="ColumnTitleRegion11..C56.1">#REF!</definedName>
    <definedName name="ColumnTitleRegion12..D56.1">#REF!</definedName>
    <definedName name="ColumnTitleRegion13..H68.1">#REF!</definedName>
    <definedName name="ColumnTitleRegion14..C70.1">#REF!</definedName>
    <definedName name="ColumnTitleRegion15..D70.1">#REF!</definedName>
    <definedName name="ColumnTitleRegion16..H82.1">#REF!</definedName>
    <definedName name="ColumnTitleRegion17..C84.1">#REF!</definedName>
    <definedName name="ColumnTitleRegion18..D84.1">#REF!</definedName>
    <definedName name="ColumnTitleRegion19..H96.1">#REF!</definedName>
    <definedName name="ColumnTitleRegion2..C14.1">#REF!</definedName>
    <definedName name="ColumnTitleRegion20..C98.1">#REF!</definedName>
    <definedName name="ColumnTitleRegion21..D98.1">#REF!</definedName>
    <definedName name="ColumnTitleRegion22..H110.1">#REF!</definedName>
    <definedName name="ColumnTitleRegion23..C112.1">#REF!</definedName>
    <definedName name="ColumnTitleRegion24..D112.1">#REF!</definedName>
    <definedName name="ColumnTitleRegion25..H124.1">#REF!</definedName>
    <definedName name="ColumnTitleRegion26..C126.1">#REF!</definedName>
    <definedName name="ColumnTitleRegion27..D126.1">#REF!</definedName>
    <definedName name="ColumnTitleRegion28..H138.1">#REF!</definedName>
    <definedName name="ColumnTitleRegion29..C140.1">#REF!</definedName>
    <definedName name="ColumnTitleRegion3..D14.1">#REF!</definedName>
    <definedName name="ColumnTitleRegion30..D140.1">#REF!</definedName>
    <definedName name="ColumnTitleRegion31..H152.1">#REF!</definedName>
    <definedName name="ColumnTitleRegion32..C154.1">#REF!</definedName>
    <definedName name="ColumnTitleRegion33..D154.1">#REF!</definedName>
    <definedName name="ColumnTitleRegion34..H166.1">#REF!</definedName>
    <definedName name="ColumnTitleRegion35..C168.1">#REF!</definedName>
    <definedName name="ColumnTitleRegion36..D168.1">#REF!</definedName>
    <definedName name="ColumnTitleRegion4..H26.1">#REF!</definedName>
    <definedName name="ColumnTitleRegion5..C28.1">#REF!</definedName>
    <definedName name="ColumnTitleRegion6..D28.1">#REF!</definedName>
    <definedName name="ColumnTitleRegion7..H40.1">#REF!</definedName>
    <definedName name="ColumnTitleRegion8..C42.1">#REF!</definedName>
    <definedName name="ColumnTitleRegion9..D42.1">#REF!</definedName>
    <definedName name="Days">{0,1,2,3,4,5,6}</definedName>
    <definedName name="Months">{"January","February","March","April","May","June","July","August","September","October","November","December"}</definedName>
    <definedName name="StartDate" localSheetId="0">'This Week'!$V$4</definedName>
    <definedName name="StartDate">#REF!</definedName>
    <definedName name="Title1">#REF!</definedName>
    <definedName name="WeekdayOption">MATCH([0]!WeekStart,Weekdays,0)+10</definedName>
    <definedName name="Weekdays">{"Monday","Tuesday","Wednesday","Thursday","Friday","Saturday","Sunday"}</definedName>
    <definedName name="WeekStart" localSheetId="0">'This Week'!#REF!</definedName>
    <definedName name="WeekStart">#REF!</definedName>
    <definedName name="WeekStartValue">IF([0]!WeekStart="Monday",2,1)</definedName>
  </definedNames>
  <calcPr calcId="181029"/>
</workbook>
</file>

<file path=xl/calcChain.xml><?xml version="1.0" encoding="utf-8"?>
<calcChain xmlns="http://schemas.openxmlformats.org/spreadsheetml/2006/main">
  <c r="O32" i="19" l="1"/>
  <c r="O21" i="19"/>
  <c r="O7" i="19"/>
  <c r="V4" i="21" l="1"/>
  <c r="U16" i="21" l="1"/>
  <c r="I15" i="21" l="1"/>
  <c r="Z16" i="21"/>
  <c r="AE15" i="21"/>
  <c r="AJ15" i="21"/>
  <c r="P16" i="21"/>
  <c r="AC15" i="21"/>
  <c r="K15" i="21"/>
  <c r="AE16" i="21"/>
  <c r="N15" i="21"/>
  <c r="AH15" i="21"/>
  <c r="AJ16" i="21"/>
  <c r="P15" i="21"/>
  <c r="S15" i="21"/>
  <c r="E16" i="21"/>
  <c r="U15" i="21"/>
  <c r="K16" i="21"/>
  <c r="C15" i="21"/>
  <c r="X15" i="21"/>
  <c r="E15" i="21"/>
  <c r="Z15" i="21"/>
  <c r="J21" i="5"/>
  <c r="F21" i="5"/>
  <c r="G21" i="5" s="1"/>
  <c r="M21" i="5" s="1"/>
  <c r="J20" i="5"/>
  <c r="F20" i="5"/>
  <c r="G20" i="5" s="1"/>
  <c r="M20" i="5" s="1"/>
  <c r="J19" i="5"/>
  <c r="F19" i="5"/>
  <c r="G19" i="5" s="1"/>
  <c r="M19" i="5" s="1"/>
  <c r="J18" i="5"/>
  <c r="F18" i="5"/>
  <c r="G18" i="5" s="1"/>
  <c r="M18" i="5" s="1"/>
  <c r="J17" i="5"/>
  <c r="F17" i="5"/>
  <c r="G17" i="5" s="1"/>
  <c r="M17" i="5" s="1"/>
  <c r="J16" i="5"/>
  <c r="F16" i="5"/>
  <c r="G16" i="5" s="1"/>
  <c r="M16" i="5" s="1"/>
  <c r="J15" i="5"/>
  <c r="F15" i="5"/>
  <c r="G15" i="5" s="1"/>
  <c r="M15" i="5" s="1"/>
  <c r="J14" i="5"/>
  <c r="F14" i="5"/>
  <c r="G14" i="5" s="1"/>
  <c r="M14" i="5" s="1"/>
  <c r="J13" i="5"/>
  <c r="F13" i="5"/>
  <c r="G13" i="5" s="1"/>
  <c r="M13" i="5" s="1"/>
  <c r="J12" i="5"/>
  <c r="F12" i="5"/>
  <c r="G12" i="5" s="1"/>
  <c r="M12" i="5" s="1"/>
  <c r="J11" i="5"/>
  <c r="F11" i="5"/>
  <c r="G11" i="5" s="1"/>
  <c r="M11" i="5" s="1"/>
  <c r="J10" i="5"/>
  <c r="F10" i="5"/>
  <c r="G10" i="5" s="1"/>
  <c r="M10" i="5" s="1"/>
  <c r="J9" i="5"/>
  <c r="F9" i="5"/>
  <c r="G9" i="5" s="1"/>
  <c r="M9" i="5" s="1"/>
  <c r="J8" i="5"/>
  <c r="F8" i="5"/>
  <c r="G8" i="5" s="1"/>
  <c r="M8" i="5" s="1"/>
  <c r="J7" i="5"/>
  <c r="F7" i="5"/>
  <c r="G7" i="5" s="1"/>
  <c r="M7" i="5" s="1"/>
  <c r="J6" i="5"/>
  <c r="F6" i="5"/>
  <c r="G6" i="5" s="1"/>
  <c r="M6" i="5" s="1"/>
  <c r="J5" i="5"/>
  <c r="F5" i="5"/>
  <c r="G5" i="5" s="1"/>
  <c r="M5" i="5" s="1"/>
  <c r="J4" i="5"/>
  <c r="F4" i="5"/>
  <c r="G4" i="5" s="1"/>
  <c r="M4" i="5" s="1"/>
  <c r="J3" i="5"/>
  <c r="F3" i="5"/>
  <c r="G3" i="5" s="1"/>
  <c r="M3" i="5" s="1"/>
  <c r="J2" i="5"/>
  <c r="F2" i="5"/>
  <c r="G2" i="5" s="1"/>
  <c r="M2" i="5" s="1"/>
  <c r="J3" i="19" l="1"/>
  <c r="J44" i="19" l="1"/>
  <c r="F44" i="19"/>
  <c r="G44" i="19" s="1"/>
  <c r="M44" i="19" s="1"/>
  <c r="J43" i="19"/>
  <c r="F43" i="19"/>
  <c r="G43" i="19" s="1"/>
  <c r="M43" i="19" s="1"/>
  <c r="J42" i="19"/>
  <c r="F42" i="19"/>
  <c r="G42" i="19" s="1"/>
  <c r="M42" i="19" s="1"/>
  <c r="J38" i="19"/>
  <c r="F38" i="19"/>
  <c r="G38" i="19" s="1"/>
  <c r="M38" i="19" s="1"/>
  <c r="J37" i="19"/>
  <c r="F37" i="19"/>
  <c r="G37" i="19" s="1"/>
  <c r="J41" i="19"/>
  <c r="F41" i="19"/>
  <c r="G41" i="19" s="1"/>
  <c r="J40" i="19"/>
  <c r="F40" i="19"/>
  <c r="G40" i="19" s="1"/>
  <c r="M40" i="19" s="1"/>
  <c r="J39" i="19"/>
  <c r="F39" i="19"/>
  <c r="G39" i="19" s="1"/>
  <c r="J33" i="19"/>
  <c r="F33" i="19"/>
  <c r="G33" i="19" s="1"/>
  <c r="J34" i="19"/>
  <c r="F34" i="19"/>
  <c r="G34" i="19" s="1"/>
  <c r="M34" i="19" s="1"/>
  <c r="J35" i="19"/>
  <c r="F35" i="19"/>
  <c r="G35" i="19" s="1"/>
  <c r="M35" i="19" s="1"/>
  <c r="J45" i="19"/>
  <c r="F45" i="19"/>
  <c r="G45" i="19" s="1"/>
  <c r="M45" i="19" s="1"/>
  <c r="J36" i="19"/>
  <c r="F36" i="19"/>
  <c r="G36" i="19" s="1"/>
  <c r="M36" i="19" s="1"/>
  <c r="F23" i="19"/>
  <c r="G23" i="19" s="1"/>
  <c r="M23" i="19" s="1"/>
  <c r="F24" i="19"/>
  <c r="G24" i="19" s="1"/>
  <c r="M24" i="19" s="1"/>
  <c r="F25" i="19"/>
  <c r="G25" i="19" s="1"/>
  <c r="M25" i="19" s="1"/>
  <c r="F26" i="19"/>
  <c r="G26" i="19" s="1"/>
  <c r="M26" i="19" s="1"/>
  <c r="F27" i="19"/>
  <c r="G27" i="19" s="1"/>
  <c r="M27" i="19" s="1"/>
  <c r="F28" i="19"/>
  <c r="G28" i="19" s="1"/>
  <c r="M28" i="19" s="1"/>
  <c r="F29" i="19"/>
  <c r="G29" i="19" s="1"/>
  <c r="M29" i="19" s="1"/>
  <c r="F30" i="19"/>
  <c r="G30" i="19" s="1"/>
  <c r="M30" i="19" s="1"/>
  <c r="F31" i="19"/>
  <c r="G31" i="19" s="1"/>
  <c r="M31" i="19" s="1"/>
  <c r="F3" i="19"/>
  <c r="G3" i="19" s="1"/>
  <c r="M3" i="19" s="1"/>
  <c r="J6" i="19"/>
  <c r="F6" i="19"/>
  <c r="G6" i="19" s="1"/>
  <c r="M6" i="19" s="1"/>
  <c r="J4" i="19"/>
  <c r="F4" i="19"/>
  <c r="G4" i="19" s="1"/>
  <c r="M4" i="19" s="1"/>
  <c r="J5" i="19"/>
  <c r="F5" i="19"/>
  <c r="G5" i="19" s="1"/>
  <c r="M5" i="19" s="1"/>
  <c r="J32" i="19"/>
  <c r="F32" i="19"/>
  <c r="G32" i="19" s="1"/>
  <c r="M32" i="19" s="1"/>
  <c r="J31" i="19"/>
  <c r="J30" i="19"/>
  <c r="J29" i="19"/>
  <c r="J28" i="19"/>
  <c r="J27" i="19"/>
  <c r="J26" i="19"/>
  <c r="J25" i="19"/>
  <c r="J24" i="19"/>
  <c r="J23" i="19"/>
  <c r="J22" i="19"/>
  <c r="F22" i="19"/>
  <c r="G22" i="19" s="1"/>
  <c r="M22" i="19" s="1"/>
  <c r="J21" i="19"/>
  <c r="F21" i="19"/>
  <c r="G21" i="19" s="1"/>
  <c r="M21" i="19" s="1"/>
  <c r="J20" i="19"/>
  <c r="F20" i="19"/>
  <c r="G20" i="19" s="1"/>
  <c r="M20" i="19" s="1"/>
  <c r="F19" i="19"/>
  <c r="G19" i="19" s="1"/>
  <c r="M19" i="19" s="1"/>
  <c r="J18" i="19"/>
  <c r="F18" i="19"/>
  <c r="G18" i="19" s="1"/>
  <c r="M18" i="19" s="1"/>
  <c r="F17" i="19"/>
  <c r="G17" i="19" s="1"/>
  <c r="M17" i="19" s="1"/>
  <c r="F16" i="19"/>
  <c r="G16" i="19" s="1"/>
  <c r="M16" i="19" s="1"/>
  <c r="F15" i="19"/>
  <c r="G15" i="19" s="1"/>
  <c r="M15" i="19" s="1"/>
  <c r="F14" i="19"/>
  <c r="G14" i="19" s="1"/>
  <c r="M14" i="19" s="1"/>
  <c r="F13" i="19"/>
  <c r="G13" i="19" s="1"/>
  <c r="M13" i="19" s="1"/>
  <c r="J12" i="19"/>
  <c r="F12" i="19"/>
  <c r="G12" i="19" s="1"/>
  <c r="M12" i="19" s="1"/>
  <c r="F11" i="19"/>
  <c r="G11" i="19" s="1"/>
  <c r="M11" i="19" s="1"/>
  <c r="J10" i="19"/>
  <c r="F10" i="19"/>
  <c r="G10" i="19" s="1"/>
  <c r="M10" i="19" s="1"/>
  <c r="J9" i="19"/>
  <c r="F9" i="19"/>
  <c r="G9" i="19" s="1"/>
  <c r="M9" i="19" s="1"/>
  <c r="J8" i="19"/>
  <c r="F8" i="19"/>
  <c r="G8" i="19" s="1"/>
  <c r="M8" i="19" s="1"/>
  <c r="J7" i="19"/>
  <c r="F7" i="19"/>
  <c r="G7" i="19" s="1"/>
  <c r="F2" i="19"/>
  <c r="M37" i="19" l="1"/>
  <c r="M39" i="19"/>
  <c r="M41" i="19"/>
  <c r="M33" i="19"/>
  <c r="F46" i="19"/>
  <c r="F47" i="19" s="1"/>
  <c r="M7" i="19"/>
  <c r="G2" i="19"/>
  <c r="M2" i="19" l="1"/>
  <c r="G46" i="19"/>
  <c r="I2" i="19"/>
  <c r="F22" i="5" l="1"/>
  <c r="F23" i="5" s="1"/>
  <c r="G22" i="5" l="1"/>
  <c r="H3" i="19" l="1"/>
  <c r="I3" i="19"/>
  <c r="H4" i="19" s="1"/>
  <c r="I4" i="19" s="1"/>
  <c r="H5" i="19" s="1"/>
  <c r="I5" i="19" s="1"/>
  <c r="H6" i="19" s="1"/>
  <c r="I6" i="19" s="1"/>
  <c r="H7" i="19" s="1"/>
  <c r="I7" i="19" s="1"/>
  <c r="H8" i="19" s="1"/>
  <c r="I8" i="19" s="1"/>
  <c r="H9" i="19" s="1"/>
  <c r="I9" i="19" s="1"/>
  <c r="H10" i="19" s="1"/>
  <c r="I10" i="19" s="1"/>
  <c r="H11" i="19" s="1"/>
  <c r="I11" i="19" s="1"/>
  <c r="H12" i="19" s="1"/>
  <c r="I12" i="19" s="1"/>
  <c r="H13" i="19" s="1"/>
  <c r="I13" i="19" s="1"/>
  <c r="H14" i="19" s="1"/>
  <c r="I14" i="19" s="1"/>
  <c r="H15" i="19" l="1"/>
  <c r="I15" i="19" s="1"/>
  <c r="H16" i="19"/>
  <c r="I16" i="19" s="1"/>
  <c r="H17" i="19" s="1"/>
  <c r="I17" i="19" s="1"/>
  <c r="H18" i="19" s="1"/>
  <c r="I18" i="19" s="1"/>
  <c r="H19" i="19" s="1"/>
  <c r="I19" i="19" s="1"/>
  <c r="H20" i="19" s="1"/>
  <c r="I20" i="19" s="1"/>
  <c r="H21" i="19" s="1"/>
  <c r="I21" i="19" s="1"/>
  <c r="H22" i="19" s="1"/>
  <c r="I22" i="19" s="1"/>
  <c r="H23" i="19" s="1"/>
  <c r="I23" i="19" s="1"/>
  <c r="H24" i="19" s="1"/>
  <c r="I24" i="19" s="1"/>
  <c r="H25" i="19" s="1"/>
  <c r="I25" i="19" s="1"/>
  <c r="H26" i="19" s="1"/>
  <c r="I26" i="19" s="1"/>
  <c r="H27" i="19" s="1"/>
  <c r="I27" i="19" s="1"/>
  <c r="H28" i="19" s="1"/>
  <c r="I28" i="19" s="1"/>
  <c r="H29" i="19" s="1"/>
  <c r="I29" i="19" s="1"/>
  <c r="H30" i="19" s="1"/>
  <c r="I30" i="19" s="1"/>
  <c r="H31" i="19" s="1"/>
  <c r="I31" i="19" s="1"/>
  <c r="H32" i="19" s="1"/>
  <c r="I32" i="19" s="1"/>
  <c r="H33" i="19" s="1"/>
  <c r="I33" i="19" s="1"/>
  <c r="H34" i="19" s="1"/>
  <c r="I34" i="19" s="1"/>
  <c r="H35" i="19" s="1"/>
  <c r="I35" i="19" s="1"/>
  <c r="H36" i="19" s="1"/>
  <c r="I36" i="19" s="1"/>
  <c r="H37" i="19" s="1"/>
  <c r="I37" i="19" s="1"/>
  <c r="H38" i="19" s="1"/>
  <c r="I38" i="19" s="1"/>
  <c r="H39" i="19" s="1"/>
  <c r="I39" i="19" s="1"/>
  <c r="H40" i="19" s="1"/>
  <c r="I40" i="19" s="1"/>
  <c r="H41" i="19" s="1"/>
  <c r="I41" i="19" s="1"/>
  <c r="H42" i="19" s="1"/>
  <c r="I42" i="19" s="1"/>
  <c r="H43" i="19" s="1"/>
  <c r="I43" i="19" s="1"/>
  <c r="H44" i="19" s="1"/>
  <c r="I44" i="19" s="1"/>
  <c r="H45" i="19" s="1"/>
  <c r="I45" i="19" s="1"/>
  <c r="H2" i="5" s="1"/>
  <c r="I2" i="5" s="1"/>
  <c r="H3" i="5" s="1"/>
  <c r="I3" i="5" s="1"/>
  <c r="H4" i="5" s="1"/>
  <c r="I4" i="5" s="1"/>
  <c r="H5" i="5" s="1"/>
  <c r="I5" i="5" s="1"/>
  <c r="H6" i="5" s="1"/>
  <c r="I6" i="5" s="1"/>
  <c r="H7" i="5" s="1"/>
  <c r="I7" i="5" s="1"/>
  <c r="H8" i="5" s="1"/>
  <c r="I8" i="5" s="1"/>
  <c r="H9" i="5" s="1"/>
  <c r="I9" i="5" s="1"/>
  <c r="H10" i="5" s="1"/>
  <c r="I10" i="5" s="1"/>
  <c r="H11" i="5" s="1"/>
  <c r="I11" i="5" s="1"/>
  <c r="H12" i="5" s="1"/>
  <c r="I12" i="5" s="1"/>
  <c r="H13" i="5" s="1"/>
  <c r="I13" i="5" s="1"/>
  <c r="H14" i="5" s="1"/>
  <c r="I14" i="5" s="1"/>
  <c r="H15" i="5" s="1"/>
  <c r="I15" i="5" s="1"/>
  <c r="H16" i="5" s="1"/>
  <c r="I16" i="5" s="1"/>
  <c r="H17" i="5" s="1"/>
  <c r="I17" i="5" s="1"/>
  <c r="H18" i="5" s="1"/>
  <c r="I18" i="5" s="1"/>
  <c r="H19" i="5" s="1"/>
  <c r="I19" i="5" s="1"/>
  <c r="H20" i="5" s="1"/>
  <c r="I20" i="5" s="1"/>
  <c r="H21" i="5" s="1"/>
  <c r="I21" i="5" s="1"/>
</calcChain>
</file>

<file path=xl/sharedStrings.xml><?xml version="1.0" encoding="utf-8"?>
<sst xmlns="http://schemas.openxmlformats.org/spreadsheetml/2006/main" count="306" uniqueCount="181">
  <si>
    <t>Course Name</t>
  </si>
  <si>
    <t>Priority</t>
  </si>
  <si>
    <t>Start Date</t>
  </si>
  <si>
    <t>End Date</t>
  </si>
  <si>
    <t>Status</t>
  </si>
  <si>
    <t>DONE</t>
  </si>
  <si>
    <t>Annual Learning Plan</t>
  </si>
  <si>
    <t xml:space="preserve"> Hours</t>
  </si>
  <si>
    <t xml:space="preserve"> Days</t>
  </si>
  <si>
    <t>URL</t>
  </si>
  <si>
    <t>Udemy - Angular 8</t>
  </si>
  <si>
    <t>HackerRank - Java - 6 🌟</t>
  </si>
  <si>
    <t>https://www.udemy.com/course/the-complete-guide-to-angular-2/</t>
  </si>
  <si>
    <t>HackerRank - SQL - 6 🌟</t>
  </si>
  <si>
    <t>https://www.hackerrank.com/domains/java</t>
  </si>
  <si>
    <t>https://www.hackerrank.com/domains/data-structures</t>
  </si>
  <si>
    <t>https://www.hackerrank.com/domains/sql</t>
  </si>
  <si>
    <t>DSA - Book</t>
  </si>
  <si>
    <t>https://www.YT.com/user/koushks/playlists</t>
  </si>
  <si>
    <t>https://www.YT.com/channel/UC8OU1Tc1kxiI37uXBAbTX7A/playlists</t>
  </si>
  <si>
    <t>YT - Gaurav Sen - Dynamic Programming + System Design</t>
  </si>
  <si>
    <t>https://www.YT.com/channel/UCRPMAqdtSgd0Ipeef7iFsKw/playlists</t>
  </si>
  <si>
    <t>YT - Gaurav Sen - Miscellaneous</t>
  </si>
  <si>
    <t>YT - Java Brains - Angular 6</t>
  </si>
  <si>
    <t xml:space="preserve">https://www.YT.com/watch?v=0IAPZzGSbME&amp;list=PLDN4rrl48XKpZkf03iYFl-O29szjTrs_O </t>
  </si>
  <si>
    <t>https://www.YT.com/user/mycodeschool/playlists</t>
  </si>
  <si>
    <t>YT - GFG - Miscellaneous</t>
  </si>
  <si>
    <t>https://www.YT.com/channel/UC0RhatS1pyxInC00YKjjBqQ/playlists</t>
  </si>
  <si>
    <t>YT - GFG - Programming Interview Questions</t>
  </si>
  <si>
    <t>YT - Tushar Roy - All Playlist</t>
  </si>
  <si>
    <t>https://www.YT.com/user/tusharroy2525/playlists</t>
  </si>
  <si>
    <t>YT - Tech Dummies - All Playlist</t>
  </si>
  <si>
    <t>https://www.YT.com/channel/UCn1XnDWhsLS5URXTi5wtFTA/playlists</t>
  </si>
  <si>
    <t>%Completed</t>
  </si>
  <si>
    <t>WIP</t>
  </si>
  <si>
    <t>ToDo</t>
  </si>
  <si>
    <t>Done</t>
  </si>
  <si>
    <t>YTC - my code school</t>
  </si>
  <si>
    <t>YTC - Abdul Bari - Algorithms</t>
  </si>
  <si>
    <t>YTC - GFG - DS - Arrays</t>
  </si>
  <si>
    <t>YTC - GFG - DS - LinkedList</t>
  </si>
  <si>
    <t>YTC - GFG - DS - Stack</t>
  </si>
  <si>
    <t>YTC - GFG - DS - Queue</t>
  </si>
  <si>
    <t>YTC - GFG - DS - Matrix</t>
  </si>
  <si>
    <t>YTC - GFG - DS - Graph</t>
  </si>
  <si>
    <t>YTC - GFG - DS - Trees</t>
  </si>
  <si>
    <t>YTC - GFG - DS - Hashing</t>
  </si>
  <si>
    <t>YTC - GFG - DS - Trie</t>
  </si>
  <si>
    <t>YTC - Learning Journal - Kafka</t>
  </si>
  <si>
    <t>Udemy - Data Structures</t>
  </si>
  <si>
    <t>N</t>
  </si>
  <si>
    <t>i</t>
  </si>
  <si>
    <t>per day</t>
  </si>
  <si>
    <t>Google</t>
  </si>
  <si>
    <t>Microsoft</t>
  </si>
  <si>
    <t>Facebook</t>
  </si>
  <si>
    <t>Amazon</t>
  </si>
  <si>
    <t>Flipkart</t>
  </si>
  <si>
    <t>Apple</t>
  </si>
  <si>
    <t>Goldman sachs</t>
  </si>
  <si>
    <t>JPMC</t>
  </si>
  <si>
    <t>Samsung</t>
  </si>
  <si>
    <t>Netflix</t>
  </si>
  <si>
    <t>Adobe</t>
  </si>
  <si>
    <t>LinkedIn</t>
  </si>
  <si>
    <t>Cisco</t>
  </si>
  <si>
    <t>Nvidia</t>
  </si>
  <si>
    <t>Juniper Networks</t>
  </si>
  <si>
    <t>Morgan Stanley</t>
  </si>
  <si>
    <t>DE Shaw</t>
  </si>
  <si>
    <t>Thoughtworks</t>
  </si>
  <si>
    <t>Uber</t>
  </si>
  <si>
    <t>Tower Research</t>
  </si>
  <si>
    <t>Inmobi</t>
  </si>
  <si>
    <t>Codenation </t>
  </si>
  <si>
    <t>Nutanix </t>
  </si>
  <si>
    <t>Directi</t>
  </si>
  <si>
    <t>PayPal</t>
  </si>
  <si>
    <t>Hortonworks </t>
  </si>
  <si>
    <t>WalmartLabs</t>
  </si>
  <si>
    <t>T</t>
  </si>
  <si>
    <t>HackerRank - Interview Prep Kit - Warm-up Challenges</t>
  </si>
  <si>
    <t>HackerRank - Interview Prep Kit - Arrays</t>
  </si>
  <si>
    <t>HackerRank - Interview Prep Kit - Stacks and Queues</t>
  </si>
  <si>
    <t>HackerRank - Interview Prep Kit - Trees</t>
  </si>
  <si>
    <t>HackerRank - Interview Prep Kit - Graphs</t>
  </si>
  <si>
    <t>HackerRank - Interview Prep Kit - Dictionaries and Hashmaps</t>
  </si>
  <si>
    <t>HackerRank - Interview Prep Kit - Sorting</t>
  </si>
  <si>
    <t>HackerRank - Interview Prep Kit - String Manipulation</t>
  </si>
  <si>
    <t>HackerRank - Interview Prep Kit - Greedy Algorithms</t>
  </si>
  <si>
    <t>HackerRank - Interview Prep Kit - Search</t>
  </si>
  <si>
    <t>HackerRank - Interview Prep Kit - Dynamic Programming</t>
  </si>
  <si>
    <t>HackerRank - Interview Prep Kit - Linked List</t>
  </si>
  <si>
    <t>HackerRank - Interview Prep Kit - Recursion and Backtracking</t>
  </si>
  <si>
    <t>HackerRank - Interview Prep Kit - Miscellaneous</t>
  </si>
  <si>
    <t>HackerRank - DS - Arrays</t>
  </si>
  <si>
    <t>HackerRank - DS - Linked List</t>
  </si>
  <si>
    <t>HackerRank - DS - Trees</t>
  </si>
  <si>
    <t>HackerRank - DS - Balanced Trees</t>
  </si>
  <si>
    <t>HackerRank - DS - Stacks</t>
  </si>
  <si>
    <t>HackerRank - DS - Queues</t>
  </si>
  <si>
    <t>HackerRank - DS - Heap</t>
  </si>
  <si>
    <t>HackerRank - DS - Trie</t>
  </si>
  <si>
    <t>HackerRank - DS - Disjoint</t>
  </si>
  <si>
    <t>HackerRank - DS - MCQ</t>
  </si>
  <si>
    <t>HackerRank - DS - Advanced</t>
  </si>
  <si>
    <t>HackerRank - Algo - warmup</t>
  </si>
  <si>
    <t>HackerRank - Algo - implementation</t>
  </si>
  <si>
    <t>HackerRank - Algo - strings</t>
  </si>
  <si>
    <t>HackerRank - Algo - sorting</t>
  </si>
  <si>
    <t>HackerRank - Algo - search</t>
  </si>
  <si>
    <t>HackerRank - Algo - Graph Theory</t>
  </si>
  <si>
    <t>HackerRank - Algo - Dynamic Programming</t>
  </si>
  <si>
    <t>HackerRank - Algo - Greedy Algo</t>
  </si>
  <si>
    <t>HackerRank - Algo - Recursion</t>
  </si>
  <si>
    <t>HackerRank - Algo - Bit Manipulation</t>
  </si>
  <si>
    <t>HackerRank - Algo - Constructive Algo</t>
  </si>
  <si>
    <t>HackerRank - Algo - Game Theory</t>
  </si>
  <si>
    <t>HackerRank - Algo - NP Complete</t>
  </si>
  <si>
    <t>HackerRank - Algo - Debugging</t>
  </si>
  <si>
    <t>Weekly Schedule Planner</t>
  </si>
  <si>
    <t>Week of:</t>
  </si>
  <si>
    <t>Weekly Objectives</t>
  </si>
  <si>
    <t>To Do Items</t>
  </si>
  <si>
    <t>Deadlines This Week</t>
  </si>
  <si>
    <t>✖</t>
  </si>
  <si>
    <t>Notes</t>
  </si>
  <si>
    <t>Microservices</t>
  </si>
  <si>
    <t>DSA Book Chapter --&gt; HackerRank Topic</t>
  </si>
  <si>
    <t>Java Notes and Bookmarks</t>
  </si>
  <si>
    <t>Spring Notes and Bookmarks</t>
  </si>
  <si>
    <t>Sorting 10.1</t>
  </si>
  <si>
    <t>Sorting 10.2</t>
  </si>
  <si>
    <t>Sorting 10.3</t>
  </si>
  <si>
    <t>Sorting 10.4</t>
  </si>
  <si>
    <t>Sorting 10.5</t>
  </si>
  <si>
    <t>Sorting 10.6</t>
  </si>
  <si>
    <t>Sorting 10.7</t>
  </si>
  <si>
    <t>Sorting 10.8</t>
  </si>
  <si>
    <t>Sorting 10.9</t>
  </si>
  <si>
    <t>Sorting 10.10</t>
  </si>
  <si>
    <t>Sorting 10.11</t>
  </si>
  <si>
    <t>Sorting 10.12</t>
  </si>
  <si>
    <t>Sorting 10.13</t>
  </si>
  <si>
    <t>Sorting 10.14</t>
  </si>
  <si>
    <t>Sorting 10.15</t>
  </si>
  <si>
    <t>Sorting 10.16</t>
  </si>
  <si>
    <t>Sorting 10.17</t>
  </si>
  <si>
    <t>Sorting 10.18</t>
  </si>
  <si>
    <t>Sorting 10.19</t>
  </si>
  <si>
    <t>Sorting 10.20</t>
  </si>
  <si>
    <t>Searching 11.1</t>
  </si>
  <si>
    <t>Searching 11.2</t>
  </si>
  <si>
    <t>Searching 11.3</t>
  </si>
  <si>
    <t>Searching 11.4</t>
  </si>
  <si>
    <t>Searching 11.5</t>
  </si>
  <si>
    <t>Searching 11.6</t>
  </si>
  <si>
    <t>Searching 11.7</t>
  </si>
  <si>
    <t>Searching 11.8</t>
  </si>
  <si>
    <t>Searching 11.9</t>
  </si>
  <si>
    <t>Searching 11.10</t>
  </si>
  <si>
    <t>Searching 11.11</t>
  </si>
  <si>
    <t>Bitwise 21</t>
  </si>
  <si>
    <t>ADT 16</t>
  </si>
  <si>
    <t>Symbol Table 13</t>
  </si>
  <si>
    <t>Hashing 14</t>
  </si>
  <si>
    <t>Asymptotic Analysis</t>
  </si>
  <si>
    <t>Linked List</t>
  </si>
  <si>
    <t>Stack</t>
  </si>
  <si>
    <t>Queue</t>
  </si>
  <si>
    <t>Tree</t>
  </si>
  <si>
    <t>Heaps (Priority Q)</t>
  </si>
  <si>
    <t>Graphs</t>
  </si>
  <si>
    <t>Disjoint Sets ADT</t>
  </si>
  <si>
    <t>String Algorithms</t>
  </si>
  <si>
    <t>Selection Algorithms</t>
  </si>
  <si>
    <t>Greedy</t>
  </si>
  <si>
    <t>Divide n Conquer</t>
  </si>
  <si>
    <t>Dynamic Programming</t>
  </si>
  <si>
    <t>Interview Prep Kit (HackerRank)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</si>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</sst>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800]dddd\,\ mmmm\ dd\,\ yyyy"/>
    <numFmt numFmtId="165" formatCode="dd"/>
    <numFmt numFmtId="166" formatCode="&quot;Done&quot;;&quot;&quot;;&quot;&quot;"/>
    <numFmt numFmtId="167" formatCode="&quot;Done&quot;;&quot;&quot;;&quot;Overdue&quot;"/>
  </numFmts>
  <fonts count="3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36"/>
      <color theme="4" tint="-0.24994659260841701"/>
      <name val="Calibri"/>
      <family val="2"/>
      <scheme val="minor"/>
    </font>
    <font>
      <b/>
      <sz val="28"/>
      <color theme="0"/>
      <name val="Calibri Light"/>
      <family val="2"/>
      <scheme val="major"/>
    </font>
    <font>
      <sz val="11"/>
      <color theme="5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1"/>
      <color theme="3"/>
      <name val="Calibri Light"/>
      <family val="2"/>
      <scheme val="major"/>
    </font>
    <font>
      <b/>
      <sz val="38"/>
      <color theme="1" tint="0.24994659260841701"/>
      <name val="Calibri"/>
      <family val="1"/>
      <scheme val="minor"/>
    </font>
    <font>
      <sz val="11"/>
      <color theme="1" tint="4.9989318521683403E-2"/>
      <name val="Calibri"/>
      <family val="1"/>
      <scheme val="minor"/>
    </font>
    <font>
      <sz val="16"/>
      <color theme="0"/>
      <name val="Calibri"/>
      <family val="1"/>
      <scheme val="minor"/>
    </font>
    <font>
      <sz val="36"/>
      <color theme="0"/>
      <name val="Calibri Light"/>
      <family val="1"/>
      <scheme val="major"/>
    </font>
    <font>
      <sz val="11"/>
      <color theme="3"/>
      <name val="Calibri"/>
      <family val="1"/>
      <scheme val="minor"/>
    </font>
    <font>
      <sz val="11"/>
      <color indexed="8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sz val="20"/>
      <color theme="1" tint="0.24994659260841701"/>
      <name val="Calibri Light"/>
      <family val="2"/>
      <scheme val="major"/>
    </font>
    <font>
      <sz val="20"/>
      <color theme="0"/>
      <name val="Calibri Light"/>
      <family val="2"/>
      <scheme val="major"/>
    </font>
    <font>
      <b/>
      <sz val="22"/>
      <color theme="0"/>
      <name val="Calibri Light"/>
      <family val="2"/>
      <scheme val="major"/>
    </font>
    <font>
      <u/>
      <sz val="12"/>
      <color theme="1" tint="0.24994659260841701"/>
      <name val="Calibri"/>
      <family val="4"/>
      <scheme val="minor"/>
    </font>
    <font>
      <sz val="12"/>
      <color theme="1" tint="0.24994659260841701"/>
      <name val="Calibri Light"/>
      <family val="2"/>
      <scheme val="major"/>
    </font>
    <font>
      <b/>
      <sz val="12"/>
      <color theme="1" tint="0.24994659260841701"/>
      <name val="Calibri Light"/>
      <family val="2"/>
      <scheme val="major"/>
    </font>
    <font>
      <sz val="12"/>
      <color theme="0"/>
      <name val="Calibri Light"/>
      <family val="2"/>
      <scheme val="major"/>
    </font>
    <font>
      <sz val="12"/>
      <color theme="1" tint="0.24994659260841701"/>
      <name val="Calibri"/>
      <family val="2"/>
      <scheme val="minor"/>
    </font>
    <font>
      <sz val="28"/>
      <color theme="0"/>
      <name val="Calibri Light"/>
      <family val="2"/>
      <scheme val="major"/>
    </font>
    <font>
      <b/>
      <sz val="12"/>
      <color theme="0"/>
      <name val="Arial Nova"/>
      <family val="2"/>
    </font>
    <font>
      <sz val="11"/>
      <color theme="1" tint="0.24994659260841701"/>
      <name val="Calibri"/>
      <family val="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/>
        <bgColor indexed="64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</borders>
  <cellStyleXfs count="32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6" fillId="5" borderId="0">
      <alignment horizontal="left" vertical="center" wrapText="1"/>
    </xf>
    <xf numFmtId="0" fontId="6" fillId="5" borderId="0">
      <alignment horizontal="left" vertical="center" wrapText="1" indent="1"/>
    </xf>
    <xf numFmtId="0" fontId="7" fillId="0" borderId="1" applyNumberFormat="0" applyFill="0" applyProtection="0"/>
    <xf numFmtId="0" fontId="8" fillId="0" borderId="0" applyFill="0" applyBorder="0" applyProtection="0"/>
    <xf numFmtId="165" fontId="1" fillId="0" borderId="0" applyNumberFormat="0" applyFill="0" applyProtection="0">
      <alignment horizontal="left" vertical="top" wrapText="1" indent="1"/>
    </xf>
    <xf numFmtId="165" fontId="9" fillId="0" borderId="2" applyFill="0" applyProtection="0">
      <alignment horizontal="left" vertical="top" wrapText="1" indent="1"/>
    </xf>
    <xf numFmtId="165" fontId="8" fillId="0" borderId="3" applyNumberFormat="0" applyFill="0" applyProtection="0">
      <alignment horizontal="left" vertical="center" wrapText="1" indent="1"/>
    </xf>
    <xf numFmtId="165" fontId="10" fillId="0" borderId="4" applyFill="0" applyProtection="0">
      <alignment horizontal="left" vertical="center" wrapText="1" indent="1"/>
    </xf>
    <xf numFmtId="0" fontId="11" fillId="6" borderId="5" applyNumberFormat="0" applyProtection="0">
      <alignment horizontal="left" vertical="center" indent="1"/>
    </xf>
    <xf numFmtId="0" fontId="11" fillId="7" borderId="5" applyNumberFormat="0" applyProtection="0">
      <alignment horizontal="left" indent="1"/>
    </xf>
    <xf numFmtId="0" fontId="12" fillId="0" borderId="0" applyNumberFormat="0" applyFill="0" applyProtection="0">
      <alignment horizontal="left" indent="3"/>
    </xf>
    <xf numFmtId="0" fontId="13" fillId="7" borderId="0" applyNumberFormat="0" applyBorder="0" applyProtection="0">
      <alignment horizontal="center"/>
    </xf>
    <xf numFmtId="0" fontId="1" fillId="0" borderId="0"/>
    <xf numFmtId="0" fontId="14" fillId="0" borderId="0">
      <alignment vertical="center"/>
    </xf>
    <xf numFmtId="0" fontId="1" fillId="4" borderId="6" applyFill="0">
      <alignment vertical="center"/>
    </xf>
    <xf numFmtId="0" fontId="4" fillId="0" borderId="0">
      <alignment vertical="center" wrapText="1"/>
    </xf>
    <xf numFmtId="166" fontId="6" fillId="0" borderId="0">
      <alignment horizontal="center" vertical="center"/>
    </xf>
    <xf numFmtId="9" fontId="1" fillId="0" borderId="0" applyFont="0" applyFill="0" applyBorder="0" applyProtection="0">
      <alignment horizontal="right" vertical="center" indent="1"/>
    </xf>
    <xf numFmtId="14" fontId="4" fillId="0" borderId="0" applyFill="0" applyBorder="0">
      <alignment horizontal="right" vertical="center"/>
    </xf>
    <xf numFmtId="0" fontId="15" fillId="0" borderId="0" applyFill="0" applyBorder="0" applyProtection="0">
      <alignment horizontal="left"/>
    </xf>
    <xf numFmtId="0" fontId="16" fillId="0" borderId="0" applyFill="0" applyProtection="0">
      <alignment horizontal="right" indent="2"/>
    </xf>
    <xf numFmtId="0" fontId="17" fillId="0" borderId="7" applyNumberFormat="0" applyFill="0" applyProtection="0"/>
    <xf numFmtId="0" fontId="18" fillId="0" borderId="0">
      <alignment horizontal="left" vertical="center" wrapText="1" indent="1"/>
    </xf>
    <xf numFmtId="0" fontId="19" fillId="10" borderId="0">
      <alignment horizontal="left" vertical="center" indent="2"/>
    </xf>
    <xf numFmtId="0" fontId="20" fillId="11" borderId="0" applyNumberFormat="0" applyBorder="0" applyProtection="0">
      <alignment horizontal="left" vertical="center" indent="2"/>
    </xf>
    <xf numFmtId="14" fontId="18" fillId="0" borderId="0">
      <alignment horizontal="left" vertical="center" indent="1"/>
    </xf>
    <xf numFmtId="9" fontId="18" fillId="0" borderId="0" applyFont="0" applyFill="0" applyBorder="0" applyProtection="0">
      <alignment horizontal="right" vertical="center" indent="1"/>
    </xf>
    <xf numFmtId="167" fontId="21" fillId="0" borderId="0" applyFill="0" applyBorder="0">
      <alignment horizontal="center" vertical="center"/>
    </xf>
    <xf numFmtId="9" fontId="22" fillId="0" borderId="0" applyFont="0" applyFill="0" applyBorder="0" applyAlignment="0" applyProtection="0"/>
  </cellStyleXfs>
  <cellXfs count="174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3" fillId="0" borderId="0" xfId="1"/>
    <xf numFmtId="0" fontId="0" fillId="0" borderId="0" xfId="0" applyFill="1"/>
    <xf numFmtId="0" fontId="6" fillId="9" borderId="0" xfId="0" applyFont="1" applyFill="1"/>
    <xf numFmtId="164" fontId="6" fillId="9" borderId="0" xfId="0" applyNumberFormat="1" applyFont="1" applyFill="1"/>
    <xf numFmtId="0" fontId="5" fillId="9" borderId="0" xfId="0" applyFont="1" applyFill="1"/>
    <xf numFmtId="0" fontId="0" fillId="0" borderId="0" xfId="0" applyAlignment="1">
      <alignment horizontal="center"/>
    </xf>
    <xf numFmtId="2" fontId="0" fillId="0" borderId="0" xfId="3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  <xf numFmtId="0" fontId="6" fillId="8" borderId="0" xfId="0" applyFont="1" applyFill="1" applyAlignment="1">
      <alignment horizontal="center"/>
    </xf>
    <xf numFmtId="0" fontId="6" fillId="13" borderId="8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164" fontId="0" fillId="0" borderId="0" xfId="0" applyNumberFormat="1" applyBorder="1"/>
    <xf numFmtId="2" fontId="0" fillId="0" borderId="0" xfId="3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2" fillId="0" borderId="9" xfId="0" applyFont="1" applyBorder="1"/>
    <xf numFmtId="164" fontId="0" fillId="0" borderId="9" xfId="0" applyNumberFormat="1" applyBorder="1"/>
    <xf numFmtId="2" fontId="0" fillId="0" borderId="9" xfId="31" applyNumberFormat="1" applyFont="1" applyBorder="1" applyAlignment="1">
      <alignment horizontal="center"/>
    </xf>
    <xf numFmtId="0" fontId="3" fillId="0" borderId="9" xfId="1" applyBorder="1"/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left"/>
    </xf>
    <xf numFmtId="0" fontId="5" fillId="8" borderId="0" xfId="0" applyFont="1" applyFill="1"/>
    <xf numFmtId="0" fontId="6" fillId="9" borderId="0" xfId="0" applyFont="1" applyFill="1" applyAlignment="1">
      <alignment horizontal="center"/>
    </xf>
    <xf numFmtId="2" fontId="0" fillId="0" borderId="0" xfId="0" applyNumberFormat="1"/>
    <xf numFmtId="2" fontId="0" fillId="0" borderId="9" xfId="0" applyNumberFormat="1" applyBorder="1"/>
    <xf numFmtId="2" fontId="0" fillId="0" borderId="0" xfId="0" applyNumberFormat="1" applyBorder="1"/>
    <xf numFmtId="2" fontId="5" fillId="9" borderId="0" xfId="0" applyNumberFormat="1" applyFont="1" applyFill="1"/>
    <xf numFmtId="0" fontId="2" fillId="15" borderId="0" xfId="0" applyFont="1" applyFill="1" applyAlignment="1">
      <alignment horizontal="center"/>
    </xf>
    <xf numFmtId="0" fontId="3" fillId="0" borderId="0" xfId="1" applyBorder="1"/>
    <xf numFmtId="0" fontId="2" fillId="0" borderId="0" xfId="0" applyFont="1" applyBorder="1" applyAlignment="1">
      <alignment horizontal="center"/>
    </xf>
    <xf numFmtId="164" fontId="0" fillId="16" borderId="9" xfId="0" applyNumberFormat="1" applyFill="1" applyBorder="1"/>
    <xf numFmtId="0" fontId="2" fillId="2" borderId="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0" fontId="2" fillId="0" borderId="0" xfId="0" applyFont="1" applyFill="1" applyBorder="1"/>
    <xf numFmtId="164" fontId="0" fillId="0" borderId="0" xfId="0" applyNumberFormat="1" applyFill="1" applyBorder="1"/>
    <xf numFmtId="2" fontId="0" fillId="0" borderId="0" xfId="31" applyNumberFormat="1" applyFont="1" applyFill="1" applyBorder="1" applyAlignment="1">
      <alignment horizontal="center"/>
    </xf>
    <xf numFmtId="0" fontId="3" fillId="0" borderId="0" xfId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/>
    <xf numFmtId="164" fontId="0" fillId="0" borderId="0" xfId="0" applyNumberFormat="1" applyFill="1"/>
    <xf numFmtId="2" fontId="0" fillId="0" borderId="0" xfId="31" applyNumberFormat="1" applyFont="1" applyFill="1" applyAlignment="1">
      <alignment horizontal="center"/>
    </xf>
    <xf numFmtId="0" fontId="3" fillId="0" borderId="0" xfId="1" applyFill="1"/>
    <xf numFmtId="0" fontId="2" fillId="0" borderId="0" xfId="0" applyFont="1" applyFill="1" applyAlignment="1">
      <alignment horizontal="center"/>
    </xf>
    <xf numFmtId="0" fontId="6" fillId="8" borderId="0" xfId="0" applyFont="1" applyFill="1"/>
    <xf numFmtId="0" fontId="5" fillId="8" borderId="0" xfId="0" applyFont="1" applyFill="1" applyAlignment="1">
      <alignment horizontal="center"/>
    </xf>
    <xf numFmtId="14" fontId="6" fillId="8" borderId="0" xfId="0" applyNumberFormat="1" applyFont="1" applyFill="1" applyAlignment="1">
      <alignment horizontal="center"/>
    </xf>
    <xf numFmtId="0" fontId="23" fillId="0" borderId="0" xfId="2" applyFont="1" applyAlignment="1" applyProtection="1">
      <alignment vertical="center"/>
      <protection locked="0"/>
    </xf>
    <xf numFmtId="0" fontId="23" fillId="0" borderId="0" xfId="2" applyFont="1" applyAlignment="1">
      <alignment vertical="center"/>
    </xf>
    <xf numFmtId="0" fontId="24" fillId="0" borderId="0" xfId="2" applyFont="1" applyAlignment="1">
      <alignment horizontal="center" vertical="center"/>
    </xf>
    <xf numFmtId="0" fontId="4" fillId="0" borderId="0" xfId="2"/>
    <xf numFmtId="0" fontId="25" fillId="0" borderId="0" xfId="2" applyFont="1" applyProtection="1">
      <protection locked="0"/>
    </xf>
    <xf numFmtId="0" fontId="25" fillId="17" borderId="0" xfId="2" applyFont="1" applyFill="1"/>
    <xf numFmtId="0" fontId="25" fillId="17" borderId="0" xfId="2" applyFont="1" applyFill="1" applyAlignment="1">
      <alignment horizontal="left" indent="3"/>
    </xf>
    <xf numFmtId="0" fontId="25" fillId="17" borderId="0" xfId="2" applyFont="1" applyFill="1" applyAlignment="1" applyProtection="1">
      <alignment vertical="center"/>
      <protection locked="0"/>
    </xf>
    <xf numFmtId="0" fontId="26" fillId="17" borderId="0" xfId="2" applyFont="1" applyFill="1" applyAlignment="1">
      <alignment vertical="center"/>
    </xf>
    <xf numFmtId="0" fontId="25" fillId="0" borderId="0" xfId="2" applyFont="1"/>
    <xf numFmtId="0" fontId="25" fillId="0" borderId="0" xfId="2" applyFont="1" applyAlignment="1" applyProtection="1">
      <alignment vertical="center"/>
      <protection locked="0"/>
    </xf>
    <xf numFmtId="0" fontId="23" fillId="17" borderId="0" xfId="2" applyFont="1" applyFill="1" applyAlignment="1">
      <alignment vertical="center"/>
    </xf>
    <xf numFmtId="0" fontId="24" fillId="17" borderId="0" xfId="2" applyFont="1" applyFill="1" applyAlignment="1">
      <alignment horizontal="center" vertical="center"/>
    </xf>
    <xf numFmtId="0" fontId="28" fillId="17" borderId="0" xfId="2" applyFont="1" applyFill="1" applyAlignment="1">
      <alignment horizontal="center" vertical="center"/>
    </xf>
    <xf numFmtId="0" fontId="4" fillId="17" borderId="0" xfId="2" applyFill="1"/>
    <xf numFmtId="0" fontId="24" fillId="0" borderId="0" xfId="2" applyFont="1" applyAlignment="1">
      <alignment vertical="center"/>
    </xf>
    <xf numFmtId="0" fontId="24" fillId="17" borderId="0" xfId="2" applyFont="1" applyFill="1" applyAlignment="1">
      <alignment vertical="center"/>
    </xf>
    <xf numFmtId="0" fontId="32" fillId="17" borderId="0" xfId="2" applyFont="1" applyFill="1"/>
    <xf numFmtId="0" fontId="32" fillId="0" borderId="0" xfId="2" applyFont="1"/>
    <xf numFmtId="0" fontId="24" fillId="0" borderId="0" xfId="2" applyFont="1" applyAlignment="1" applyProtection="1">
      <alignment vertical="center"/>
      <protection locked="0"/>
    </xf>
    <xf numFmtId="0" fontId="24" fillId="17" borderId="0" xfId="2" applyFont="1" applyFill="1" applyAlignment="1" applyProtection="1">
      <alignment horizontal="center"/>
      <protection locked="0"/>
    </xf>
    <xf numFmtId="0" fontId="28" fillId="17" borderId="0" xfId="2" applyFont="1" applyFill="1" applyAlignment="1" applyProtection="1">
      <alignment horizontal="center"/>
      <protection locked="0"/>
    </xf>
    <xf numFmtId="0" fontId="4" fillId="0" borderId="16" xfId="2" applyBorder="1" applyAlignment="1" applyProtection="1">
      <alignment horizontal="center"/>
      <protection locked="0"/>
    </xf>
    <xf numFmtId="0" fontId="23" fillId="0" borderId="0" xfId="2" applyFont="1" applyProtection="1">
      <protection locked="0"/>
    </xf>
    <xf numFmtId="0" fontId="24" fillId="17" borderId="0" xfId="2" applyFont="1" applyFill="1" applyAlignment="1" applyProtection="1">
      <alignment horizontal="center" vertical="center"/>
      <protection locked="0"/>
    </xf>
    <xf numFmtId="0" fontId="28" fillId="17" borderId="0" xfId="2" applyFont="1" applyFill="1" applyAlignment="1" applyProtection="1">
      <alignment horizontal="center" vertical="center"/>
      <protection locked="0"/>
    </xf>
    <xf numFmtId="0" fontId="4" fillId="0" borderId="22" xfId="2" applyBorder="1" applyAlignment="1" applyProtection="1">
      <alignment horizontal="center"/>
      <protection locked="0"/>
    </xf>
    <xf numFmtId="0" fontId="4" fillId="0" borderId="28" xfId="2" applyBorder="1" applyAlignment="1" applyProtection="1">
      <alignment horizontal="center"/>
      <protection locked="0"/>
    </xf>
    <xf numFmtId="0" fontId="4" fillId="17" borderId="0" xfId="2" applyFill="1" applyProtection="1">
      <protection locked="0"/>
    </xf>
    <xf numFmtId="0" fontId="34" fillId="21" borderId="34" xfId="2" applyFont="1" applyFill="1" applyBorder="1" applyAlignment="1">
      <alignment horizontal="left" vertical="center"/>
    </xf>
    <xf numFmtId="0" fontId="34" fillId="21" borderId="38" xfId="2" applyFont="1" applyFill="1" applyBorder="1" applyAlignment="1">
      <alignment horizontal="left" vertical="center"/>
    </xf>
    <xf numFmtId="0" fontId="4" fillId="0" borderId="39" xfId="2" applyBorder="1" applyAlignment="1" applyProtection="1">
      <alignment horizontal="center"/>
      <protection locked="0"/>
    </xf>
    <xf numFmtId="0" fontId="4" fillId="0" borderId="41" xfId="2" applyBorder="1" applyAlignment="1" applyProtection="1">
      <alignment horizontal="center"/>
      <protection locked="0"/>
    </xf>
    <xf numFmtId="0" fontId="4" fillId="0" borderId="43" xfId="2" applyBorder="1" applyAlignment="1" applyProtection="1">
      <alignment horizontal="center"/>
      <protection locked="0"/>
    </xf>
    <xf numFmtId="0" fontId="23" fillId="0" borderId="0" xfId="2" applyFont="1"/>
    <xf numFmtId="0" fontId="23" fillId="17" borderId="0" xfId="2" applyFont="1" applyFill="1"/>
    <xf numFmtId="0" fontId="4" fillId="0" borderId="0" xfId="2" applyProtection="1">
      <protection locked="0"/>
    </xf>
    <xf numFmtId="0" fontId="24" fillId="0" borderId="0" xfId="2" applyFont="1" applyAlignment="1" applyProtection="1">
      <alignment horizontal="center" vertical="center"/>
      <protection locked="0"/>
    </xf>
    <xf numFmtId="0" fontId="0" fillId="0" borderId="9" xfId="0" applyFill="1" applyBorder="1" applyAlignment="1">
      <alignment horizontal="center"/>
    </xf>
    <xf numFmtId="0" fontId="0" fillId="0" borderId="9" xfId="0" applyFill="1" applyBorder="1"/>
    <xf numFmtId="2" fontId="0" fillId="0" borderId="9" xfId="0" applyNumberFormat="1" applyFill="1" applyBorder="1"/>
    <xf numFmtId="0" fontId="2" fillId="0" borderId="9" xfId="0" applyFont="1" applyFill="1" applyBorder="1"/>
    <xf numFmtId="164" fontId="0" fillId="0" borderId="9" xfId="0" applyNumberFormat="1" applyFill="1" applyBorder="1"/>
    <xf numFmtId="2" fontId="0" fillId="0" borderId="9" xfId="31" applyNumberFormat="1" applyFont="1" applyFill="1" applyBorder="1" applyAlignment="1">
      <alignment horizontal="center"/>
    </xf>
    <xf numFmtId="0" fontId="3" fillId="0" borderId="9" xfId="1" applyFill="1" applyBorder="1"/>
    <xf numFmtId="0" fontId="2" fillId="0" borderId="9" xfId="0" applyFont="1" applyFill="1" applyBorder="1" applyAlignment="1">
      <alignment horizontal="center"/>
    </xf>
    <xf numFmtId="0" fontId="0" fillId="22" borderId="0" xfId="0" applyFill="1"/>
    <xf numFmtId="0" fontId="0" fillId="22" borderId="0" xfId="0" applyFill="1" applyBorder="1"/>
    <xf numFmtId="0" fontId="0" fillId="22" borderId="9" xfId="0" applyFill="1" applyBorder="1"/>
    <xf numFmtId="0" fontId="0" fillId="23" borderId="0" xfId="0" applyFill="1"/>
    <xf numFmtId="0" fontId="0" fillId="23" borderId="0" xfId="0" applyFill="1" applyBorder="1"/>
    <xf numFmtId="0" fontId="0" fillId="23" borderId="9" xfId="0" applyFill="1" applyBorder="1"/>
    <xf numFmtId="0" fontId="0" fillId="24" borderId="0" xfId="0" applyFill="1"/>
    <xf numFmtId="0" fontId="0" fillId="24" borderId="0" xfId="0" applyFill="1" applyBorder="1"/>
    <xf numFmtId="0" fontId="0" fillId="24" borderId="9" xfId="0" applyFill="1" applyBorder="1"/>
    <xf numFmtId="0" fontId="4" fillId="25" borderId="43" xfId="2" applyFill="1" applyBorder="1" applyAlignment="1" applyProtection="1">
      <alignment horizontal="center"/>
      <protection locked="0"/>
    </xf>
    <xf numFmtId="0" fontId="4" fillId="25" borderId="44" xfId="2" applyFill="1" applyBorder="1" applyAlignment="1" applyProtection="1">
      <alignment horizontal="center"/>
      <protection locked="0"/>
    </xf>
    <xf numFmtId="0" fontId="4" fillId="23" borderId="43" xfId="2" applyFill="1" applyBorder="1" applyAlignment="1" applyProtection="1">
      <alignment horizontal="center"/>
      <protection locked="0"/>
    </xf>
    <xf numFmtId="0" fontId="4" fillId="0" borderId="23" xfId="2" applyBorder="1" applyAlignment="1" applyProtection="1">
      <alignment horizontal="left"/>
      <protection locked="0"/>
    </xf>
    <xf numFmtId="0" fontId="4" fillId="0" borderId="24" xfId="2" applyBorder="1" applyAlignment="1" applyProtection="1">
      <alignment horizontal="left"/>
      <protection locked="0"/>
    </xf>
    <xf numFmtId="0" fontId="23" fillId="25" borderId="29" xfId="2" applyFont="1" applyFill="1" applyBorder="1" applyAlignment="1" applyProtection="1">
      <alignment horizontal="left" vertical="center"/>
      <protection locked="0"/>
    </xf>
    <xf numFmtId="0" fontId="23" fillId="25" borderId="30" xfId="2" applyFont="1" applyFill="1" applyBorder="1" applyAlignment="1" applyProtection="1">
      <alignment horizontal="left" vertical="center"/>
      <protection locked="0"/>
    </xf>
    <xf numFmtId="0" fontId="31" fillId="18" borderId="10" xfId="2" applyFont="1" applyFill="1" applyBorder="1" applyAlignment="1">
      <alignment horizontal="left" vertical="center" indent="1"/>
    </xf>
    <xf numFmtId="0" fontId="31" fillId="18" borderId="11" xfId="2" applyFont="1" applyFill="1" applyBorder="1" applyAlignment="1">
      <alignment horizontal="left" vertical="center" indent="1"/>
    </xf>
    <xf numFmtId="0" fontId="31" fillId="18" borderId="12" xfId="2" applyFont="1" applyFill="1" applyBorder="1" applyAlignment="1">
      <alignment horizontal="left" vertical="center" indent="1"/>
    </xf>
    <xf numFmtId="0" fontId="24" fillId="19" borderId="16" xfId="2" applyFont="1" applyFill="1" applyBorder="1" applyAlignment="1" applyProtection="1">
      <alignment horizontal="left" indent="1"/>
      <protection locked="0"/>
    </xf>
    <xf numFmtId="0" fontId="24" fillId="19" borderId="17" xfId="2" applyFont="1" applyFill="1" applyBorder="1" applyAlignment="1" applyProtection="1">
      <alignment horizontal="left" indent="1"/>
      <protection locked="0"/>
    </xf>
    <xf numFmtId="0" fontId="24" fillId="19" borderId="18" xfId="2" applyFont="1" applyFill="1" applyBorder="1" applyAlignment="1" applyProtection="1">
      <alignment horizontal="left" indent="1"/>
      <protection locked="0"/>
    </xf>
    <xf numFmtId="0" fontId="24" fillId="19" borderId="22" xfId="2" applyFont="1" applyFill="1" applyBorder="1" applyAlignment="1" applyProtection="1">
      <alignment horizontal="left" indent="1"/>
      <protection locked="0"/>
    </xf>
    <xf numFmtId="0" fontId="24" fillId="19" borderId="23" xfId="2" applyFont="1" applyFill="1" applyBorder="1" applyAlignment="1" applyProtection="1">
      <alignment horizontal="left" indent="1"/>
      <protection locked="0"/>
    </xf>
    <xf numFmtId="0" fontId="24" fillId="19" borderId="24" xfId="2" applyFont="1" applyFill="1" applyBorder="1" applyAlignment="1" applyProtection="1">
      <alignment horizontal="left" indent="1"/>
      <protection locked="0"/>
    </xf>
    <xf numFmtId="0" fontId="24" fillId="19" borderId="22" xfId="2" applyFont="1" applyFill="1" applyBorder="1" applyAlignment="1" applyProtection="1">
      <alignment horizontal="left" vertical="center" indent="1"/>
      <protection locked="0"/>
    </xf>
    <xf numFmtId="0" fontId="24" fillId="19" borderId="23" xfId="2" applyFont="1" applyFill="1" applyBorder="1" applyAlignment="1" applyProtection="1">
      <alignment horizontal="left" vertical="center" indent="1"/>
      <protection locked="0"/>
    </xf>
    <xf numFmtId="0" fontId="24" fillId="19" borderId="24" xfId="2" applyFont="1" applyFill="1" applyBorder="1" applyAlignment="1" applyProtection="1">
      <alignment horizontal="left" vertical="center" indent="1"/>
      <protection locked="0"/>
    </xf>
    <xf numFmtId="0" fontId="24" fillId="19" borderId="28" xfId="2" applyFont="1" applyFill="1" applyBorder="1" applyAlignment="1" applyProtection="1">
      <alignment horizontal="left" vertical="center" indent="1"/>
      <protection locked="0"/>
    </xf>
    <xf numFmtId="0" fontId="24" fillId="19" borderId="29" xfId="2" applyFont="1" applyFill="1" applyBorder="1" applyAlignment="1" applyProtection="1">
      <alignment horizontal="left" vertical="center" indent="1"/>
      <protection locked="0"/>
    </xf>
    <xf numFmtId="0" fontId="24" fillId="19" borderId="30" xfId="2" applyFont="1" applyFill="1" applyBorder="1" applyAlignment="1" applyProtection="1">
      <alignment horizontal="left" vertical="center" indent="1"/>
      <protection locked="0"/>
    </xf>
    <xf numFmtId="0" fontId="35" fillId="0" borderId="29" xfId="2" applyFont="1" applyBorder="1" applyAlignment="1" applyProtection="1">
      <alignment horizontal="left" vertical="center"/>
      <protection locked="0"/>
    </xf>
    <xf numFmtId="0" fontId="35" fillId="25" borderId="29" xfId="2" applyFont="1" applyFill="1" applyBorder="1" applyAlignment="1" applyProtection="1">
      <alignment horizontal="left" vertical="center"/>
      <protection locked="0"/>
    </xf>
    <xf numFmtId="0" fontId="4" fillId="25" borderId="23" xfId="2" applyFill="1" applyBorder="1" applyAlignment="1" applyProtection="1">
      <alignment horizontal="left"/>
      <protection locked="0"/>
    </xf>
    <xf numFmtId="0" fontId="4" fillId="25" borderId="24" xfId="2" applyFill="1" applyBorder="1" applyAlignment="1" applyProtection="1">
      <alignment horizontal="left"/>
      <protection locked="0"/>
    </xf>
    <xf numFmtId="0" fontId="35" fillId="0" borderId="23" xfId="2" applyFont="1" applyBorder="1" applyAlignment="1" applyProtection="1">
      <alignment horizontal="left" vertical="center"/>
      <protection locked="0"/>
    </xf>
    <xf numFmtId="0" fontId="24" fillId="25" borderId="23" xfId="2" applyFont="1" applyFill="1" applyBorder="1" applyAlignment="1" applyProtection="1">
      <alignment horizontal="left" vertical="center"/>
      <protection locked="0"/>
    </xf>
    <xf numFmtId="0" fontId="24" fillId="25" borderId="24" xfId="2" applyFont="1" applyFill="1" applyBorder="1" applyAlignment="1" applyProtection="1">
      <alignment horizontal="left" vertical="center"/>
      <protection locked="0"/>
    </xf>
    <xf numFmtId="0" fontId="4" fillId="23" borderId="23" xfId="2" applyFill="1" applyBorder="1" applyAlignment="1" applyProtection="1">
      <alignment horizontal="left"/>
      <protection locked="0"/>
    </xf>
    <xf numFmtId="0" fontId="4" fillId="23" borderId="24" xfId="2" applyFill="1" applyBorder="1" applyAlignment="1" applyProtection="1">
      <alignment horizontal="left"/>
      <protection locked="0"/>
    </xf>
    <xf numFmtId="0" fontId="4" fillId="23" borderId="42" xfId="2" applyFill="1" applyBorder="1" applyAlignment="1" applyProtection="1">
      <alignment horizontal="left"/>
      <protection locked="0"/>
    </xf>
    <xf numFmtId="0" fontId="4" fillId="0" borderId="42" xfId="2" applyBorder="1" applyAlignment="1" applyProtection="1">
      <alignment horizontal="left"/>
      <protection locked="0"/>
    </xf>
    <xf numFmtId="0" fontId="31" fillId="21" borderId="32" xfId="2" applyFont="1" applyFill="1" applyBorder="1" applyAlignment="1">
      <alignment horizontal="left" vertical="center"/>
    </xf>
    <xf numFmtId="0" fontId="33" fillId="20" borderId="32" xfId="2" applyFont="1" applyFill="1" applyBorder="1" applyAlignment="1">
      <alignment horizontal="center" vertical="center"/>
    </xf>
    <xf numFmtId="0" fontId="33" fillId="20" borderId="36" xfId="2" applyFont="1" applyFill="1" applyBorder="1" applyAlignment="1">
      <alignment horizontal="center" vertical="center"/>
    </xf>
    <xf numFmtId="0" fontId="4" fillId="0" borderId="40" xfId="2" applyBorder="1" applyAlignment="1" applyProtection="1">
      <alignment horizontal="left"/>
      <protection locked="0"/>
    </xf>
    <xf numFmtId="0" fontId="33" fillId="20" borderId="31" xfId="2" applyFont="1" applyFill="1" applyBorder="1" applyAlignment="1">
      <alignment horizontal="center" vertical="top"/>
    </xf>
    <xf numFmtId="0" fontId="33" fillId="20" borderId="32" xfId="2" applyFont="1" applyFill="1" applyBorder="1" applyAlignment="1">
      <alignment horizontal="center" vertical="top"/>
    </xf>
    <xf numFmtId="0" fontId="33" fillId="20" borderId="35" xfId="2" applyFont="1" applyFill="1" applyBorder="1" applyAlignment="1">
      <alignment horizontal="center" vertical="top"/>
    </xf>
    <xf numFmtId="0" fontId="33" fillId="20" borderId="36" xfId="2" applyFont="1" applyFill="1" applyBorder="1" applyAlignment="1">
      <alignment horizontal="center" vertical="top"/>
    </xf>
    <xf numFmtId="0" fontId="31" fillId="21" borderId="33" xfId="2" applyFont="1" applyFill="1" applyBorder="1" applyAlignment="1">
      <alignment horizontal="left" vertical="center"/>
    </xf>
    <xf numFmtId="0" fontId="24" fillId="19" borderId="19" xfId="2" applyFont="1" applyFill="1" applyBorder="1" applyAlignment="1" applyProtection="1">
      <alignment horizontal="left" vertical="center" indent="1"/>
      <protection locked="0"/>
    </xf>
    <xf numFmtId="0" fontId="24" fillId="19" borderId="20" xfId="2" applyFont="1" applyFill="1" applyBorder="1" applyAlignment="1" applyProtection="1">
      <alignment horizontal="left" vertical="center" indent="1"/>
      <protection locked="0"/>
    </xf>
    <xf numFmtId="0" fontId="24" fillId="19" borderId="21" xfId="2" applyFont="1" applyFill="1" applyBorder="1" applyAlignment="1" applyProtection="1">
      <alignment horizontal="left" vertical="center" indent="1"/>
      <protection locked="0"/>
    </xf>
    <xf numFmtId="0" fontId="24" fillId="19" borderId="25" xfId="2" applyFont="1" applyFill="1" applyBorder="1" applyAlignment="1" applyProtection="1">
      <alignment horizontal="left" vertical="center" indent="1"/>
      <protection locked="0"/>
    </xf>
    <xf numFmtId="0" fontId="24" fillId="19" borderId="26" xfId="2" applyFont="1" applyFill="1" applyBorder="1" applyAlignment="1" applyProtection="1">
      <alignment horizontal="left" vertical="center" indent="1"/>
      <protection locked="0"/>
    </xf>
    <xf numFmtId="0" fontId="24" fillId="19" borderId="27" xfId="2" applyFont="1" applyFill="1" applyBorder="1" applyAlignment="1" applyProtection="1">
      <alignment horizontal="left" vertical="center" indent="1"/>
      <protection locked="0"/>
    </xf>
    <xf numFmtId="0" fontId="31" fillId="21" borderId="36" xfId="2" applyFont="1" applyFill="1" applyBorder="1" applyAlignment="1">
      <alignment horizontal="left" vertical="center"/>
    </xf>
    <xf numFmtId="0" fontId="31" fillId="21" borderId="37" xfId="2" applyFont="1" applyFill="1" applyBorder="1" applyAlignment="1">
      <alignment horizontal="left" vertical="center"/>
    </xf>
    <xf numFmtId="0" fontId="24" fillId="19" borderId="13" xfId="2" applyFont="1" applyFill="1" applyBorder="1" applyAlignment="1" applyProtection="1">
      <alignment horizontal="left" indent="1"/>
      <protection locked="0"/>
    </xf>
    <xf numFmtId="0" fontId="24" fillId="19" borderId="14" xfId="2" applyFont="1" applyFill="1" applyBorder="1" applyAlignment="1" applyProtection="1">
      <alignment horizontal="left" indent="1"/>
      <protection locked="0"/>
    </xf>
    <xf numFmtId="0" fontId="24" fillId="19" borderId="15" xfId="2" applyFont="1" applyFill="1" applyBorder="1" applyAlignment="1" applyProtection="1">
      <alignment horizontal="left" indent="1"/>
      <protection locked="0"/>
    </xf>
    <xf numFmtId="0" fontId="27" fillId="18" borderId="0" xfId="2" applyFont="1" applyFill="1" applyAlignment="1">
      <alignment horizontal="center" vertical="center" wrapText="1"/>
    </xf>
    <xf numFmtId="0" fontId="27" fillId="18" borderId="0" xfId="2" applyFont="1" applyFill="1" applyAlignment="1">
      <alignment horizontal="center" vertical="center"/>
    </xf>
    <xf numFmtId="0" fontId="29" fillId="17" borderId="0" xfId="2" applyFont="1" applyFill="1" applyAlignment="1">
      <alignment horizontal="right" vertical="center"/>
    </xf>
    <xf numFmtId="14" fontId="30" fillId="17" borderId="0" xfId="2" applyNumberFormat="1" applyFont="1" applyFill="1" applyAlignment="1" applyProtection="1">
      <alignment horizontal="left" vertical="center" indent="1"/>
    </xf>
    <xf numFmtId="0" fontId="31" fillId="18" borderId="10" xfId="2" applyFont="1" applyFill="1" applyBorder="1" applyAlignment="1">
      <alignment horizontal="center" vertical="center"/>
    </xf>
    <xf numFmtId="0" fontId="31" fillId="18" borderId="11" xfId="2" applyFont="1" applyFill="1" applyBorder="1" applyAlignment="1">
      <alignment horizontal="center" vertical="center"/>
    </xf>
    <xf numFmtId="0" fontId="31" fillId="18" borderId="12" xfId="2" applyFont="1" applyFill="1" applyBorder="1" applyAlignment="1">
      <alignment horizontal="center" vertical="center"/>
    </xf>
  </cellXfs>
  <cellStyles count="32">
    <cellStyle name="Actors" xfId="4" xr:uid="{F29AF49B-AECA-4627-BA36-AD142BDCC4FF}"/>
    <cellStyle name="Calendar Year" xfId="26" xr:uid="{394A4C9C-43F7-423E-8CF3-FC6165EFD370}"/>
    <cellStyle name="Date" xfId="21" xr:uid="{64E2D68E-B0B8-43FC-9273-604D3431D0FF}"/>
    <cellStyle name="Date 2" xfId="28" xr:uid="{5784EAD4-B876-48D7-863B-4C443FF6C4C3}"/>
    <cellStyle name="Day" xfId="10" xr:uid="{0869EE09-535C-4323-A8B9-826F1C027D2E}"/>
    <cellStyle name="Day Detail" xfId="8" xr:uid="{32EFFEEB-8DDD-4897-9D18-802A99474544}"/>
    <cellStyle name="Done" xfId="19" xr:uid="{77AF5F64-3E73-4758-A571-BBEEDF93935B}"/>
    <cellStyle name="Done/Overdue" xfId="30" xr:uid="{FAC5A70F-897D-4996-86E4-0B3BCB45058E}"/>
    <cellStyle name="Heading 1 2" xfId="5" xr:uid="{84230F63-F7D8-4D25-A64A-DA04EFD4297B}"/>
    <cellStyle name="Heading 1 3" xfId="13" xr:uid="{518623E9-BD70-4B6F-A977-71207F36CB05}"/>
    <cellStyle name="Heading 1 4" xfId="22" xr:uid="{E8D4E1BE-A656-4B08-9CD0-162C8AD1E6AA}"/>
    <cellStyle name="Heading 2 2" xfId="11" xr:uid="{CF4E8BD0-B576-4592-B71A-DDACD76D0811}"/>
    <cellStyle name="Heading 2 3" xfId="23" xr:uid="{B8593DD0-8D20-410D-A7F5-C6F006BFD1DF}"/>
    <cellStyle name="Heading 3 2" xfId="12" xr:uid="{803420E2-A456-492A-98EE-49F3E5C31FDB}"/>
    <cellStyle name="Hyperlink" xfId="1" builtinId="8"/>
    <cellStyle name="Normal" xfId="0" builtinId="0"/>
    <cellStyle name="Normal 2" xfId="2" xr:uid="{AB28C65A-5F56-4C18-BF97-175841D40391}"/>
    <cellStyle name="Normal 3" xfId="3" xr:uid="{7A711AC8-E851-4BAF-9289-B0F255E9D02C}"/>
    <cellStyle name="Normal 4" xfId="6" xr:uid="{00790415-CAA3-49E0-99E0-0D151DC54959}"/>
    <cellStyle name="Normal 5" xfId="15" xr:uid="{B3F9C206-6F0A-492D-A9EB-7C6275DE4BD8}"/>
    <cellStyle name="Normal 6" xfId="18" xr:uid="{C5949ECA-275B-4B32-951F-9F6DEC280D48}"/>
    <cellStyle name="Normal 7" xfId="25" xr:uid="{B2467105-BAA7-4035-83D6-F3D0B6A6BD37}"/>
    <cellStyle name="Notes" xfId="7" xr:uid="{473A314A-EB45-4832-88CE-C23FDDF8E6BB}"/>
    <cellStyle name="Notes Header" xfId="9" xr:uid="{6EF4AA2D-A6D9-4B73-A70D-0DE60997D9A6}"/>
    <cellStyle name="Percent" xfId="31" builtinId="5"/>
    <cellStyle name="Percent 2" xfId="20" xr:uid="{0063371E-6335-428C-9F04-5F7E7ACD0317}"/>
    <cellStyle name="Percent 3" xfId="29" xr:uid="{B7336E89-1864-430B-86BD-F08FAF3DFE84}"/>
    <cellStyle name="Style 1" xfId="17" xr:uid="{8F8B8457-9463-40EC-A870-7BAD09F8CFC3}"/>
    <cellStyle name="Style 2" xfId="16" xr:uid="{498912E9-AB11-4FA9-A718-DFBD38FB9319}"/>
    <cellStyle name="Title 2" xfId="14" xr:uid="{7992DF19-694A-42F6-941C-5AA191679327}"/>
    <cellStyle name="Title 3" xfId="24" xr:uid="{A2191916-F69B-4126-9A33-C1ADE48F76A0}"/>
    <cellStyle name="Title 4" xfId="27" xr:uid="{A857FE3C-F4FC-48BB-85F4-E88AEBE74528}"/>
  </cellStyles>
  <dxfs count="17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ont>
        <b val="0"/>
        <i val="0"/>
        <color theme="1" tint="0.14993743705557422"/>
      </font>
      <fill>
        <patternFill>
          <bgColor theme="4"/>
        </patternFill>
      </fill>
      <border>
        <top style="thick">
          <color theme="1" tint="0.14996795556505021"/>
        </top>
        <bottom style="medium">
          <color theme="4"/>
        </bottom>
      </border>
    </dxf>
  </dxfs>
  <tableStyles count="3" defaultTableStyle="TableStyleMedium2" defaultPivotStyle="PivotStyleLight16">
    <tableStyle name="Movie List" pivot="0" count="3" xr9:uid="{4BA40043-EF4C-4ACF-9629-DA3D423964A3}">
      <tableStyleElement type="headerRow" dxfId="172"/>
      <tableStyleElement type="firstRowStripe" dxfId="171"/>
      <tableStyleElement type="secondRowStripe" dxfId="170"/>
    </tableStyle>
    <tableStyle name="To Do List" pivot="0" count="3" xr9:uid="{0275F2EF-7ED0-40A8-B1C2-7D29C94D149D}">
      <tableStyleElement type="wholeTable" dxfId="169"/>
      <tableStyleElement type="headerRow" dxfId="168"/>
      <tableStyleElement type="secondRowStripe" dxfId="167"/>
    </tableStyle>
    <tableStyle name="To-Do List" pivot="0" count="1" xr9:uid="{F3904ECC-67AD-4EB4-B6B9-03C65BDB7C8D}">
      <tableStyleElement type="wholeTable" dxfId="166"/>
    </tableStyle>
  </tableStyles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out Container Shape">
          <a:extLst>
            <a:ext uri="{FF2B5EF4-FFF2-40B4-BE49-F238E27FC236}">
              <a16:creationId xmlns:a16="http://schemas.microsoft.com/office/drawing/2014/main" id="{2D9F20C7-0ABE-4EC3-A620-AF7AE2F866A2}"/>
            </a:ext>
          </a:extLst>
        </xdr:cNvPr>
        <xdr:cNvSpPr>
          <a:spLocks/>
        </xdr:cNvSpPr>
      </xdr:nvSpPr>
      <xdr:spPr>
        <a:xfrm>
          <a:off x="419100" y="228600"/>
          <a:ext cx="1183386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l" descr="Spiral Shape">
          <a:extLst>
            <a:ext uri="{FF2B5EF4-FFF2-40B4-BE49-F238E27FC236}">
              <a16:creationId xmlns:a16="http://schemas.microsoft.com/office/drawing/2014/main" id="{58B8875E-76BC-4518-BF71-62931E1AA3DC}"/>
            </a:ext>
          </a:extLst>
        </xdr:cNvPr>
        <xdr:cNvGrpSpPr/>
      </xdr:nvGrpSpPr>
      <xdr:grpSpPr>
        <a:xfrm>
          <a:off x="757275" y="8475060"/>
          <a:ext cx="11189876" cy="245358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F3CA5063-E5F5-44AA-BA37-B6E370D4CA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4216B3F0-1C47-46A6-A0D2-9071D6DB54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63556D6C-3077-457F-B996-836D5F2510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CD31852A-CA4C-4CAC-AC9A-8B1DD90C540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8" name="Ribbon: Tilted Up 36" descr="Section Header (Shape Object)">
          <a:extLst>
            <a:ext uri="{FF2B5EF4-FFF2-40B4-BE49-F238E27FC236}">
              <a16:creationId xmlns:a16="http://schemas.microsoft.com/office/drawing/2014/main" id="{47F5639A-4BE0-459E-AB4E-2D88E887715F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2346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Ribbon: Tilted Up 36" descr="Section Header (Shape Object)">
          <a:extLst>
            <a:ext uri="{FF2B5EF4-FFF2-40B4-BE49-F238E27FC236}">
              <a16:creationId xmlns:a16="http://schemas.microsoft.com/office/drawing/2014/main" id="{2019EB89-960D-4031-BC60-BBC9F2E29F27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82300" y="539157"/>
          <a:ext cx="181584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Picture 9" descr="Spiral binder Graphic for Table Header">
          <a:extLst>
            <a:ext uri="{FF2B5EF4-FFF2-40B4-BE49-F238E27FC236}">
              <a16:creationId xmlns:a16="http://schemas.microsoft.com/office/drawing/2014/main" id="{C37E7F29-CFA8-4D6D-ADC6-8CF8587D3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" y="1712595"/>
          <a:ext cx="31729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96371</xdr:colOff>
      <xdr:row>5</xdr:row>
      <xdr:rowOff>301999</xdr:rowOff>
    </xdr:from>
    <xdr:to>
      <xdr:col>25</xdr:col>
      <xdr:colOff>135555</xdr:colOff>
      <xdr:row>6</xdr:row>
      <xdr:rowOff>157734</xdr:rowOff>
    </xdr:to>
    <xdr:pic>
      <xdr:nvPicPr>
        <xdr:cNvPr id="11" name="Picture 10" descr="Spiral binder Graphic for Table Header">
          <a:extLst>
            <a:ext uri="{FF2B5EF4-FFF2-40B4-BE49-F238E27FC236}">
              <a16:creationId xmlns:a16="http://schemas.microsoft.com/office/drawing/2014/main" id="{33D88ADD-9851-4C6B-BDB7-4179A0DB5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5265" y="1772211"/>
          <a:ext cx="3167866" cy="241217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Picture 11" descr="Spiral binder Graphic for Table Header">
          <a:extLst>
            <a:ext uri="{FF2B5EF4-FFF2-40B4-BE49-F238E27FC236}">
              <a16:creationId xmlns:a16="http://schemas.microsoft.com/office/drawing/2014/main" id="{7C166704-B4DF-4004-91BE-0A0FE8C82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1712595"/>
          <a:ext cx="3172909" cy="236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ackerrank.com/domains/data-structures" TargetMode="External"/><Relationship Id="rId13" Type="http://schemas.openxmlformats.org/officeDocument/2006/relationships/hyperlink" Target="https://www.hackerrank.com/domains/data-structures" TargetMode="External"/><Relationship Id="rId18" Type="http://schemas.openxmlformats.org/officeDocument/2006/relationships/hyperlink" Target="https://www.hackerrank.com/domains/data-structures" TargetMode="External"/><Relationship Id="rId26" Type="http://schemas.openxmlformats.org/officeDocument/2006/relationships/hyperlink" Target="https://www.hackerrank.com/domains/data-structures" TargetMode="External"/><Relationship Id="rId3" Type="http://schemas.openxmlformats.org/officeDocument/2006/relationships/hyperlink" Target="https://www.udemy.com/course/the-complete-guide-to-angular-2/" TargetMode="External"/><Relationship Id="rId21" Type="http://schemas.openxmlformats.org/officeDocument/2006/relationships/hyperlink" Target="https://www.hackerrank.com/domains/data-structures" TargetMode="External"/><Relationship Id="rId7" Type="http://schemas.openxmlformats.org/officeDocument/2006/relationships/hyperlink" Target="https://www.hackerrank.com/domains/data-structures" TargetMode="External"/><Relationship Id="rId12" Type="http://schemas.openxmlformats.org/officeDocument/2006/relationships/hyperlink" Target="https://www.hackerrank.com/domains/data-structures" TargetMode="External"/><Relationship Id="rId17" Type="http://schemas.openxmlformats.org/officeDocument/2006/relationships/hyperlink" Target="https://www.hackerrank.com/domains/data-structures" TargetMode="External"/><Relationship Id="rId25" Type="http://schemas.openxmlformats.org/officeDocument/2006/relationships/hyperlink" Target="https://www.hackerrank.com/domains/data-structures" TargetMode="External"/><Relationship Id="rId2" Type="http://schemas.openxmlformats.org/officeDocument/2006/relationships/hyperlink" Target="https://www.youtube.com/watch?v=0IAPZzGSbME&amp;list=PLDN4rrl48XKpZkf03iYFl-O29szjTrs_O" TargetMode="External"/><Relationship Id="rId16" Type="http://schemas.openxmlformats.org/officeDocument/2006/relationships/hyperlink" Target="https://www.hackerrank.com/domains/data-structures" TargetMode="External"/><Relationship Id="rId20" Type="http://schemas.openxmlformats.org/officeDocument/2006/relationships/hyperlink" Target="https://www.hackerrank.com/domains/data-structures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user/mycodeschool/playlists" TargetMode="External"/><Relationship Id="rId6" Type="http://schemas.openxmlformats.org/officeDocument/2006/relationships/hyperlink" Target="https://www.hackerrank.com/domains/data-structures" TargetMode="External"/><Relationship Id="rId11" Type="http://schemas.openxmlformats.org/officeDocument/2006/relationships/hyperlink" Target="https://www.hackerrank.com/domains/data-structures" TargetMode="External"/><Relationship Id="rId24" Type="http://schemas.openxmlformats.org/officeDocument/2006/relationships/hyperlink" Target="https://www.hackerrank.com/domains/data-structures" TargetMode="External"/><Relationship Id="rId5" Type="http://schemas.openxmlformats.org/officeDocument/2006/relationships/hyperlink" Target="https://www.hackerrank.com/domains/data-structures" TargetMode="External"/><Relationship Id="rId15" Type="http://schemas.openxmlformats.org/officeDocument/2006/relationships/hyperlink" Target="https://www.hackerrank.com/domains/data-structures" TargetMode="External"/><Relationship Id="rId23" Type="http://schemas.openxmlformats.org/officeDocument/2006/relationships/hyperlink" Target="https://www.hackerrank.com/domains/data-structures" TargetMode="External"/><Relationship Id="rId28" Type="http://schemas.openxmlformats.org/officeDocument/2006/relationships/hyperlink" Target="https://www.hackerrank.com/domains/data-structures" TargetMode="External"/><Relationship Id="rId10" Type="http://schemas.openxmlformats.org/officeDocument/2006/relationships/hyperlink" Target="https://www.hackerrank.com/domains/data-structures" TargetMode="External"/><Relationship Id="rId19" Type="http://schemas.openxmlformats.org/officeDocument/2006/relationships/hyperlink" Target="https://www.hackerrank.com/domains/data-structures" TargetMode="External"/><Relationship Id="rId4" Type="http://schemas.openxmlformats.org/officeDocument/2006/relationships/hyperlink" Target="https://www.hackerrank.com/domains/data-structures" TargetMode="External"/><Relationship Id="rId9" Type="http://schemas.openxmlformats.org/officeDocument/2006/relationships/hyperlink" Target="https://www.hackerrank.com/domains/data-structures" TargetMode="External"/><Relationship Id="rId14" Type="http://schemas.openxmlformats.org/officeDocument/2006/relationships/hyperlink" Target="https://www.hackerrank.com/domains/data-structures" TargetMode="External"/><Relationship Id="rId22" Type="http://schemas.openxmlformats.org/officeDocument/2006/relationships/hyperlink" Target="https://www.hackerrank.com/domains/data-structures" TargetMode="External"/><Relationship Id="rId27" Type="http://schemas.openxmlformats.org/officeDocument/2006/relationships/hyperlink" Target="https://www.hackerrank.com/domains/data-structure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channel/UC0RhatS1pyxInC00YKjjBqQ/playlists" TargetMode="External"/><Relationship Id="rId3" Type="http://schemas.openxmlformats.org/officeDocument/2006/relationships/hyperlink" Target="https://www.youtube.com/user/koushks/playlists" TargetMode="External"/><Relationship Id="rId7" Type="http://schemas.openxmlformats.org/officeDocument/2006/relationships/hyperlink" Target="https://www.youtube.com/channel/UC0RhatS1pyxInC00YKjjBqQ/playlists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youtube.com/channel/UCn1XnDWhsLS5URXTi5wtFTA/playlists" TargetMode="External"/><Relationship Id="rId1" Type="http://schemas.openxmlformats.org/officeDocument/2006/relationships/hyperlink" Target="https://www.youtube.com/user/tusharroy2525/playlists" TargetMode="External"/><Relationship Id="rId6" Type="http://schemas.openxmlformats.org/officeDocument/2006/relationships/hyperlink" Target="https://www.youtube.com/channel/UCRPMAqdtSgd0Ipeef7iFsKw/playlists" TargetMode="External"/><Relationship Id="rId11" Type="http://schemas.openxmlformats.org/officeDocument/2006/relationships/hyperlink" Target="https://www.udemy.com/course/the-complete-guide-to-angular-2/" TargetMode="External"/><Relationship Id="rId5" Type="http://schemas.openxmlformats.org/officeDocument/2006/relationships/hyperlink" Target="https://www.youtube.com/channel/UCRPMAqdtSgd0Ipeef7iFsKw/playlists" TargetMode="External"/><Relationship Id="rId10" Type="http://schemas.openxmlformats.org/officeDocument/2006/relationships/hyperlink" Target="https://www.hackerrank.com/domains/java" TargetMode="External"/><Relationship Id="rId4" Type="http://schemas.openxmlformats.org/officeDocument/2006/relationships/hyperlink" Target="https://www.youtube.com/channel/UC8OU1Tc1kxiI37uXBAbTX7A/playlists" TargetMode="External"/><Relationship Id="rId9" Type="http://schemas.openxmlformats.org/officeDocument/2006/relationships/hyperlink" Target="https://www.hackerrank.com/domains/sq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F1E10-A429-4606-964B-3DA9AC8A221F}">
  <dimension ref="A1:AP42"/>
  <sheetViews>
    <sheetView showGridLines="0" tabSelected="1" topLeftCell="A13" zoomScale="85" zoomScaleNormal="85" workbookViewId="0">
      <selection activeCell="Y22" sqref="Y22:AB22"/>
    </sheetView>
  </sheetViews>
  <sheetFormatPr defaultColWidth="9.109375" defaultRowHeight="18" customHeight="1" x14ac:dyDescent="0.3"/>
  <cols>
    <col min="1" max="1" width="6.6640625" style="59" customWidth="1"/>
    <col min="2" max="2" width="2.6640625" style="59" customWidth="1"/>
    <col min="3" max="16" width="4.44140625" style="96" customWidth="1"/>
    <col min="17" max="17" width="5.6640625" style="96" customWidth="1"/>
    <col min="18" max="39" width="4.44140625" style="96" customWidth="1"/>
    <col min="40" max="40" width="3.6640625" style="59" customWidth="1"/>
    <col min="41" max="41" width="16.5546875" style="95" customWidth="1"/>
    <col min="42" max="42" width="8.6640625" style="95" customWidth="1"/>
    <col min="43" max="16384" width="9.109375" style="59"/>
  </cols>
  <sheetData>
    <row r="1" spans="1:42" ht="18" customHeight="1" x14ac:dyDescent="0.3"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0"/>
      <c r="AO1" s="62"/>
      <c r="AP1" s="62"/>
    </row>
    <row r="2" spans="1:42" s="69" customFormat="1" ht="24.9" customHeight="1" x14ac:dyDescent="0.5">
      <c r="A2" s="63"/>
      <c r="B2" s="64"/>
      <c r="C2" s="65"/>
      <c r="D2" s="64"/>
      <c r="E2" s="64"/>
      <c r="F2" s="64"/>
      <c r="G2" s="64"/>
      <c r="H2" s="64"/>
      <c r="I2" s="64"/>
      <c r="J2" s="64"/>
      <c r="K2" s="66"/>
      <c r="L2" s="67"/>
      <c r="M2" s="67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7"/>
      <c r="AD2" s="67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8"/>
      <c r="AP2" s="63"/>
    </row>
    <row r="3" spans="1:42" s="60" customFormat="1" ht="36" customHeight="1" x14ac:dyDescent="0.3">
      <c r="C3" s="167" t="s">
        <v>120</v>
      </c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</row>
    <row r="4" spans="1:42" ht="18" customHeight="1" x14ac:dyDescent="0.3">
      <c r="A4" s="60"/>
      <c r="B4" s="70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2"/>
      <c r="P4" s="72"/>
      <c r="Q4" s="169" t="s">
        <v>121</v>
      </c>
      <c r="R4" s="169"/>
      <c r="S4" s="169"/>
      <c r="T4" s="169"/>
      <c r="U4" s="169"/>
      <c r="V4" s="170">
        <f ca="1">TODAY()-WEEKDAY(TODAY(),2)+1</f>
        <v>44144</v>
      </c>
      <c r="W4" s="170"/>
      <c r="X4" s="170"/>
      <c r="Y4" s="170"/>
      <c r="Z4" s="170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3"/>
      <c r="AO4" s="62"/>
      <c r="AP4" s="62"/>
    </row>
    <row r="5" spans="1:42" ht="18" customHeight="1" thickBot="1" x14ac:dyDescent="0.35">
      <c r="A5" s="60"/>
      <c r="B5" s="70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3"/>
      <c r="AO5" s="62"/>
      <c r="AP5" s="62"/>
    </row>
    <row r="6" spans="1:42" s="78" customFormat="1" ht="30" customHeight="1" thickBot="1" x14ac:dyDescent="0.35">
      <c r="A6" s="74"/>
      <c r="B6" s="75"/>
      <c r="C6" s="171" t="s">
        <v>122</v>
      </c>
      <c r="D6" s="172"/>
      <c r="E6" s="172"/>
      <c r="F6" s="172"/>
      <c r="G6" s="172"/>
      <c r="H6" s="172"/>
      <c r="I6" s="172"/>
      <c r="J6" s="172"/>
      <c r="K6" s="172"/>
      <c r="L6" s="172"/>
      <c r="M6" s="173"/>
      <c r="N6" s="71"/>
      <c r="O6" s="72"/>
      <c r="P6" s="171" t="s">
        <v>123</v>
      </c>
      <c r="Q6" s="172"/>
      <c r="R6" s="172"/>
      <c r="S6" s="172"/>
      <c r="T6" s="172"/>
      <c r="U6" s="172"/>
      <c r="V6" s="172"/>
      <c r="W6" s="172"/>
      <c r="X6" s="172"/>
      <c r="Y6" s="172"/>
      <c r="Z6" s="173"/>
      <c r="AA6" s="72"/>
      <c r="AB6" s="72"/>
      <c r="AC6" s="171" t="s">
        <v>124</v>
      </c>
      <c r="AD6" s="172"/>
      <c r="AE6" s="172"/>
      <c r="AF6" s="172"/>
      <c r="AG6" s="172"/>
      <c r="AH6" s="172"/>
      <c r="AI6" s="172"/>
      <c r="AJ6" s="172"/>
      <c r="AK6" s="172"/>
      <c r="AL6" s="172"/>
      <c r="AM6" s="173"/>
      <c r="AN6" s="76"/>
      <c r="AO6" s="77"/>
      <c r="AP6" s="77"/>
    </row>
    <row r="7" spans="1:42" s="82" customFormat="1" ht="20.100000000000001" customHeight="1" x14ac:dyDescent="0.35">
      <c r="A7" s="62"/>
      <c r="B7" s="73"/>
      <c r="C7" s="164"/>
      <c r="D7" s="165"/>
      <c r="E7" s="165"/>
      <c r="F7" s="165"/>
      <c r="G7" s="165"/>
      <c r="H7" s="165"/>
      <c r="I7" s="165"/>
      <c r="J7" s="165"/>
      <c r="K7" s="165"/>
      <c r="L7" s="165"/>
      <c r="M7" s="166"/>
      <c r="N7" s="79"/>
      <c r="O7" s="80"/>
      <c r="P7" s="81"/>
      <c r="Q7" s="125"/>
      <c r="R7" s="125"/>
      <c r="S7" s="125"/>
      <c r="T7" s="125"/>
      <c r="U7" s="125"/>
      <c r="V7" s="125"/>
      <c r="W7" s="125"/>
      <c r="X7" s="125"/>
      <c r="Y7" s="125"/>
      <c r="Z7" s="126"/>
      <c r="AA7" s="80"/>
      <c r="AB7" s="80"/>
      <c r="AC7" s="164"/>
      <c r="AD7" s="165"/>
      <c r="AE7" s="165"/>
      <c r="AF7" s="165"/>
      <c r="AG7" s="165"/>
      <c r="AH7" s="165"/>
      <c r="AI7" s="165"/>
      <c r="AJ7" s="165"/>
      <c r="AK7" s="165"/>
      <c r="AL7" s="165"/>
      <c r="AM7" s="166"/>
      <c r="AN7" s="73"/>
      <c r="AO7" s="62"/>
      <c r="AP7" s="62"/>
    </row>
    <row r="8" spans="1:42" ht="18" customHeight="1" x14ac:dyDescent="0.3">
      <c r="A8" s="60"/>
      <c r="B8" s="70"/>
      <c r="C8" s="156" t="s">
        <v>128</v>
      </c>
      <c r="D8" s="157"/>
      <c r="E8" s="157"/>
      <c r="F8" s="157"/>
      <c r="G8" s="157"/>
      <c r="H8" s="157"/>
      <c r="I8" s="157"/>
      <c r="J8" s="157"/>
      <c r="K8" s="157"/>
      <c r="L8" s="157"/>
      <c r="M8" s="158"/>
      <c r="N8" s="83"/>
      <c r="O8" s="84"/>
      <c r="P8" s="85" t="s">
        <v>125</v>
      </c>
      <c r="Q8" s="131" t="s">
        <v>129</v>
      </c>
      <c r="R8" s="131"/>
      <c r="S8" s="131"/>
      <c r="T8" s="131"/>
      <c r="U8" s="131"/>
      <c r="V8" s="131"/>
      <c r="W8" s="131"/>
      <c r="X8" s="131"/>
      <c r="Y8" s="131"/>
      <c r="Z8" s="132"/>
      <c r="AA8" s="84"/>
      <c r="AB8" s="84"/>
      <c r="AC8" s="156" t="s">
        <v>179</v>
      </c>
      <c r="AD8" s="157"/>
      <c r="AE8" s="157"/>
      <c r="AF8" s="157"/>
      <c r="AG8" s="157"/>
      <c r="AH8" s="157"/>
      <c r="AI8" s="157"/>
      <c r="AJ8" s="157"/>
      <c r="AK8" s="157"/>
      <c r="AL8" s="157"/>
      <c r="AM8" s="158"/>
      <c r="AN8" s="73"/>
      <c r="AO8" s="62"/>
      <c r="AP8" s="62"/>
    </row>
    <row r="9" spans="1:42" ht="18" customHeight="1" x14ac:dyDescent="0.3">
      <c r="A9" s="60"/>
      <c r="B9" s="70"/>
      <c r="C9" s="156"/>
      <c r="D9" s="157"/>
      <c r="E9" s="157"/>
      <c r="F9" s="157"/>
      <c r="G9" s="157"/>
      <c r="H9" s="157"/>
      <c r="I9" s="157"/>
      <c r="J9" s="157"/>
      <c r="K9" s="157"/>
      <c r="L9" s="157"/>
      <c r="M9" s="158"/>
      <c r="N9" s="83"/>
      <c r="O9" s="84"/>
      <c r="P9" s="85" t="s">
        <v>125</v>
      </c>
      <c r="Q9" s="131" t="s">
        <v>130</v>
      </c>
      <c r="R9" s="131"/>
      <c r="S9" s="131"/>
      <c r="T9" s="131"/>
      <c r="U9" s="131"/>
      <c r="V9" s="131"/>
      <c r="W9" s="131"/>
      <c r="X9" s="131"/>
      <c r="Y9" s="131"/>
      <c r="Z9" s="132"/>
      <c r="AA9" s="84"/>
      <c r="AB9" s="84"/>
      <c r="AC9" s="156"/>
      <c r="AD9" s="157"/>
      <c r="AE9" s="157"/>
      <c r="AF9" s="157"/>
      <c r="AG9" s="157"/>
      <c r="AH9" s="157"/>
      <c r="AI9" s="157"/>
      <c r="AJ9" s="157"/>
      <c r="AK9" s="157"/>
      <c r="AL9" s="157"/>
      <c r="AM9" s="158"/>
      <c r="AN9" s="73"/>
      <c r="AO9" s="62"/>
      <c r="AP9" s="62"/>
    </row>
    <row r="10" spans="1:42" ht="18" customHeight="1" x14ac:dyDescent="0.3">
      <c r="A10" s="60"/>
      <c r="B10" s="70"/>
      <c r="C10" s="156"/>
      <c r="D10" s="157"/>
      <c r="E10" s="157"/>
      <c r="F10" s="157"/>
      <c r="G10" s="157"/>
      <c r="H10" s="157"/>
      <c r="I10" s="157"/>
      <c r="J10" s="157"/>
      <c r="K10" s="157"/>
      <c r="L10" s="157"/>
      <c r="M10" s="158"/>
      <c r="N10" s="83"/>
      <c r="O10" s="84"/>
      <c r="P10" s="85" t="s">
        <v>125</v>
      </c>
      <c r="Q10" s="131" t="s">
        <v>127</v>
      </c>
      <c r="R10" s="131"/>
      <c r="S10" s="131"/>
      <c r="T10" s="131"/>
      <c r="U10" s="131"/>
      <c r="V10" s="131"/>
      <c r="W10" s="131"/>
      <c r="X10" s="131"/>
      <c r="Y10" s="131"/>
      <c r="Z10" s="132"/>
      <c r="AA10" s="84"/>
      <c r="AB10" s="84"/>
      <c r="AC10" s="156"/>
      <c r="AD10" s="157"/>
      <c r="AE10" s="157"/>
      <c r="AF10" s="157"/>
      <c r="AG10" s="157"/>
      <c r="AH10" s="157"/>
      <c r="AI10" s="157"/>
      <c r="AJ10" s="157"/>
      <c r="AK10" s="157"/>
      <c r="AL10" s="157"/>
      <c r="AM10" s="158"/>
      <c r="AN10" s="73"/>
      <c r="AO10" s="62"/>
      <c r="AP10" s="62"/>
    </row>
    <row r="11" spans="1:42" ht="18" customHeight="1" x14ac:dyDescent="0.3">
      <c r="A11" s="60"/>
      <c r="B11" s="70"/>
      <c r="C11" s="156"/>
      <c r="D11" s="157"/>
      <c r="E11" s="157"/>
      <c r="F11" s="157"/>
      <c r="G11" s="157"/>
      <c r="H11" s="157"/>
      <c r="I11" s="157"/>
      <c r="J11" s="157"/>
      <c r="K11" s="157"/>
      <c r="L11" s="157"/>
      <c r="M11" s="158"/>
      <c r="N11" s="83"/>
      <c r="O11" s="84"/>
      <c r="P11" s="85"/>
      <c r="Q11" s="131"/>
      <c r="R11" s="131"/>
      <c r="S11" s="131"/>
      <c r="T11" s="131"/>
      <c r="U11" s="131"/>
      <c r="V11" s="131"/>
      <c r="W11" s="131"/>
      <c r="X11" s="131"/>
      <c r="Y11" s="131"/>
      <c r="Z11" s="132"/>
      <c r="AA11" s="84"/>
      <c r="AB11" s="84"/>
      <c r="AC11" s="156"/>
      <c r="AD11" s="157"/>
      <c r="AE11" s="157"/>
      <c r="AF11" s="157"/>
      <c r="AG11" s="157"/>
      <c r="AH11" s="157"/>
      <c r="AI11" s="157"/>
      <c r="AJ11" s="157"/>
      <c r="AK11" s="157"/>
      <c r="AL11" s="157"/>
      <c r="AM11" s="158"/>
      <c r="AN11" s="73"/>
      <c r="AO11" s="62"/>
      <c r="AP11" s="62"/>
    </row>
    <row r="12" spans="1:42" ht="18" customHeight="1" thickBot="1" x14ac:dyDescent="0.35">
      <c r="A12" s="60"/>
      <c r="B12" s="70"/>
      <c r="C12" s="159"/>
      <c r="D12" s="160"/>
      <c r="E12" s="160"/>
      <c r="F12" s="160"/>
      <c r="G12" s="160"/>
      <c r="H12" s="160"/>
      <c r="I12" s="160"/>
      <c r="J12" s="160"/>
      <c r="K12" s="160"/>
      <c r="L12" s="160"/>
      <c r="M12" s="161"/>
      <c r="N12" s="83"/>
      <c r="O12" s="84"/>
      <c r="P12" s="86"/>
      <c r="Q12" s="134"/>
      <c r="R12" s="134"/>
      <c r="S12" s="134"/>
      <c r="T12" s="134"/>
      <c r="U12" s="134"/>
      <c r="V12" s="134"/>
      <c r="W12" s="134"/>
      <c r="X12" s="134"/>
      <c r="Y12" s="134"/>
      <c r="Z12" s="135"/>
      <c r="AA12" s="84"/>
      <c r="AB12" s="84"/>
      <c r="AC12" s="159"/>
      <c r="AD12" s="160"/>
      <c r="AE12" s="160"/>
      <c r="AF12" s="160"/>
      <c r="AG12" s="160"/>
      <c r="AH12" s="160"/>
      <c r="AI12" s="160"/>
      <c r="AJ12" s="160"/>
      <c r="AK12" s="160"/>
      <c r="AL12" s="160"/>
      <c r="AM12" s="161"/>
      <c r="AN12" s="73"/>
      <c r="AO12" s="62"/>
      <c r="AP12" s="62"/>
    </row>
    <row r="13" spans="1:42" ht="18" customHeight="1" x14ac:dyDescent="0.3">
      <c r="A13" s="60"/>
      <c r="B13" s="70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3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73"/>
      <c r="AO13" s="62"/>
      <c r="AP13" s="62"/>
    </row>
    <row r="14" spans="1:42" ht="18" customHeight="1" thickBot="1" x14ac:dyDescent="0.35">
      <c r="A14" s="60"/>
      <c r="B14" s="70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73"/>
      <c r="AN14" s="73"/>
      <c r="AO14" s="62"/>
      <c r="AP14" s="62"/>
    </row>
    <row r="15" spans="1:42" ht="18" customHeight="1" x14ac:dyDescent="0.3">
      <c r="A15" s="60"/>
      <c r="B15" s="70"/>
      <c r="C15" s="151" t="str">
        <f ca="1">TEXT(StartDate+0,"dd")</f>
        <v>09</v>
      </c>
      <c r="D15" s="152"/>
      <c r="E15" s="147" t="str">
        <f ca="1">(TEXT(StartDate+0,"aaaa"))</f>
        <v>Monday</v>
      </c>
      <c r="F15" s="147"/>
      <c r="G15" s="147"/>
      <c r="H15" s="155"/>
      <c r="I15" s="148" t="str">
        <f ca="1">TEXT(StartDate+1,"dd")</f>
        <v>10</v>
      </c>
      <c r="J15" s="148"/>
      <c r="K15" s="147" t="str">
        <f ca="1">(TEXT(StartDate+1,"aaaa"))</f>
        <v>Tuesday</v>
      </c>
      <c r="L15" s="147"/>
      <c r="M15" s="147"/>
      <c r="N15" s="148" t="str">
        <f ca="1">TEXT(StartDate+2,"dd")</f>
        <v>11</v>
      </c>
      <c r="O15" s="148"/>
      <c r="P15" s="147" t="str">
        <f ca="1">(TEXT(StartDate+2,"aaaa"))</f>
        <v>Wednesday</v>
      </c>
      <c r="Q15" s="147"/>
      <c r="R15" s="147"/>
      <c r="S15" s="148" t="str">
        <f ca="1">TEXT(StartDate+3,"dd")</f>
        <v>12</v>
      </c>
      <c r="T15" s="148"/>
      <c r="U15" s="147" t="str">
        <f ca="1">(TEXT(StartDate+3,"aaaa"))</f>
        <v>Thursday</v>
      </c>
      <c r="V15" s="147"/>
      <c r="W15" s="147"/>
      <c r="X15" s="148" t="str">
        <f ca="1">TEXT(StartDate+4,"dd")</f>
        <v>13</v>
      </c>
      <c r="Y15" s="148"/>
      <c r="Z15" s="147" t="str">
        <f ca="1">(TEXT(StartDate+4,"aaaa"))</f>
        <v>Friday</v>
      </c>
      <c r="AA15" s="147"/>
      <c r="AB15" s="147"/>
      <c r="AC15" s="148" t="str">
        <f ca="1">TEXT(StartDate+5,"dd")</f>
        <v>14</v>
      </c>
      <c r="AD15" s="148"/>
      <c r="AE15" s="147" t="str">
        <f ca="1">(TEXT(StartDate+5,"aaaa"))</f>
        <v>Saturday</v>
      </c>
      <c r="AF15" s="147"/>
      <c r="AG15" s="147"/>
      <c r="AH15" s="148" t="str">
        <f ca="1">TEXT(StartDate+6,"dd")</f>
        <v>15</v>
      </c>
      <c r="AI15" s="148"/>
      <c r="AJ15" s="147" t="str">
        <f ca="1">(TEXT(StartDate+6,"aaaa"))</f>
        <v>Sunday</v>
      </c>
      <c r="AK15" s="147"/>
      <c r="AL15" s="147"/>
      <c r="AM15" s="88"/>
      <c r="AN15" s="73"/>
      <c r="AO15" s="62"/>
      <c r="AP15" s="62"/>
    </row>
    <row r="16" spans="1:42" ht="20.100000000000001" customHeight="1" thickBot="1" x14ac:dyDescent="0.35">
      <c r="A16" s="60"/>
      <c r="B16" s="70"/>
      <c r="C16" s="153"/>
      <c r="D16" s="154"/>
      <c r="E16" s="162" t="str">
        <f ca="1">(TEXT(StartDate+0,"mmmm"))</f>
        <v>November</v>
      </c>
      <c r="F16" s="162"/>
      <c r="G16" s="162"/>
      <c r="H16" s="163"/>
      <c r="I16" s="149"/>
      <c r="J16" s="149"/>
      <c r="K16" s="162" t="str">
        <f ca="1">(TEXT(StartDate+1,"mmmm"))</f>
        <v>November</v>
      </c>
      <c r="L16" s="162"/>
      <c r="M16" s="162"/>
      <c r="N16" s="149"/>
      <c r="O16" s="149"/>
      <c r="P16" s="162" t="str">
        <f ca="1">(TEXT(StartDate+2,"mmmm"))</f>
        <v>November</v>
      </c>
      <c r="Q16" s="162"/>
      <c r="R16" s="162"/>
      <c r="S16" s="149"/>
      <c r="T16" s="149"/>
      <c r="U16" s="162" t="str">
        <f ca="1">(TEXT(StartDate+3,"mmmm"))</f>
        <v>November</v>
      </c>
      <c r="V16" s="162"/>
      <c r="W16" s="162"/>
      <c r="X16" s="149"/>
      <c r="Y16" s="149"/>
      <c r="Z16" s="162" t="str">
        <f ca="1">(TEXT(StartDate+4,"mmmm"))</f>
        <v>November</v>
      </c>
      <c r="AA16" s="162"/>
      <c r="AB16" s="162"/>
      <c r="AC16" s="149"/>
      <c r="AD16" s="149"/>
      <c r="AE16" s="162" t="str">
        <f ca="1">(TEXT(StartDate+5,"mmmm"))</f>
        <v>November</v>
      </c>
      <c r="AF16" s="162"/>
      <c r="AG16" s="162"/>
      <c r="AH16" s="149"/>
      <c r="AI16" s="149"/>
      <c r="AJ16" s="162" t="str">
        <f ca="1">(TEXT(StartDate+6,"mmmm"))</f>
        <v>November</v>
      </c>
      <c r="AK16" s="162"/>
      <c r="AL16" s="162"/>
      <c r="AM16" s="89"/>
      <c r="AN16" s="73"/>
      <c r="AO16" s="62"/>
      <c r="AP16" s="62"/>
    </row>
    <row r="17" spans="1:42" ht="20.100000000000001" customHeight="1" x14ac:dyDescent="0.3">
      <c r="A17" s="60"/>
      <c r="B17" s="70"/>
      <c r="C17" s="90" t="s">
        <v>180</v>
      </c>
      <c r="D17" s="150" t="s">
        <v>162</v>
      </c>
      <c r="E17" s="150"/>
      <c r="F17" s="150"/>
      <c r="G17" s="150"/>
      <c r="H17" s="150"/>
      <c r="I17" s="91" t="s">
        <v>125</v>
      </c>
      <c r="J17" s="117" t="s">
        <v>170</v>
      </c>
      <c r="K17" s="117"/>
      <c r="L17" s="117"/>
      <c r="M17" s="117"/>
      <c r="N17" s="91" t="s">
        <v>125</v>
      </c>
      <c r="O17" s="150" t="s">
        <v>172</v>
      </c>
      <c r="P17" s="150"/>
      <c r="Q17" s="150"/>
      <c r="R17" s="150"/>
      <c r="S17" s="91"/>
      <c r="T17" s="117" t="s">
        <v>175</v>
      </c>
      <c r="U17" s="117"/>
      <c r="V17" s="117"/>
      <c r="W17" s="117"/>
      <c r="X17" s="91"/>
      <c r="Y17" s="117" t="s">
        <v>176</v>
      </c>
      <c r="Z17" s="117"/>
      <c r="AA17" s="117"/>
      <c r="AB17" s="117"/>
      <c r="AC17" s="91"/>
      <c r="AD17" s="117" t="s">
        <v>177</v>
      </c>
      <c r="AE17" s="117"/>
      <c r="AF17" s="117"/>
      <c r="AG17" s="117"/>
      <c r="AH17" s="91"/>
      <c r="AI17" s="117" t="s">
        <v>178</v>
      </c>
      <c r="AJ17" s="117"/>
      <c r="AK17" s="117"/>
      <c r="AL17" s="117"/>
      <c r="AM17" s="118"/>
      <c r="AN17" s="73"/>
      <c r="AO17" s="62"/>
      <c r="AP17" s="62"/>
    </row>
    <row r="18" spans="1:42" ht="20.100000000000001" customHeight="1" x14ac:dyDescent="0.3">
      <c r="A18" s="60"/>
      <c r="B18" s="70"/>
      <c r="C18" s="85" t="s">
        <v>180</v>
      </c>
      <c r="D18" s="117" t="s">
        <v>163</v>
      </c>
      <c r="E18" s="117"/>
      <c r="F18" s="117"/>
      <c r="G18" s="117"/>
      <c r="H18" s="146"/>
      <c r="I18" s="92" t="s">
        <v>125</v>
      </c>
      <c r="J18" s="117" t="s">
        <v>171</v>
      </c>
      <c r="K18" s="117"/>
      <c r="L18" s="117"/>
      <c r="M18" s="117"/>
      <c r="N18" s="92"/>
      <c r="O18" s="117" t="s">
        <v>173</v>
      </c>
      <c r="P18" s="117"/>
      <c r="Q18" s="117"/>
      <c r="R18" s="117"/>
      <c r="S18" s="92"/>
      <c r="T18" s="117" t="s">
        <v>174</v>
      </c>
      <c r="U18" s="117"/>
      <c r="V18" s="117"/>
      <c r="W18" s="117"/>
      <c r="X18" s="92"/>
      <c r="Y18" s="117"/>
      <c r="Z18" s="117"/>
      <c r="AA18" s="117"/>
      <c r="AB18" s="117"/>
      <c r="AC18" s="92"/>
      <c r="AD18" s="117"/>
      <c r="AE18" s="117"/>
      <c r="AF18" s="117"/>
      <c r="AG18" s="117"/>
      <c r="AH18" s="92"/>
      <c r="AI18" s="117"/>
      <c r="AJ18" s="117"/>
      <c r="AK18" s="117"/>
      <c r="AL18" s="117"/>
      <c r="AM18" s="118"/>
      <c r="AN18" s="73"/>
      <c r="AO18" s="62"/>
      <c r="AP18" s="62"/>
    </row>
    <row r="19" spans="1:42" ht="18" customHeight="1" x14ac:dyDescent="0.3">
      <c r="A19" s="60"/>
      <c r="B19" s="70"/>
      <c r="C19" s="85" t="s">
        <v>180</v>
      </c>
      <c r="D19" s="117" t="s">
        <v>164</v>
      </c>
      <c r="E19" s="117"/>
      <c r="F19" s="117"/>
      <c r="G19" s="117"/>
      <c r="H19" s="146"/>
      <c r="I19" s="92"/>
      <c r="J19" s="117"/>
      <c r="K19" s="117"/>
      <c r="L19" s="117"/>
      <c r="M19" s="117"/>
      <c r="N19" s="92"/>
      <c r="O19" s="117"/>
      <c r="P19" s="117"/>
      <c r="Q19" s="117"/>
      <c r="R19" s="117"/>
      <c r="S19" s="92"/>
      <c r="T19" s="117"/>
      <c r="U19" s="117"/>
      <c r="V19" s="117"/>
      <c r="W19" s="117"/>
      <c r="X19" s="92"/>
      <c r="Y19" s="117"/>
      <c r="Z19" s="117"/>
      <c r="AA19" s="117"/>
      <c r="AB19" s="117"/>
      <c r="AC19" s="92"/>
      <c r="AD19" s="117"/>
      <c r="AE19" s="117"/>
      <c r="AF19" s="117"/>
      <c r="AG19" s="117"/>
      <c r="AH19" s="92"/>
      <c r="AI19" s="117"/>
      <c r="AJ19" s="117"/>
      <c r="AK19" s="117"/>
      <c r="AL19" s="117"/>
      <c r="AM19" s="118"/>
      <c r="AN19" s="73"/>
      <c r="AO19" s="62"/>
      <c r="AP19" s="62"/>
    </row>
    <row r="20" spans="1:42" ht="18" customHeight="1" x14ac:dyDescent="0.3">
      <c r="A20" s="60"/>
      <c r="B20" s="70"/>
      <c r="C20" s="85" t="s">
        <v>125</v>
      </c>
      <c r="D20" s="117" t="s">
        <v>165</v>
      </c>
      <c r="E20" s="117"/>
      <c r="F20" s="117"/>
      <c r="G20" s="117"/>
      <c r="H20" s="146"/>
      <c r="I20" s="92"/>
      <c r="J20" s="117"/>
      <c r="K20" s="117"/>
      <c r="L20" s="117"/>
      <c r="M20" s="117"/>
      <c r="N20" s="92"/>
      <c r="O20" s="117"/>
      <c r="P20" s="117"/>
      <c r="Q20" s="117"/>
      <c r="R20" s="117"/>
      <c r="S20" s="92"/>
      <c r="T20" s="117"/>
      <c r="U20" s="117"/>
      <c r="V20" s="117"/>
      <c r="W20" s="117"/>
      <c r="X20" s="92"/>
      <c r="Y20" s="117"/>
      <c r="Z20" s="117"/>
      <c r="AA20" s="117"/>
      <c r="AB20" s="117"/>
      <c r="AC20" s="92"/>
      <c r="AD20" s="117"/>
      <c r="AE20" s="117"/>
      <c r="AF20" s="117"/>
      <c r="AG20" s="117"/>
      <c r="AH20" s="92"/>
      <c r="AI20" s="117"/>
      <c r="AJ20" s="117"/>
      <c r="AK20" s="117"/>
      <c r="AL20" s="117"/>
      <c r="AM20" s="118"/>
      <c r="AN20" s="73"/>
      <c r="AO20" s="62"/>
      <c r="AP20" s="62"/>
    </row>
    <row r="21" spans="1:42" ht="18" customHeight="1" x14ac:dyDescent="0.3">
      <c r="A21" s="60"/>
      <c r="B21" s="70"/>
      <c r="C21" s="85" t="s">
        <v>125</v>
      </c>
      <c r="D21" s="117" t="s">
        <v>166</v>
      </c>
      <c r="E21" s="117"/>
      <c r="F21" s="117"/>
      <c r="G21" s="117"/>
      <c r="H21" s="146"/>
      <c r="I21" s="92"/>
      <c r="J21" s="117"/>
      <c r="K21" s="117"/>
      <c r="L21" s="117"/>
      <c r="M21" s="117"/>
      <c r="N21" s="92"/>
      <c r="O21" s="117"/>
      <c r="P21" s="117"/>
      <c r="Q21" s="117"/>
      <c r="R21" s="117"/>
      <c r="S21" s="92"/>
      <c r="T21" s="117"/>
      <c r="U21" s="117"/>
      <c r="V21" s="117"/>
      <c r="W21" s="117"/>
      <c r="X21" s="92"/>
      <c r="Y21" s="117"/>
      <c r="Z21" s="117"/>
      <c r="AA21" s="117"/>
      <c r="AB21" s="117"/>
      <c r="AC21" s="92"/>
      <c r="AD21" s="117"/>
      <c r="AE21" s="117"/>
      <c r="AF21" s="117"/>
      <c r="AG21" s="117"/>
      <c r="AH21" s="92"/>
      <c r="AI21" s="117"/>
      <c r="AJ21" s="117"/>
      <c r="AK21" s="117"/>
      <c r="AL21" s="117"/>
      <c r="AM21" s="118"/>
      <c r="AN21" s="73"/>
      <c r="AO21" s="62"/>
      <c r="AP21" s="62"/>
    </row>
    <row r="22" spans="1:42" ht="18" customHeight="1" x14ac:dyDescent="0.3">
      <c r="A22" s="60"/>
      <c r="B22" s="70"/>
      <c r="C22" s="85" t="s">
        <v>125</v>
      </c>
      <c r="D22" s="117" t="s">
        <v>167</v>
      </c>
      <c r="E22" s="117"/>
      <c r="F22" s="117"/>
      <c r="G22" s="117"/>
      <c r="H22" s="117"/>
      <c r="I22" s="92"/>
      <c r="J22" s="117"/>
      <c r="K22" s="117"/>
      <c r="L22" s="117"/>
      <c r="M22" s="117"/>
      <c r="N22" s="92"/>
      <c r="O22" s="117"/>
      <c r="P22" s="117"/>
      <c r="Q22" s="117"/>
      <c r="R22" s="117"/>
      <c r="S22" s="92"/>
      <c r="T22" s="117"/>
      <c r="U22" s="117"/>
      <c r="V22" s="117"/>
      <c r="W22" s="117"/>
      <c r="X22" s="92"/>
      <c r="Y22" s="117"/>
      <c r="Z22" s="117"/>
      <c r="AA22" s="117"/>
      <c r="AB22" s="117"/>
      <c r="AC22" s="92"/>
      <c r="AD22" s="117"/>
      <c r="AE22" s="117"/>
      <c r="AF22" s="117"/>
      <c r="AG22" s="117"/>
      <c r="AH22" s="92"/>
      <c r="AI22" s="117"/>
      <c r="AJ22" s="117"/>
      <c r="AK22" s="117"/>
      <c r="AL22" s="117"/>
      <c r="AM22" s="118"/>
      <c r="AN22" s="73"/>
      <c r="AO22" s="62"/>
      <c r="AP22" s="62"/>
    </row>
    <row r="23" spans="1:42" ht="18" customHeight="1" x14ac:dyDescent="0.3">
      <c r="A23" s="60"/>
      <c r="B23" s="70"/>
      <c r="C23" s="85" t="s">
        <v>125</v>
      </c>
      <c r="D23" s="117" t="s">
        <v>168</v>
      </c>
      <c r="E23" s="117"/>
      <c r="F23" s="117"/>
      <c r="G23" s="117"/>
      <c r="H23" s="117"/>
      <c r="I23" s="92"/>
      <c r="J23" s="117"/>
      <c r="K23" s="117"/>
      <c r="L23" s="117"/>
      <c r="M23" s="117"/>
      <c r="N23" s="92"/>
      <c r="O23" s="117"/>
      <c r="P23" s="117"/>
      <c r="Q23" s="117"/>
      <c r="R23" s="117"/>
      <c r="S23" s="92"/>
      <c r="T23" s="117"/>
      <c r="U23" s="117"/>
      <c r="V23" s="117"/>
      <c r="W23" s="117"/>
      <c r="X23" s="92"/>
      <c r="Y23" s="117"/>
      <c r="Z23" s="117"/>
      <c r="AA23" s="117"/>
      <c r="AB23" s="117"/>
      <c r="AC23" s="92"/>
      <c r="AD23" s="117"/>
      <c r="AE23" s="117"/>
      <c r="AF23" s="117"/>
      <c r="AG23" s="117"/>
      <c r="AH23" s="92"/>
      <c r="AI23" s="117"/>
      <c r="AJ23" s="117"/>
      <c r="AK23" s="117"/>
      <c r="AL23" s="117"/>
      <c r="AM23" s="118"/>
      <c r="AN23" s="73"/>
      <c r="AO23" s="62"/>
      <c r="AP23" s="62"/>
    </row>
    <row r="24" spans="1:42" ht="18" customHeight="1" x14ac:dyDescent="0.3">
      <c r="A24" s="60"/>
      <c r="B24" s="70"/>
      <c r="C24" s="85" t="s">
        <v>125</v>
      </c>
      <c r="D24" s="117" t="s">
        <v>169</v>
      </c>
      <c r="E24" s="117"/>
      <c r="F24" s="117"/>
      <c r="G24" s="117"/>
      <c r="H24" s="117"/>
      <c r="I24" s="92"/>
      <c r="J24" s="117"/>
      <c r="K24" s="117"/>
      <c r="L24" s="117"/>
      <c r="M24" s="117"/>
      <c r="N24" s="92"/>
      <c r="O24" s="117"/>
      <c r="P24" s="117"/>
      <c r="Q24" s="117"/>
      <c r="R24" s="117"/>
      <c r="S24" s="92"/>
      <c r="T24" s="117"/>
      <c r="U24" s="117"/>
      <c r="V24" s="117"/>
      <c r="W24" s="117"/>
      <c r="X24" s="92"/>
      <c r="Y24" s="117"/>
      <c r="Z24" s="117"/>
      <c r="AA24" s="117"/>
      <c r="AB24" s="117"/>
      <c r="AC24" s="92"/>
      <c r="AD24" s="117"/>
      <c r="AE24" s="117"/>
      <c r="AF24" s="117"/>
      <c r="AG24" s="117"/>
      <c r="AH24" s="92"/>
      <c r="AI24" s="117"/>
      <c r="AJ24" s="117"/>
      <c r="AK24" s="117"/>
      <c r="AL24" s="117"/>
      <c r="AM24" s="118"/>
      <c r="AN24" s="73"/>
      <c r="AO24" s="62"/>
      <c r="AP24" s="62"/>
    </row>
    <row r="25" spans="1:42" ht="18" customHeight="1" x14ac:dyDescent="0.3">
      <c r="A25" s="60"/>
      <c r="B25" s="70"/>
      <c r="C25" s="85"/>
      <c r="D25" s="117"/>
      <c r="E25" s="117"/>
      <c r="F25" s="117"/>
      <c r="G25" s="117"/>
      <c r="H25" s="117"/>
      <c r="I25" s="92"/>
      <c r="J25" s="117"/>
      <c r="K25" s="117"/>
      <c r="L25" s="117"/>
      <c r="M25" s="117"/>
      <c r="N25" s="92"/>
      <c r="O25" s="117"/>
      <c r="P25" s="117"/>
      <c r="Q25" s="117"/>
      <c r="R25" s="117"/>
      <c r="S25" s="92"/>
      <c r="T25" s="117"/>
      <c r="U25" s="117"/>
      <c r="V25" s="117"/>
      <c r="W25" s="117"/>
      <c r="X25" s="92"/>
      <c r="Y25" s="117"/>
      <c r="Z25" s="117"/>
      <c r="AA25" s="117"/>
      <c r="AB25" s="117"/>
      <c r="AC25" s="92"/>
      <c r="AD25" s="117"/>
      <c r="AE25" s="117"/>
      <c r="AF25" s="117"/>
      <c r="AG25" s="117"/>
      <c r="AH25" s="92"/>
      <c r="AI25" s="117"/>
      <c r="AJ25" s="117"/>
      <c r="AK25" s="117"/>
      <c r="AL25" s="117"/>
      <c r="AM25" s="118"/>
      <c r="AN25" s="73"/>
      <c r="AO25" s="62"/>
      <c r="AP25" s="62"/>
    </row>
    <row r="26" spans="1:42" ht="18" customHeight="1" x14ac:dyDescent="0.3">
      <c r="A26" s="60"/>
      <c r="B26" s="70"/>
      <c r="C26" s="85" t="s">
        <v>125</v>
      </c>
      <c r="D26" s="117" t="s">
        <v>131</v>
      </c>
      <c r="E26" s="117"/>
      <c r="F26" s="117"/>
      <c r="G26" s="117"/>
      <c r="H26" s="117"/>
      <c r="I26" s="116" t="s">
        <v>125</v>
      </c>
      <c r="J26" s="143" t="s">
        <v>134</v>
      </c>
      <c r="K26" s="143"/>
      <c r="L26" s="143"/>
      <c r="M26" s="143"/>
      <c r="N26" s="116"/>
      <c r="O26" s="143" t="s">
        <v>137</v>
      </c>
      <c r="P26" s="143"/>
      <c r="Q26" s="143"/>
      <c r="R26" s="145"/>
      <c r="S26" s="116"/>
      <c r="T26" s="143" t="s">
        <v>140</v>
      </c>
      <c r="U26" s="143"/>
      <c r="V26" s="143"/>
      <c r="W26" s="143"/>
      <c r="X26" s="116"/>
      <c r="Y26" s="143" t="s">
        <v>143</v>
      </c>
      <c r="Z26" s="143"/>
      <c r="AA26" s="143"/>
      <c r="AB26" s="143"/>
      <c r="AC26" s="116"/>
      <c r="AD26" s="143" t="s">
        <v>146</v>
      </c>
      <c r="AE26" s="143"/>
      <c r="AF26" s="143"/>
      <c r="AG26" s="143"/>
      <c r="AH26" s="116"/>
      <c r="AI26" s="143" t="s">
        <v>149</v>
      </c>
      <c r="AJ26" s="143"/>
      <c r="AK26" s="143"/>
      <c r="AL26" s="143"/>
      <c r="AM26" s="144"/>
      <c r="AN26" s="73"/>
      <c r="AO26" s="62"/>
      <c r="AP26" s="62"/>
    </row>
    <row r="27" spans="1:42" ht="18" customHeight="1" x14ac:dyDescent="0.3">
      <c r="A27" s="60"/>
      <c r="B27" s="70"/>
      <c r="C27" s="85" t="s">
        <v>125</v>
      </c>
      <c r="D27" s="117" t="s">
        <v>132</v>
      </c>
      <c r="E27" s="117"/>
      <c r="F27" s="117"/>
      <c r="G27" s="117"/>
      <c r="H27" s="117"/>
      <c r="I27" s="116" t="s">
        <v>125</v>
      </c>
      <c r="J27" s="143" t="s">
        <v>135</v>
      </c>
      <c r="K27" s="143"/>
      <c r="L27" s="143"/>
      <c r="M27" s="143"/>
      <c r="N27" s="116"/>
      <c r="O27" s="143" t="s">
        <v>138</v>
      </c>
      <c r="P27" s="143"/>
      <c r="Q27" s="143"/>
      <c r="R27" s="143"/>
      <c r="S27" s="116"/>
      <c r="T27" s="143" t="s">
        <v>141</v>
      </c>
      <c r="U27" s="143"/>
      <c r="V27" s="143"/>
      <c r="W27" s="143"/>
      <c r="X27" s="116"/>
      <c r="Y27" s="143" t="s">
        <v>144</v>
      </c>
      <c r="Z27" s="143"/>
      <c r="AA27" s="143"/>
      <c r="AB27" s="143"/>
      <c r="AC27" s="116"/>
      <c r="AD27" s="143" t="s">
        <v>147</v>
      </c>
      <c r="AE27" s="143"/>
      <c r="AF27" s="143"/>
      <c r="AG27" s="143"/>
      <c r="AH27" s="116"/>
      <c r="AI27" s="143" t="s">
        <v>150</v>
      </c>
      <c r="AJ27" s="143"/>
      <c r="AK27" s="143"/>
      <c r="AL27" s="143"/>
      <c r="AM27" s="144"/>
      <c r="AN27" s="73"/>
      <c r="AO27" s="62"/>
      <c r="AP27" s="62"/>
    </row>
    <row r="28" spans="1:42" ht="18" customHeight="1" x14ac:dyDescent="0.3">
      <c r="A28" s="60"/>
      <c r="B28" s="70"/>
      <c r="C28" s="85" t="s">
        <v>125</v>
      </c>
      <c r="D28" s="117" t="s">
        <v>133</v>
      </c>
      <c r="E28" s="117"/>
      <c r="F28" s="117"/>
      <c r="G28" s="117"/>
      <c r="H28" s="117"/>
      <c r="I28" s="116" t="s">
        <v>125</v>
      </c>
      <c r="J28" s="143" t="s">
        <v>136</v>
      </c>
      <c r="K28" s="143"/>
      <c r="L28" s="143"/>
      <c r="M28" s="143"/>
      <c r="N28" s="116"/>
      <c r="O28" s="143" t="s">
        <v>139</v>
      </c>
      <c r="P28" s="143"/>
      <c r="Q28" s="143"/>
      <c r="R28" s="143"/>
      <c r="S28" s="116"/>
      <c r="T28" s="143" t="s">
        <v>142</v>
      </c>
      <c r="U28" s="143"/>
      <c r="V28" s="143"/>
      <c r="W28" s="143"/>
      <c r="X28" s="116"/>
      <c r="Y28" s="143" t="s">
        <v>145</v>
      </c>
      <c r="Z28" s="143"/>
      <c r="AA28" s="143"/>
      <c r="AB28" s="143"/>
      <c r="AC28" s="116"/>
      <c r="AD28" s="143" t="s">
        <v>148</v>
      </c>
      <c r="AE28" s="143"/>
      <c r="AF28" s="143"/>
      <c r="AG28" s="143"/>
      <c r="AH28" s="116"/>
      <c r="AI28" s="143"/>
      <c r="AJ28" s="143"/>
      <c r="AK28" s="143"/>
      <c r="AL28" s="143"/>
      <c r="AM28" s="144"/>
      <c r="AN28" s="73"/>
      <c r="AO28" s="62"/>
      <c r="AP28" s="62"/>
    </row>
    <row r="29" spans="1:42" ht="18" customHeight="1" x14ac:dyDescent="0.3">
      <c r="A29" s="60"/>
      <c r="B29" s="70"/>
      <c r="C29" s="85" t="s">
        <v>125</v>
      </c>
      <c r="D29" s="117" t="s">
        <v>151</v>
      </c>
      <c r="E29" s="117"/>
      <c r="F29" s="117"/>
      <c r="G29" s="117"/>
      <c r="H29" s="117"/>
      <c r="I29" s="114" t="s">
        <v>125</v>
      </c>
      <c r="J29" s="138" t="s">
        <v>154</v>
      </c>
      <c r="K29" s="138"/>
      <c r="L29" s="138"/>
      <c r="M29" s="138"/>
      <c r="N29" s="114"/>
      <c r="O29" s="138" t="s">
        <v>157</v>
      </c>
      <c r="P29" s="138"/>
      <c r="Q29" s="138"/>
      <c r="R29" s="138"/>
      <c r="S29" s="114"/>
      <c r="T29" s="138" t="s">
        <v>160</v>
      </c>
      <c r="U29" s="138"/>
      <c r="V29" s="138"/>
      <c r="W29" s="138"/>
      <c r="X29" s="114"/>
      <c r="Y29" s="138"/>
      <c r="Z29" s="138"/>
      <c r="AA29" s="138"/>
      <c r="AB29" s="138"/>
      <c r="AC29" s="114"/>
      <c r="AD29" s="138"/>
      <c r="AE29" s="138"/>
      <c r="AF29" s="138"/>
      <c r="AG29" s="138"/>
      <c r="AH29" s="114"/>
      <c r="AI29" s="138"/>
      <c r="AJ29" s="138"/>
      <c r="AK29" s="138"/>
      <c r="AL29" s="138"/>
      <c r="AM29" s="139"/>
      <c r="AN29" s="73"/>
      <c r="AO29" s="62"/>
      <c r="AP29" s="62"/>
    </row>
    <row r="30" spans="1:42" ht="18" customHeight="1" x14ac:dyDescent="0.3">
      <c r="A30" s="60"/>
      <c r="B30" s="70"/>
      <c r="C30" s="85" t="s">
        <v>125</v>
      </c>
      <c r="D30" s="140" t="s">
        <v>152</v>
      </c>
      <c r="E30" s="140"/>
      <c r="F30" s="140"/>
      <c r="G30" s="140"/>
      <c r="H30" s="140"/>
      <c r="I30" s="114" t="s">
        <v>125</v>
      </c>
      <c r="J30" s="138" t="s">
        <v>155</v>
      </c>
      <c r="K30" s="138"/>
      <c r="L30" s="138"/>
      <c r="M30" s="138"/>
      <c r="N30" s="114"/>
      <c r="O30" s="138" t="s">
        <v>158</v>
      </c>
      <c r="P30" s="138"/>
      <c r="Q30" s="138"/>
      <c r="R30" s="138"/>
      <c r="S30" s="114"/>
      <c r="T30" s="138" t="s">
        <v>161</v>
      </c>
      <c r="U30" s="138"/>
      <c r="V30" s="138"/>
      <c r="W30" s="138"/>
      <c r="X30" s="114"/>
      <c r="Y30" s="141"/>
      <c r="Z30" s="141"/>
      <c r="AA30" s="141"/>
      <c r="AB30" s="141"/>
      <c r="AC30" s="114"/>
      <c r="AD30" s="141"/>
      <c r="AE30" s="141"/>
      <c r="AF30" s="141"/>
      <c r="AG30" s="141"/>
      <c r="AH30" s="114"/>
      <c r="AI30" s="141"/>
      <c r="AJ30" s="141"/>
      <c r="AK30" s="141"/>
      <c r="AL30" s="141"/>
      <c r="AM30" s="142"/>
      <c r="AN30" s="73"/>
      <c r="AO30" s="62"/>
      <c r="AP30" s="62"/>
    </row>
    <row r="31" spans="1:42" ht="18" customHeight="1" thickBot="1" x14ac:dyDescent="0.35">
      <c r="A31" s="60"/>
      <c r="B31" s="70"/>
      <c r="C31" s="86" t="s">
        <v>125</v>
      </c>
      <c r="D31" s="136" t="s">
        <v>153</v>
      </c>
      <c r="E31" s="136"/>
      <c r="F31" s="136"/>
      <c r="G31" s="136"/>
      <c r="H31" s="136"/>
      <c r="I31" s="115" t="s">
        <v>125</v>
      </c>
      <c r="J31" s="137" t="s">
        <v>156</v>
      </c>
      <c r="K31" s="137"/>
      <c r="L31" s="137"/>
      <c r="M31" s="137"/>
      <c r="N31" s="115"/>
      <c r="O31" s="137" t="s">
        <v>159</v>
      </c>
      <c r="P31" s="137"/>
      <c r="Q31" s="137"/>
      <c r="R31" s="137"/>
      <c r="S31" s="115"/>
      <c r="T31" s="119"/>
      <c r="U31" s="119"/>
      <c r="V31" s="119"/>
      <c r="W31" s="119"/>
      <c r="X31" s="115"/>
      <c r="Y31" s="119"/>
      <c r="Z31" s="119"/>
      <c r="AA31" s="119"/>
      <c r="AB31" s="119"/>
      <c r="AC31" s="115"/>
      <c r="AD31" s="119"/>
      <c r="AE31" s="119"/>
      <c r="AF31" s="119"/>
      <c r="AG31" s="119"/>
      <c r="AH31" s="115"/>
      <c r="AI31" s="119"/>
      <c r="AJ31" s="119"/>
      <c r="AK31" s="119"/>
      <c r="AL31" s="119"/>
      <c r="AM31" s="120"/>
      <c r="AN31" s="73"/>
      <c r="AO31" s="62"/>
      <c r="AP31" s="62"/>
    </row>
    <row r="32" spans="1:42" ht="18" customHeight="1" x14ac:dyDescent="0.3">
      <c r="A32" s="60"/>
      <c r="B32" s="70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73"/>
      <c r="AO32" s="62"/>
      <c r="AP32" s="62"/>
    </row>
    <row r="33" spans="1:42" ht="18" customHeight="1" thickBot="1" x14ac:dyDescent="0.35">
      <c r="A33" s="60"/>
      <c r="B33" s="70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62"/>
      <c r="AP33" s="62"/>
    </row>
    <row r="34" spans="1:42" ht="30" customHeight="1" thickBot="1" x14ac:dyDescent="0.35">
      <c r="A34" s="60"/>
      <c r="B34" s="70"/>
      <c r="C34" s="121" t="s">
        <v>126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3"/>
      <c r="AN34" s="73"/>
      <c r="AO34" s="62"/>
      <c r="AP34" s="62"/>
    </row>
    <row r="35" spans="1:42" s="82" customFormat="1" ht="21" customHeight="1" x14ac:dyDescent="0.35">
      <c r="A35" s="93"/>
      <c r="B35" s="94"/>
      <c r="C35" s="124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6"/>
      <c r="AN35" s="73"/>
      <c r="AO35" s="62"/>
      <c r="AP35" s="62"/>
    </row>
    <row r="36" spans="1:42" s="82" customFormat="1" ht="21" customHeight="1" x14ac:dyDescent="0.35">
      <c r="A36" s="93"/>
      <c r="B36" s="94"/>
      <c r="C36" s="127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9"/>
      <c r="AN36" s="73"/>
      <c r="AO36" s="62"/>
      <c r="AP36" s="62"/>
    </row>
    <row r="37" spans="1:42" ht="18" customHeight="1" x14ac:dyDescent="0.3">
      <c r="A37" s="60"/>
      <c r="B37" s="70"/>
      <c r="C37" s="130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2"/>
      <c r="AN37" s="73"/>
      <c r="AO37" s="62"/>
      <c r="AP37" s="62"/>
    </row>
    <row r="38" spans="1:42" ht="18" customHeight="1" thickBot="1" x14ac:dyDescent="0.35">
      <c r="A38" s="60"/>
      <c r="B38" s="70"/>
      <c r="C38" s="133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5"/>
      <c r="AN38" s="73"/>
      <c r="AO38" s="62"/>
      <c r="AP38" s="62"/>
    </row>
    <row r="39" spans="1:42" ht="18" customHeight="1" x14ac:dyDescent="0.3">
      <c r="A39" s="60"/>
      <c r="B39" s="70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62"/>
    </row>
    <row r="40" spans="1:42" s="62" customFormat="1" ht="18" customHeight="1" x14ac:dyDescent="0.3"/>
    <row r="41" spans="1:42" ht="18" customHeight="1" x14ac:dyDescent="0.3">
      <c r="A41" s="60"/>
      <c r="B41" s="60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0"/>
      <c r="AO41" s="62"/>
    </row>
    <row r="42" spans="1:42" ht="18" customHeight="1" x14ac:dyDescent="0.3">
      <c r="A42" s="60"/>
      <c r="B42" s="60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0"/>
      <c r="AO42" s="62"/>
    </row>
  </sheetData>
  <sheetProtection selectLockedCells="1"/>
  <mergeCells count="155">
    <mergeCell ref="C3:AM3"/>
    <mergeCell ref="Q4:U4"/>
    <mergeCell ref="V4:Z4"/>
    <mergeCell ref="C6:M6"/>
    <mergeCell ref="P6:Z6"/>
    <mergeCell ref="AC6:AM6"/>
    <mergeCell ref="C9:M9"/>
    <mergeCell ref="Q9:Z9"/>
    <mergeCell ref="AC9:AM9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Z15:AB15"/>
    <mergeCell ref="AC15:AD16"/>
    <mergeCell ref="AE15:AG15"/>
    <mergeCell ref="D18:H18"/>
    <mergeCell ref="J27:M27"/>
    <mergeCell ref="O18:R18"/>
    <mergeCell ref="T27:W27"/>
    <mergeCell ref="Y27:AB27"/>
    <mergeCell ref="AD27:AG27"/>
    <mergeCell ref="D17:H17"/>
    <mergeCell ref="O17:R17"/>
    <mergeCell ref="J17:M17"/>
    <mergeCell ref="J18:M18"/>
    <mergeCell ref="T17:W17"/>
    <mergeCell ref="T18:W18"/>
    <mergeCell ref="Y17:AB17"/>
    <mergeCell ref="Y18:AB18"/>
    <mergeCell ref="C15:D16"/>
    <mergeCell ref="E15:H15"/>
    <mergeCell ref="I15:J16"/>
    <mergeCell ref="K15:M15"/>
    <mergeCell ref="N15:O16"/>
    <mergeCell ref="P15:R15"/>
    <mergeCell ref="AI19:AM19"/>
    <mergeCell ref="D20:H20"/>
    <mergeCell ref="J29:M29"/>
    <mergeCell ref="O20:R20"/>
    <mergeCell ref="T29:W29"/>
    <mergeCell ref="Y20:AB20"/>
    <mergeCell ref="AD20:AG20"/>
    <mergeCell ref="AI20:AM20"/>
    <mergeCell ref="D19:H19"/>
    <mergeCell ref="J28:M28"/>
    <mergeCell ref="O19:R19"/>
    <mergeCell ref="T28:W28"/>
    <mergeCell ref="Y28:AB28"/>
    <mergeCell ref="AD28:AG28"/>
    <mergeCell ref="J19:M19"/>
    <mergeCell ref="J20:M20"/>
    <mergeCell ref="T19:W19"/>
    <mergeCell ref="T20:W20"/>
    <mergeCell ref="Y19:AB19"/>
    <mergeCell ref="AI27:AM27"/>
    <mergeCell ref="AI21:AM21"/>
    <mergeCell ref="D22:H22"/>
    <mergeCell ref="O22:R22"/>
    <mergeCell ref="T22:W22"/>
    <mergeCell ref="Y22:AB22"/>
    <mergeCell ref="AD22:AG22"/>
    <mergeCell ref="AI22:AM22"/>
    <mergeCell ref="D21:H21"/>
    <mergeCell ref="J30:M30"/>
    <mergeCell ref="O21:R21"/>
    <mergeCell ref="T30:W30"/>
    <mergeCell ref="Y21:AB21"/>
    <mergeCell ref="AD21:AG21"/>
    <mergeCell ref="J21:M21"/>
    <mergeCell ref="J22:M22"/>
    <mergeCell ref="T21:W21"/>
    <mergeCell ref="O25:R25"/>
    <mergeCell ref="T25:W25"/>
    <mergeCell ref="Y25:AB25"/>
    <mergeCell ref="AD25:AG25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C37:AM37"/>
    <mergeCell ref="C38:AM38"/>
    <mergeCell ref="D31:H31"/>
    <mergeCell ref="J31:M31"/>
    <mergeCell ref="O31:R31"/>
    <mergeCell ref="T31:W31"/>
    <mergeCell ref="Y31:AB31"/>
    <mergeCell ref="AD31:AG31"/>
    <mergeCell ref="AI29:AM29"/>
    <mergeCell ref="D30:H30"/>
    <mergeCell ref="O30:R30"/>
    <mergeCell ref="Y30:AB30"/>
    <mergeCell ref="AD30:AG30"/>
    <mergeCell ref="AI30:AM30"/>
    <mergeCell ref="D29:H29"/>
    <mergeCell ref="O29:R29"/>
    <mergeCell ref="Y29:AB29"/>
    <mergeCell ref="AD29:AG29"/>
    <mergeCell ref="AD17:AG17"/>
    <mergeCell ref="AD18:AG18"/>
    <mergeCell ref="AD19:AG19"/>
    <mergeCell ref="AI17:AM17"/>
    <mergeCell ref="AI18:AM18"/>
    <mergeCell ref="AI31:AM31"/>
    <mergeCell ref="C34:AM34"/>
    <mergeCell ref="C35:AM35"/>
    <mergeCell ref="C36:AM36"/>
    <mergeCell ref="D28:H28"/>
    <mergeCell ref="O28:R28"/>
    <mergeCell ref="AI28:AM28"/>
    <mergeCell ref="D27:H27"/>
    <mergeCell ref="O27:R27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</mergeCells>
  <conditionalFormatting sqref="C6:C12 C15 E15:E16 O13:AM13 C1:AM1 C35:C38 C43:AM1048576 C4:AM5 O6:O12 AA6:AB12 J23:J25 T30 Y21:Y25 AD21:AD25 AH17:AH21 T22:T25 Y27:Y31 AD27:AD31 J27:J30 AH22:AI31 C17:D31">
    <cfRule type="cellIs" dxfId="165" priority="130" operator="equal">
      <formula>"✖"</formula>
    </cfRule>
  </conditionalFormatting>
  <conditionalFormatting sqref="C6:C12 C15 E15:E16 O13:AM13 C1:AM1 C35:C38 C43:AM1048576 C4:AM5 O6:O12 AA6:AB12 J23:J25 T30 Y21:Y25 AD21:AD25 AH17:AH21 T22:T25 Y27:Y31 AD27:AD31 J27:J30 AH22:AI31 C17:D31">
    <cfRule type="cellIs" dxfId="164" priority="129" operator="equal">
      <formula>"✔"</formula>
    </cfRule>
  </conditionalFormatting>
  <conditionalFormatting sqref="P8">
    <cfRule type="cellIs" dxfId="163" priority="110" operator="equal">
      <formula>"✖"</formula>
    </cfRule>
  </conditionalFormatting>
  <conditionalFormatting sqref="P8">
    <cfRule type="cellIs" dxfId="162" priority="109" operator="equal">
      <formula>"✔"</formula>
    </cfRule>
  </conditionalFormatting>
  <conditionalFormatting sqref="P12">
    <cfRule type="cellIs" dxfId="161" priority="102" operator="equal">
      <formula>"✖"</formula>
    </cfRule>
  </conditionalFormatting>
  <conditionalFormatting sqref="P12">
    <cfRule type="cellIs" dxfId="160" priority="101" operator="equal">
      <formula>"✔"</formula>
    </cfRule>
  </conditionalFormatting>
  <conditionalFormatting sqref="P10">
    <cfRule type="cellIs" dxfId="159" priority="106" operator="equal">
      <formula>"✖"</formula>
    </cfRule>
  </conditionalFormatting>
  <conditionalFormatting sqref="P10">
    <cfRule type="cellIs" dxfId="158" priority="105" operator="equal">
      <formula>"✔"</formula>
    </cfRule>
  </conditionalFormatting>
  <conditionalFormatting sqref="P11">
    <cfRule type="cellIs" dxfId="157" priority="104" operator="equal">
      <formula>"✖"</formula>
    </cfRule>
  </conditionalFormatting>
  <conditionalFormatting sqref="P11">
    <cfRule type="cellIs" dxfId="156" priority="103" operator="equal">
      <formula>"✔"</formula>
    </cfRule>
  </conditionalFormatting>
  <conditionalFormatting sqref="N6:N13">
    <cfRule type="cellIs" dxfId="155" priority="128" operator="equal">
      <formula>"✖"</formula>
    </cfRule>
  </conditionalFormatting>
  <conditionalFormatting sqref="N6:N13">
    <cfRule type="cellIs" dxfId="154" priority="127" operator="equal">
      <formula>"✔"</formula>
    </cfRule>
  </conditionalFormatting>
  <conditionalFormatting sqref="AC7:AC12">
    <cfRule type="cellIs" dxfId="153" priority="113" operator="equal">
      <formula>"✔"</formula>
    </cfRule>
  </conditionalFormatting>
  <conditionalFormatting sqref="I15">
    <cfRule type="cellIs" dxfId="152" priority="126" operator="equal">
      <formula>"✖"</formula>
    </cfRule>
  </conditionalFormatting>
  <conditionalFormatting sqref="I15">
    <cfRule type="cellIs" dxfId="151" priority="125" operator="equal">
      <formula>"✔"</formula>
    </cfRule>
  </conditionalFormatting>
  <conditionalFormatting sqref="N15">
    <cfRule type="cellIs" dxfId="150" priority="124" operator="equal">
      <formula>"✖"</formula>
    </cfRule>
  </conditionalFormatting>
  <conditionalFormatting sqref="N15">
    <cfRule type="cellIs" dxfId="149" priority="123" operator="equal">
      <formula>"✔"</formula>
    </cfRule>
  </conditionalFormatting>
  <conditionalFormatting sqref="S15">
    <cfRule type="cellIs" dxfId="148" priority="122" operator="equal">
      <formula>"✖"</formula>
    </cfRule>
  </conditionalFormatting>
  <conditionalFormatting sqref="S15">
    <cfRule type="cellIs" dxfId="147" priority="121" operator="equal">
      <formula>"✔"</formula>
    </cfRule>
  </conditionalFormatting>
  <conditionalFormatting sqref="X15">
    <cfRule type="cellIs" dxfId="146" priority="120" operator="equal">
      <formula>"✖"</formula>
    </cfRule>
  </conditionalFormatting>
  <conditionalFormatting sqref="X15">
    <cfRule type="cellIs" dxfId="145" priority="119" operator="equal">
      <formula>"✔"</formula>
    </cfRule>
  </conditionalFormatting>
  <conditionalFormatting sqref="AC15">
    <cfRule type="cellIs" dxfId="144" priority="118" operator="equal">
      <formula>"✖"</formula>
    </cfRule>
  </conditionalFormatting>
  <conditionalFormatting sqref="AC15">
    <cfRule type="cellIs" dxfId="143" priority="117" operator="equal">
      <formula>"✔"</formula>
    </cfRule>
  </conditionalFormatting>
  <conditionalFormatting sqref="AH15">
    <cfRule type="cellIs" dxfId="142" priority="116" operator="equal">
      <formula>"✖"</formula>
    </cfRule>
  </conditionalFormatting>
  <conditionalFormatting sqref="AH15">
    <cfRule type="cellIs" dxfId="141" priority="115" operator="equal">
      <formula>"✔"</formula>
    </cfRule>
  </conditionalFormatting>
  <conditionalFormatting sqref="AC7:AC12">
    <cfRule type="cellIs" dxfId="140" priority="114" operator="equal">
      <formula>"✖"</formula>
    </cfRule>
  </conditionalFormatting>
  <conditionalFormatting sqref="P7">
    <cfRule type="cellIs" dxfId="139" priority="112" operator="equal">
      <formula>"✖"</formula>
    </cfRule>
  </conditionalFormatting>
  <conditionalFormatting sqref="P7">
    <cfRule type="cellIs" dxfId="138" priority="111" operator="equal">
      <formula>"✔"</formula>
    </cfRule>
  </conditionalFormatting>
  <conditionalFormatting sqref="P9">
    <cfRule type="cellIs" dxfId="137" priority="108" operator="equal">
      <formula>"✖"</formula>
    </cfRule>
  </conditionalFormatting>
  <conditionalFormatting sqref="P9">
    <cfRule type="cellIs" dxfId="136" priority="107" operator="equal">
      <formula>"✔"</formula>
    </cfRule>
  </conditionalFormatting>
  <conditionalFormatting sqref="I17:I31">
    <cfRule type="cellIs" dxfId="135" priority="81" operator="equal">
      <formula>"✔"</formula>
    </cfRule>
  </conditionalFormatting>
  <conditionalFormatting sqref="O23:O25">
    <cfRule type="cellIs" dxfId="134" priority="100" operator="equal">
      <formula>"✖"</formula>
    </cfRule>
  </conditionalFormatting>
  <conditionalFormatting sqref="O23:O25">
    <cfRule type="cellIs" dxfId="133" priority="99" operator="equal">
      <formula>"✔"</formula>
    </cfRule>
  </conditionalFormatting>
  <conditionalFormatting sqref="T27:T31">
    <cfRule type="cellIs" dxfId="132" priority="98" operator="equal">
      <formula>"✖"</formula>
    </cfRule>
  </conditionalFormatting>
  <conditionalFormatting sqref="T27:T31">
    <cfRule type="cellIs" dxfId="131" priority="97" operator="equal">
      <formula>"✔"</formula>
    </cfRule>
  </conditionalFormatting>
  <conditionalFormatting sqref="AC17:AC31">
    <cfRule type="cellIs" dxfId="130" priority="90" operator="equal">
      <formula>"✖"</formula>
    </cfRule>
  </conditionalFormatting>
  <conditionalFormatting sqref="AC17:AC31">
    <cfRule type="cellIs" dxfId="129" priority="89" operator="equal">
      <formula>"✔"</formula>
    </cfRule>
  </conditionalFormatting>
  <conditionalFormatting sqref="X17:X31">
    <cfRule type="cellIs" dxfId="128" priority="88" operator="equal">
      <formula>"✖"</formula>
    </cfRule>
  </conditionalFormatting>
  <conditionalFormatting sqref="X17:X31">
    <cfRule type="cellIs" dxfId="127" priority="87" operator="equal">
      <formula>"✔"</formula>
    </cfRule>
  </conditionalFormatting>
  <conditionalFormatting sqref="S17:S31">
    <cfRule type="cellIs" dxfId="126" priority="86" operator="equal">
      <formula>"✖"</formula>
    </cfRule>
  </conditionalFormatting>
  <conditionalFormatting sqref="S17:S31">
    <cfRule type="cellIs" dxfId="125" priority="85" operator="equal">
      <formula>"✔"</formula>
    </cfRule>
  </conditionalFormatting>
  <conditionalFormatting sqref="N17:N31">
    <cfRule type="cellIs" dxfId="124" priority="84" operator="equal">
      <formula>"✖"</formula>
    </cfRule>
  </conditionalFormatting>
  <conditionalFormatting sqref="N17:N31">
    <cfRule type="cellIs" dxfId="123" priority="83" operator="equal">
      <formula>"✔"</formula>
    </cfRule>
  </conditionalFormatting>
  <conditionalFormatting sqref="I17:I31">
    <cfRule type="cellIs" dxfId="122" priority="82" operator="equal">
      <formula>"✖"</formula>
    </cfRule>
  </conditionalFormatting>
  <conditionalFormatting sqref="C17:H31">
    <cfRule type="expression" dxfId="121" priority="80">
      <formula>StartDate+0=TODAY()</formula>
    </cfRule>
  </conditionalFormatting>
  <conditionalFormatting sqref="I17:I22 I23:M25 I27:M30 I26 I31">
    <cfRule type="expression" dxfId="120" priority="79">
      <formula>StartDate+1=TODAY()</formula>
    </cfRule>
  </conditionalFormatting>
  <conditionalFormatting sqref="N23:R25 N17:N22 N26:N31 T30:W30 T22:W25">
    <cfRule type="expression" dxfId="119" priority="78">
      <formula>StartDate+2=TODAY()</formula>
    </cfRule>
  </conditionalFormatting>
  <conditionalFormatting sqref="S27:W31 S17:S26">
    <cfRule type="expression" dxfId="118" priority="77">
      <formula>StartDate+3=TODAY()</formula>
    </cfRule>
  </conditionalFormatting>
  <conditionalFormatting sqref="X21:AB25 X17:X20 X27:AB31 X26">
    <cfRule type="expression" dxfId="117" priority="76">
      <formula>StartDate+4=TODAY()</formula>
    </cfRule>
  </conditionalFormatting>
  <conditionalFormatting sqref="AC21:AG25 AC17:AC20 AC27:AG31 AC26">
    <cfRule type="expression" dxfId="116" priority="75">
      <formula>StartDate+5=TODAY()</formula>
    </cfRule>
  </conditionalFormatting>
  <conditionalFormatting sqref="AH17:AH21 AH22:AM31">
    <cfRule type="expression" dxfId="115" priority="74">
      <formula>StartDate+6=TODAY()</formula>
    </cfRule>
  </conditionalFormatting>
  <conditionalFormatting sqref="K15:K16">
    <cfRule type="cellIs" dxfId="114" priority="73" operator="equal">
      <formula>"✖"</formula>
    </cfRule>
  </conditionalFormatting>
  <conditionalFormatting sqref="K15:K16">
    <cfRule type="cellIs" dxfId="113" priority="72" operator="equal">
      <formula>"✔"</formula>
    </cfRule>
  </conditionalFormatting>
  <conditionalFormatting sqref="P15:P16">
    <cfRule type="cellIs" dxfId="112" priority="71" operator="equal">
      <formula>"✖"</formula>
    </cfRule>
  </conditionalFormatting>
  <conditionalFormatting sqref="P15:P16">
    <cfRule type="cellIs" dxfId="111" priority="70" operator="equal">
      <formula>"✔"</formula>
    </cfRule>
  </conditionalFormatting>
  <conditionalFormatting sqref="U15:U16">
    <cfRule type="cellIs" dxfId="110" priority="69" operator="equal">
      <formula>"✖"</formula>
    </cfRule>
  </conditionalFormatting>
  <conditionalFormatting sqref="U15:U16">
    <cfRule type="cellIs" dxfId="109" priority="68" operator="equal">
      <formula>"✔"</formula>
    </cfRule>
  </conditionalFormatting>
  <conditionalFormatting sqref="Z15:Z16">
    <cfRule type="cellIs" dxfId="108" priority="67" operator="equal">
      <formula>"✖"</formula>
    </cfRule>
  </conditionalFormatting>
  <conditionalFormatting sqref="Z15:Z16">
    <cfRule type="cellIs" dxfId="107" priority="66" operator="equal">
      <formula>"✔"</formula>
    </cfRule>
  </conditionalFormatting>
  <conditionalFormatting sqref="AE15:AE16">
    <cfRule type="cellIs" dxfId="106" priority="65" operator="equal">
      <formula>"✖"</formula>
    </cfRule>
  </conditionalFormatting>
  <conditionalFormatting sqref="AE15:AE16">
    <cfRule type="cellIs" dxfId="105" priority="64" operator="equal">
      <formula>"✔"</formula>
    </cfRule>
  </conditionalFormatting>
  <conditionalFormatting sqref="AJ15:AJ16 AM15:AM16">
    <cfRule type="cellIs" dxfId="104" priority="63" operator="equal">
      <formula>"✖"</formula>
    </cfRule>
  </conditionalFormatting>
  <conditionalFormatting sqref="AJ15:AJ16 AM15:AM16">
    <cfRule type="cellIs" dxfId="103" priority="62" operator="equal">
      <formula>"✔"</formula>
    </cfRule>
  </conditionalFormatting>
  <conditionalFormatting sqref="P6">
    <cfRule type="cellIs" dxfId="102" priority="61" operator="equal">
      <formula>"✖"</formula>
    </cfRule>
  </conditionalFormatting>
  <conditionalFormatting sqref="P6">
    <cfRule type="cellIs" dxfId="101" priority="60" operator="equal">
      <formula>"✔"</formula>
    </cfRule>
  </conditionalFormatting>
  <conditionalFormatting sqref="AC6">
    <cfRule type="cellIs" dxfId="100" priority="59" operator="equal">
      <formula>"✖"</formula>
    </cfRule>
  </conditionalFormatting>
  <conditionalFormatting sqref="AC6">
    <cfRule type="cellIs" dxfId="99" priority="58" operator="equal">
      <formula>"✔"</formula>
    </cfRule>
  </conditionalFormatting>
  <conditionalFormatting sqref="O17:O22">
    <cfRule type="cellIs" dxfId="98" priority="57" operator="equal">
      <formula>"✖"</formula>
    </cfRule>
  </conditionalFormatting>
  <conditionalFormatting sqref="O17:O22">
    <cfRule type="cellIs" dxfId="97" priority="56" operator="equal">
      <formula>"✔"</formula>
    </cfRule>
  </conditionalFormatting>
  <conditionalFormatting sqref="O17:R22">
    <cfRule type="expression" dxfId="96" priority="55">
      <formula>StartDate+1=TODAY()</formula>
    </cfRule>
  </conditionalFormatting>
  <conditionalFormatting sqref="O27:O30">
    <cfRule type="cellIs" dxfId="95" priority="51" operator="equal">
      <formula>"✖"</formula>
    </cfRule>
  </conditionalFormatting>
  <conditionalFormatting sqref="O27:O30">
    <cfRule type="cellIs" dxfId="94" priority="50" operator="equal">
      <formula>"✔"</formula>
    </cfRule>
  </conditionalFormatting>
  <conditionalFormatting sqref="O27:R30">
    <cfRule type="expression" dxfId="93" priority="49">
      <formula>StartDate+1=TODAY()</formula>
    </cfRule>
  </conditionalFormatting>
  <conditionalFormatting sqref="O26">
    <cfRule type="cellIs" dxfId="92" priority="48" operator="equal">
      <formula>"✖"</formula>
    </cfRule>
  </conditionalFormatting>
  <conditionalFormatting sqref="O26">
    <cfRule type="cellIs" dxfId="91" priority="47" operator="equal">
      <formula>"✔"</formula>
    </cfRule>
  </conditionalFormatting>
  <conditionalFormatting sqref="O26:R26">
    <cfRule type="expression" dxfId="90" priority="46">
      <formula>StartDate+2=TODAY()</formula>
    </cfRule>
  </conditionalFormatting>
  <conditionalFormatting sqref="O31">
    <cfRule type="cellIs" dxfId="89" priority="39" operator="equal">
      <formula>"✖"</formula>
    </cfRule>
  </conditionalFormatting>
  <conditionalFormatting sqref="O31">
    <cfRule type="cellIs" dxfId="88" priority="38" operator="equal">
      <formula>"✔"</formula>
    </cfRule>
  </conditionalFormatting>
  <conditionalFormatting sqref="O31:R31">
    <cfRule type="expression" dxfId="87" priority="37">
      <formula>StartDate+3=TODAY()</formula>
    </cfRule>
  </conditionalFormatting>
  <conditionalFormatting sqref="J19:J21">
    <cfRule type="cellIs" dxfId="86" priority="36" operator="equal">
      <formula>"✖"</formula>
    </cfRule>
  </conditionalFormatting>
  <conditionalFormatting sqref="J19:J21">
    <cfRule type="cellIs" dxfId="85" priority="35" operator="equal">
      <formula>"✔"</formula>
    </cfRule>
  </conditionalFormatting>
  <conditionalFormatting sqref="J19:M21">
    <cfRule type="expression" dxfId="84" priority="34">
      <formula>StartDate+3=TODAY()</formula>
    </cfRule>
  </conditionalFormatting>
  <conditionalFormatting sqref="J17:J18 J22">
    <cfRule type="cellIs" dxfId="83" priority="33" operator="equal">
      <formula>"✖"</formula>
    </cfRule>
  </conditionalFormatting>
  <conditionalFormatting sqref="J17:J18 J22">
    <cfRule type="cellIs" dxfId="82" priority="32" operator="equal">
      <formula>"✔"</formula>
    </cfRule>
  </conditionalFormatting>
  <conditionalFormatting sqref="J17:M18 J22:M22">
    <cfRule type="expression" dxfId="81" priority="31">
      <formula>StartDate+2=TODAY()</formula>
    </cfRule>
  </conditionalFormatting>
  <conditionalFormatting sqref="T17:T21">
    <cfRule type="cellIs" dxfId="80" priority="30" operator="equal">
      <formula>"✖"</formula>
    </cfRule>
  </conditionalFormatting>
  <conditionalFormatting sqref="T17:T21">
    <cfRule type="cellIs" dxfId="79" priority="29" operator="equal">
      <formula>"✔"</formula>
    </cfRule>
  </conditionalFormatting>
  <conditionalFormatting sqref="T17:W21">
    <cfRule type="expression" dxfId="78" priority="28">
      <formula>StartDate+4=TODAY()</formula>
    </cfRule>
  </conditionalFormatting>
  <conditionalFormatting sqref="Y17:Y20">
    <cfRule type="cellIs" dxfId="77" priority="27" operator="equal">
      <formula>"✖"</formula>
    </cfRule>
  </conditionalFormatting>
  <conditionalFormatting sqref="Y17:Y20">
    <cfRule type="cellIs" dxfId="76" priority="26" operator="equal">
      <formula>"✔"</formula>
    </cfRule>
  </conditionalFormatting>
  <conditionalFormatting sqref="Y17:AB20">
    <cfRule type="expression" dxfId="75" priority="25">
      <formula>StartDate+4=TODAY()</formula>
    </cfRule>
  </conditionalFormatting>
  <conditionalFormatting sqref="AD17:AD20">
    <cfRule type="cellIs" dxfId="74" priority="24" operator="equal">
      <formula>"✖"</formula>
    </cfRule>
  </conditionalFormatting>
  <conditionalFormatting sqref="AD17:AD20">
    <cfRule type="cellIs" dxfId="73" priority="23" operator="equal">
      <formula>"✔"</formula>
    </cfRule>
  </conditionalFormatting>
  <conditionalFormatting sqref="AD17:AG20">
    <cfRule type="expression" dxfId="72" priority="22">
      <formula>StartDate+4=TODAY()</formula>
    </cfRule>
  </conditionalFormatting>
  <conditionalFormatting sqref="AI17:AI21">
    <cfRule type="cellIs" dxfId="71" priority="18" operator="equal">
      <formula>"✖"</formula>
    </cfRule>
  </conditionalFormatting>
  <conditionalFormatting sqref="AI17:AI21">
    <cfRule type="cellIs" dxfId="70" priority="17" operator="equal">
      <formula>"✔"</formula>
    </cfRule>
  </conditionalFormatting>
  <conditionalFormatting sqref="AI17:AM21">
    <cfRule type="expression" dxfId="69" priority="16">
      <formula>StartDate+6=TODAY()</formula>
    </cfRule>
  </conditionalFormatting>
  <conditionalFormatting sqref="T26">
    <cfRule type="cellIs" dxfId="68" priority="15" operator="equal">
      <formula>"✖"</formula>
    </cfRule>
  </conditionalFormatting>
  <conditionalFormatting sqref="T26">
    <cfRule type="cellIs" dxfId="67" priority="14" operator="equal">
      <formula>"✔"</formula>
    </cfRule>
  </conditionalFormatting>
  <conditionalFormatting sqref="T26:W26">
    <cfRule type="expression" dxfId="66" priority="13">
      <formula>StartDate+2=TODAY()</formula>
    </cfRule>
  </conditionalFormatting>
  <conditionalFormatting sqref="Y26">
    <cfRule type="cellIs" dxfId="65" priority="12" operator="equal">
      <formula>"✖"</formula>
    </cfRule>
  </conditionalFormatting>
  <conditionalFormatting sqref="Y26">
    <cfRule type="cellIs" dxfId="64" priority="11" operator="equal">
      <formula>"✔"</formula>
    </cfRule>
  </conditionalFormatting>
  <conditionalFormatting sqref="Y26:AB26">
    <cfRule type="expression" dxfId="63" priority="10">
      <formula>StartDate+2=TODAY()</formula>
    </cfRule>
  </conditionalFormatting>
  <conditionalFormatting sqref="AD26">
    <cfRule type="cellIs" dxfId="62" priority="9" operator="equal">
      <formula>"✖"</formula>
    </cfRule>
  </conditionalFormatting>
  <conditionalFormatting sqref="AD26">
    <cfRule type="cellIs" dxfId="61" priority="8" operator="equal">
      <formula>"✔"</formula>
    </cfRule>
  </conditionalFormatting>
  <conditionalFormatting sqref="AD26:AG26">
    <cfRule type="expression" dxfId="60" priority="7">
      <formula>StartDate+2=TODAY()</formula>
    </cfRule>
  </conditionalFormatting>
  <conditionalFormatting sqref="J26">
    <cfRule type="cellIs" dxfId="59" priority="6" operator="equal">
      <formula>"✖"</formula>
    </cfRule>
  </conditionalFormatting>
  <conditionalFormatting sqref="J26">
    <cfRule type="cellIs" dxfId="58" priority="5" operator="equal">
      <formula>"✔"</formula>
    </cfRule>
  </conditionalFormatting>
  <conditionalFormatting sqref="J26:M26">
    <cfRule type="expression" dxfId="57" priority="4">
      <formula>StartDate+2=TODAY()</formula>
    </cfRule>
  </conditionalFormatting>
  <conditionalFormatting sqref="J31">
    <cfRule type="cellIs" dxfId="56" priority="3" operator="equal">
      <formula>"✖"</formula>
    </cfRule>
  </conditionalFormatting>
  <conditionalFormatting sqref="J31">
    <cfRule type="cellIs" dxfId="55" priority="2" operator="equal">
      <formula>"✔"</formula>
    </cfRule>
  </conditionalFormatting>
  <conditionalFormatting sqref="J31:M31">
    <cfRule type="expression" dxfId="54" priority="1">
      <formula>StartDate+3=TODAY()</formula>
    </cfRule>
  </conditionalFormatting>
  <dataValidations count="3"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0477B67E-D02A-448A-BB11-B015F4C7C362}"/>
    <dataValidation allowBlank="1" showInputMessage="1" showErrorMessage="1" prompt="Select Week Start Date in this Cell" sqref="V4:Z4" xr:uid="{39AA786D-315C-4E6A-9BD9-B991F876DCA7}"/>
    <dataValidation type="list" allowBlank="1" showInputMessage="1" showErrorMessage="1" sqref="I17:I31 P7:P12 S17:S31 X17:X31 AC17:AC31 N17:N31 AH17:AH31 C17:C31" xr:uid="{C63B4EFD-CAB9-4264-9384-DEA8CCCE3DCE}">
      <formula1>"✔,✖"</formula1>
    </dataValidation>
  </dataValidations>
  <pageMargins left="0.7" right="0.7" top="0.75" bottom="0.75" header="0.3" footer="0.3"/>
  <pageSetup scale="5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FD19-B19C-4DCB-8111-13912A3BF581}">
  <dimension ref="A1:S47"/>
  <sheetViews>
    <sheetView zoomScaleNormal="100" workbookViewId="0">
      <selection activeCell="R12" sqref="R12"/>
    </sheetView>
  </sheetViews>
  <sheetFormatPr defaultRowHeight="14.4" x14ac:dyDescent="0.3"/>
  <cols>
    <col min="1" max="1" width="9.33203125" bestFit="1" customWidth="1"/>
    <col min="2" max="2" width="51.109375" bestFit="1" customWidth="1"/>
    <col min="3" max="3" width="4" bestFit="1" customWidth="1"/>
    <col min="4" max="4" width="4.5546875" bestFit="1" customWidth="1"/>
    <col min="5" max="5" width="4.21875" bestFit="1" customWidth="1"/>
    <col min="6" max="6" width="8.5546875" bestFit="1" customWidth="1"/>
    <col min="7" max="7" width="7.6640625" bestFit="1" customWidth="1"/>
    <col min="8" max="9" width="16.77734375" bestFit="1" customWidth="1"/>
    <col min="10" max="10" width="16.77734375" customWidth="1"/>
    <col min="11" max="11" width="6.21875" customWidth="1"/>
    <col min="12" max="12" width="84.5546875" hidden="1" customWidth="1"/>
    <col min="13" max="13" width="7.44140625" customWidth="1"/>
    <col min="14" max="14" width="5" bestFit="1" customWidth="1"/>
  </cols>
  <sheetData>
    <row r="1" spans="1:19" s="3" customFormat="1" ht="16.8" customHeight="1" x14ac:dyDescent="0.3">
      <c r="A1" s="31" t="s">
        <v>1</v>
      </c>
      <c r="B1" s="31" t="s">
        <v>0</v>
      </c>
      <c r="C1" s="31" t="s">
        <v>51</v>
      </c>
      <c r="D1" s="31" t="s">
        <v>50</v>
      </c>
      <c r="E1" s="31" t="s">
        <v>80</v>
      </c>
      <c r="F1" s="31" t="s">
        <v>7</v>
      </c>
      <c r="G1" s="31" t="s">
        <v>8</v>
      </c>
      <c r="H1" s="31" t="s">
        <v>2</v>
      </c>
      <c r="I1" s="31" t="s">
        <v>3</v>
      </c>
      <c r="J1" s="31" t="s">
        <v>33</v>
      </c>
      <c r="K1" s="31" t="s">
        <v>4</v>
      </c>
      <c r="L1" s="3" t="s">
        <v>9</v>
      </c>
      <c r="M1" s="3" t="s">
        <v>52</v>
      </c>
    </row>
    <row r="2" spans="1:19" s="25" customFormat="1" ht="15" thickBot="1" x14ac:dyDescent="0.35">
      <c r="A2" s="23">
        <v>1</v>
      </c>
      <c r="B2" s="24" t="s">
        <v>6</v>
      </c>
      <c r="C2" s="23">
        <v>1</v>
      </c>
      <c r="D2" s="24">
        <v>1</v>
      </c>
      <c r="E2" s="24">
        <v>60</v>
      </c>
      <c r="F2" s="34">
        <f t="shared" ref="F2:F45" si="0">D2*(E2/60)</f>
        <v>1</v>
      </c>
      <c r="G2" s="25">
        <f t="shared" ref="G2:G45" si="1">CEILING(F2/$O$2,1)</f>
        <v>1</v>
      </c>
      <c r="H2" s="40">
        <v>44141</v>
      </c>
      <c r="I2" s="26">
        <f t="shared" ref="I2:I45" si="2">H2+(G2-1)</f>
        <v>44141</v>
      </c>
      <c r="J2" s="27">
        <v>100</v>
      </c>
      <c r="K2" s="24" t="s">
        <v>36</v>
      </c>
      <c r="M2" s="29">
        <f t="shared" ref="M2:M45" si="3">CEILING(D2/G2,1)</f>
        <v>1</v>
      </c>
      <c r="N2" s="41" t="s">
        <v>5</v>
      </c>
      <c r="O2" s="41">
        <v>3</v>
      </c>
      <c r="P2" s="24"/>
      <c r="R2" s="24"/>
      <c r="S2" s="24"/>
    </row>
    <row r="3" spans="1:19" x14ac:dyDescent="0.3">
      <c r="A3" s="9">
        <v>2</v>
      </c>
      <c r="B3" t="s">
        <v>17</v>
      </c>
      <c r="C3" s="9">
        <v>140</v>
      </c>
      <c r="D3">
        <v>450</v>
      </c>
      <c r="E3">
        <v>10</v>
      </c>
      <c r="F3" s="33">
        <f t="shared" si="0"/>
        <v>75</v>
      </c>
      <c r="G3" s="1">
        <f t="shared" si="1"/>
        <v>25</v>
      </c>
      <c r="H3" s="2">
        <f t="shared" ref="H3:H15" si="4">1+I2</f>
        <v>44142</v>
      </c>
      <c r="I3" s="2">
        <f t="shared" si="2"/>
        <v>44166</v>
      </c>
      <c r="J3" s="47">
        <f t="shared" ref="J3:J10" si="5">100*C3/D3</f>
        <v>31.111111111111111</v>
      </c>
      <c r="K3" t="s">
        <v>34</v>
      </c>
      <c r="M3" s="11">
        <f t="shared" si="3"/>
        <v>18</v>
      </c>
    </row>
    <row r="4" spans="1:19" x14ac:dyDescent="0.3">
      <c r="A4" s="50">
        <v>3</v>
      </c>
      <c r="B4" s="5" t="s">
        <v>38</v>
      </c>
      <c r="C4" s="50">
        <v>0</v>
      </c>
      <c r="D4" s="5">
        <v>84</v>
      </c>
      <c r="E4" s="5">
        <v>12</v>
      </c>
      <c r="F4" s="51">
        <f t="shared" si="0"/>
        <v>16.8</v>
      </c>
      <c r="G4" s="12">
        <f t="shared" si="1"/>
        <v>6</v>
      </c>
      <c r="H4" s="52">
        <f t="shared" si="4"/>
        <v>44167</v>
      </c>
      <c r="I4" s="52">
        <f t="shared" si="2"/>
        <v>44172</v>
      </c>
      <c r="J4" s="53">
        <f t="shared" si="5"/>
        <v>0</v>
      </c>
      <c r="K4" s="5" t="s">
        <v>35</v>
      </c>
      <c r="L4" s="54" t="s">
        <v>24</v>
      </c>
      <c r="M4" s="55">
        <f t="shared" si="3"/>
        <v>14</v>
      </c>
    </row>
    <row r="5" spans="1:19" x14ac:dyDescent="0.3">
      <c r="A5" s="42">
        <v>4</v>
      </c>
      <c r="B5" s="43" t="s">
        <v>37</v>
      </c>
      <c r="C5" s="42">
        <v>42</v>
      </c>
      <c r="D5" s="43">
        <v>42</v>
      </c>
      <c r="E5" s="43">
        <v>10</v>
      </c>
      <c r="F5" s="44">
        <f t="shared" si="0"/>
        <v>7</v>
      </c>
      <c r="G5" s="45">
        <f t="shared" si="1"/>
        <v>3</v>
      </c>
      <c r="H5" s="46">
        <f t="shared" si="4"/>
        <v>44173</v>
      </c>
      <c r="I5" s="46">
        <f t="shared" si="2"/>
        <v>44175</v>
      </c>
      <c r="J5" s="47">
        <f t="shared" si="5"/>
        <v>100</v>
      </c>
      <c r="K5" s="43" t="s">
        <v>35</v>
      </c>
      <c r="L5" s="48" t="s">
        <v>25</v>
      </c>
      <c r="M5" s="49">
        <f t="shared" si="3"/>
        <v>14</v>
      </c>
      <c r="N5" s="19"/>
    </row>
    <row r="6" spans="1:19" ht="15" thickBot="1" x14ac:dyDescent="0.35">
      <c r="A6" s="97">
        <v>5</v>
      </c>
      <c r="B6" s="98" t="s">
        <v>49</v>
      </c>
      <c r="C6" s="97">
        <v>140</v>
      </c>
      <c r="D6" s="98">
        <v>239</v>
      </c>
      <c r="E6" s="98">
        <v>8</v>
      </c>
      <c r="F6" s="99">
        <f t="shared" si="0"/>
        <v>31.866666666666667</v>
      </c>
      <c r="G6" s="100">
        <f t="shared" si="1"/>
        <v>11</v>
      </c>
      <c r="H6" s="101">
        <f t="shared" si="4"/>
        <v>44176</v>
      </c>
      <c r="I6" s="101">
        <f t="shared" si="2"/>
        <v>44186</v>
      </c>
      <c r="J6" s="102">
        <f t="shared" si="5"/>
        <v>58.577405857740587</v>
      </c>
      <c r="K6" s="98" t="s">
        <v>35</v>
      </c>
      <c r="L6" s="103" t="s">
        <v>12</v>
      </c>
      <c r="M6" s="104">
        <f t="shared" si="3"/>
        <v>22</v>
      </c>
      <c r="N6" s="24"/>
    </row>
    <row r="7" spans="1:19" x14ac:dyDescent="0.3">
      <c r="A7" s="42">
        <v>10</v>
      </c>
      <c r="B7" s="43" t="s">
        <v>81</v>
      </c>
      <c r="C7" s="42">
        <v>4</v>
      </c>
      <c r="D7" s="43">
        <v>4</v>
      </c>
      <c r="E7" s="43">
        <v>30</v>
      </c>
      <c r="F7" s="44">
        <f t="shared" si="0"/>
        <v>2</v>
      </c>
      <c r="G7" s="45">
        <f t="shared" si="1"/>
        <v>1</v>
      </c>
      <c r="H7" s="46">
        <f t="shared" si="4"/>
        <v>44187</v>
      </c>
      <c r="I7" s="46">
        <f t="shared" si="2"/>
        <v>44187</v>
      </c>
      <c r="J7" s="47">
        <f t="shared" si="5"/>
        <v>100</v>
      </c>
      <c r="K7" s="43" t="s">
        <v>36</v>
      </c>
      <c r="L7" s="48"/>
      <c r="M7" s="49">
        <f t="shared" si="3"/>
        <v>4</v>
      </c>
      <c r="N7" s="105"/>
      <c r="O7">
        <f>SUM(D7:D20)</f>
        <v>69</v>
      </c>
    </row>
    <row r="8" spans="1:19" x14ac:dyDescent="0.3">
      <c r="A8" s="42">
        <v>11</v>
      </c>
      <c r="B8" s="43" t="s">
        <v>82</v>
      </c>
      <c r="C8" s="42">
        <v>5</v>
      </c>
      <c r="D8" s="43">
        <v>5</v>
      </c>
      <c r="E8" s="43">
        <v>30</v>
      </c>
      <c r="F8" s="44">
        <f t="shared" si="0"/>
        <v>2.5</v>
      </c>
      <c r="G8" s="45">
        <f t="shared" si="1"/>
        <v>1</v>
      </c>
      <c r="H8" s="46">
        <f t="shared" si="4"/>
        <v>44188</v>
      </c>
      <c r="I8" s="46">
        <f t="shared" si="2"/>
        <v>44188</v>
      </c>
      <c r="J8" s="47">
        <f t="shared" si="5"/>
        <v>100</v>
      </c>
      <c r="K8" s="43" t="s">
        <v>36</v>
      </c>
      <c r="L8" s="48"/>
      <c r="M8" s="49">
        <f t="shared" si="3"/>
        <v>5</v>
      </c>
      <c r="N8" s="105"/>
    </row>
    <row r="9" spans="1:19" x14ac:dyDescent="0.3">
      <c r="A9" s="42">
        <v>12</v>
      </c>
      <c r="B9" s="43" t="s">
        <v>92</v>
      </c>
      <c r="C9" s="42">
        <v>5</v>
      </c>
      <c r="D9" s="43">
        <v>5</v>
      </c>
      <c r="E9" s="43">
        <v>30</v>
      </c>
      <c r="F9" s="44">
        <f t="shared" si="0"/>
        <v>2.5</v>
      </c>
      <c r="G9" s="45">
        <f t="shared" si="1"/>
        <v>1</v>
      </c>
      <c r="H9" s="46">
        <f t="shared" si="4"/>
        <v>44189</v>
      </c>
      <c r="I9" s="46">
        <f t="shared" si="2"/>
        <v>44189</v>
      </c>
      <c r="J9" s="47">
        <f t="shared" si="5"/>
        <v>100</v>
      </c>
      <c r="K9" s="43" t="s">
        <v>36</v>
      </c>
      <c r="L9" s="48"/>
      <c r="M9" s="49">
        <f t="shared" si="3"/>
        <v>5</v>
      </c>
      <c r="N9" s="105"/>
    </row>
    <row r="10" spans="1:19" x14ac:dyDescent="0.3">
      <c r="A10" s="42">
        <v>13</v>
      </c>
      <c r="B10" s="43" t="s">
        <v>83</v>
      </c>
      <c r="C10" s="42">
        <v>0</v>
      </c>
      <c r="D10" s="43">
        <v>6</v>
      </c>
      <c r="E10" s="43">
        <v>30</v>
      </c>
      <c r="F10" s="44">
        <f t="shared" si="0"/>
        <v>3</v>
      </c>
      <c r="G10" s="45">
        <f t="shared" si="1"/>
        <v>1</v>
      </c>
      <c r="H10" s="46">
        <f t="shared" si="4"/>
        <v>44190</v>
      </c>
      <c r="I10" s="46">
        <f t="shared" si="2"/>
        <v>44190</v>
      </c>
      <c r="J10" s="47">
        <f t="shared" si="5"/>
        <v>0</v>
      </c>
      <c r="K10" s="43" t="s">
        <v>34</v>
      </c>
      <c r="L10" s="48"/>
      <c r="M10" s="49">
        <f t="shared" si="3"/>
        <v>6</v>
      </c>
      <c r="N10" s="105"/>
    </row>
    <row r="11" spans="1:19" x14ac:dyDescent="0.3">
      <c r="A11" s="42">
        <v>14</v>
      </c>
      <c r="B11" s="43" t="s">
        <v>86</v>
      </c>
      <c r="C11" s="42">
        <v>0</v>
      </c>
      <c r="D11" s="43">
        <v>5</v>
      </c>
      <c r="E11" s="43">
        <v>30</v>
      </c>
      <c r="F11" s="44">
        <f t="shared" si="0"/>
        <v>2.5</v>
      </c>
      <c r="G11" s="45">
        <f t="shared" si="1"/>
        <v>1</v>
      </c>
      <c r="H11" s="46">
        <f t="shared" si="4"/>
        <v>44191</v>
      </c>
      <c r="I11" s="46">
        <f t="shared" si="2"/>
        <v>44191</v>
      </c>
      <c r="J11" s="47">
        <v>0</v>
      </c>
      <c r="K11" s="43" t="s">
        <v>35</v>
      </c>
      <c r="L11" s="48"/>
      <c r="M11" s="49">
        <f t="shared" si="3"/>
        <v>5</v>
      </c>
      <c r="N11" s="105"/>
    </row>
    <row r="12" spans="1:19" x14ac:dyDescent="0.3">
      <c r="A12" s="42">
        <v>15</v>
      </c>
      <c r="B12" s="43" t="s">
        <v>84</v>
      </c>
      <c r="C12" s="42">
        <v>1</v>
      </c>
      <c r="D12" s="43">
        <v>5</v>
      </c>
      <c r="E12" s="43">
        <v>30</v>
      </c>
      <c r="F12" s="44">
        <f t="shared" si="0"/>
        <v>2.5</v>
      </c>
      <c r="G12" s="45">
        <f t="shared" si="1"/>
        <v>1</v>
      </c>
      <c r="H12" s="46">
        <f t="shared" si="4"/>
        <v>44192</v>
      </c>
      <c r="I12" s="46">
        <f t="shared" si="2"/>
        <v>44192</v>
      </c>
      <c r="J12" s="47">
        <f>100*C12/D12</f>
        <v>20</v>
      </c>
      <c r="K12" s="43" t="s">
        <v>35</v>
      </c>
      <c r="L12" s="48"/>
      <c r="M12" s="49">
        <f t="shared" si="3"/>
        <v>5</v>
      </c>
      <c r="N12" s="105"/>
    </row>
    <row r="13" spans="1:19" x14ac:dyDescent="0.3">
      <c r="A13" s="42">
        <v>16</v>
      </c>
      <c r="B13" s="43" t="s">
        <v>85</v>
      </c>
      <c r="C13" s="42">
        <v>0</v>
      </c>
      <c r="D13" s="43">
        <v>5</v>
      </c>
      <c r="E13" s="43">
        <v>30</v>
      </c>
      <c r="F13" s="44">
        <f t="shared" si="0"/>
        <v>2.5</v>
      </c>
      <c r="G13" s="45">
        <f t="shared" si="1"/>
        <v>1</v>
      </c>
      <c r="H13" s="46">
        <f t="shared" si="4"/>
        <v>44193</v>
      </c>
      <c r="I13" s="46">
        <f t="shared" si="2"/>
        <v>44193</v>
      </c>
      <c r="J13" s="47">
        <v>0</v>
      </c>
      <c r="K13" s="43" t="s">
        <v>35</v>
      </c>
      <c r="L13" s="48"/>
      <c r="M13" s="49">
        <f t="shared" si="3"/>
        <v>5</v>
      </c>
      <c r="N13" s="105"/>
    </row>
    <row r="14" spans="1:19" x14ac:dyDescent="0.3">
      <c r="A14" s="42">
        <v>17</v>
      </c>
      <c r="B14" s="43" t="s">
        <v>90</v>
      </c>
      <c r="C14" s="42">
        <v>0</v>
      </c>
      <c r="D14" s="43">
        <v>7</v>
      </c>
      <c r="E14" s="43">
        <v>30</v>
      </c>
      <c r="F14" s="44">
        <f t="shared" si="0"/>
        <v>3.5</v>
      </c>
      <c r="G14" s="45">
        <f t="shared" si="1"/>
        <v>2</v>
      </c>
      <c r="H14" s="46">
        <f t="shared" si="4"/>
        <v>44194</v>
      </c>
      <c r="I14" s="46">
        <f t="shared" si="2"/>
        <v>44195</v>
      </c>
      <c r="J14" s="47">
        <v>0</v>
      </c>
      <c r="K14" s="43" t="s">
        <v>35</v>
      </c>
      <c r="L14" s="48"/>
      <c r="M14" s="49">
        <f t="shared" si="3"/>
        <v>4</v>
      </c>
      <c r="N14" s="105"/>
    </row>
    <row r="15" spans="1:19" x14ac:dyDescent="0.3">
      <c r="A15" s="42">
        <v>18</v>
      </c>
      <c r="B15" s="43" t="s">
        <v>87</v>
      </c>
      <c r="C15" s="42">
        <v>0</v>
      </c>
      <c r="D15" s="43">
        <v>5</v>
      </c>
      <c r="E15" s="43">
        <v>30</v>
      </c>
      <c r="F15" s="44">
        <f t="shared" si="0"/>
        <v>2.5</v>
      </c>
      <c r="G15" s="45">
        <f t="shared" si="1"/>
        <v>1</v>
      </c>
      <c r="H15" s="46">
        <f t="shared" si="4"/>
        <v>44196</v>
      </c>
      <c r="I15" s="46">
        <f t="shared" si="2"/>
        <v>44196</v>
      </c>
      <c r="J15" s="47">
        <v>0</v>
      </c>
      <c r="K15" s="43" t="s">
        <v>35</v>
      </c>
      <c r="L15" s="48"/>
      <c r="M15" s="49">
        <f t="shared" si="3"/>
        <v>5</v>
      </c>
      <c r="N15" s="105"/>
    </row>
    <row r="16" spans="1:19" s="19" customFormat="1" x14ac:dyDescent="0.3">
      <c r="A16" s="42">
        <v>19</v>
      </c>
      <c r="B16" s="43" t="s">
        <v>88</v>
      </c>
      <c r="C16" s="42">
        <v>0</v>
      </c>
      <c r="D16" s="43">
        <v>5</v>
      </c>
      <c r="E16" s="43">
        <v>30</v>
      </c>
      <c r="F16" s="44">
        <f t="shared" si="0"/>
        <v>2.5</v>
      </c>
      <c r="G16" s="45">
        <f t="shared" si="1"/>
        <v>1</v>
      </c>
      <c r="H16" s="46">
        <f>1+I14</f>
        <v>44196</v>
      </c>
      <c r="I16" s="46">
        <f t="shared" si="2"/>
        <v>44196</v>
      </c>
      <c r="J16" s="47">
        <v>0</v>
      </c>
      <c r="K16" s="43" t="s">
        <v>35</v>
      </c>
      <c r="L16" s="48"/>
      <c r="M16" s="49">
        <f t="shared" si="3"/>
        <v>5</v>
      </c>
      <c r="N16" s="106"/>
    </row>
    <row r="17" spans="1:15" x14ac:dyDescent="0.3">
      <c r="A17" s="42">
        <v>20</v>
      </c>
      <c r="B17" s="43" t="s">
        <v>89</v>
      </c>
      <c r="C17" s="42">
        <v>0</v>
      </c>
      <c r="D17" s="43">
        <v>5</v>
      </c>
      <c r="E17" s="43">
        <v>30</v>
      </c>
      <c r="F17" s="44">
        <f t="shared" si="0"/>
        <v>2.5</v>
      </c>
      <c r="G17" s="45">
        <f t="shared" si="1"/>
        <v>1</v>
      </c>
      <c r="H17" s="46">
        <f t="shared" ref="H17:H45" si="6">1+I16</f>
        <v>44197</v>
      </c>
      <c r="I17" s="46">
        <f t="shared" si="2"/>
        <v>44197</v>
      </c>
      <c r="J17" s="47">
        <v>0</v>
      </c>
      <c r="K17" s="43" t="s">
        <v>35</v>
      </c>
      <c r="L17" s="48"/>
      <c r="M17" s="49">
        <f t="shared" si="3"/>
        <v>5</v>
      </c>
      <c r="N17" s="105"/>
    </row>
    <row r="18" spans="1:15" x14ac:dyDescent="0.3">
      <c r="A18" s="42">
        <v>21</v>
      </c>
      <c r="B18" s="43" t="s">
        <v>93</v>
      </c>
      <c r="C18" s="42">
        <v>0</v>
      </c>
      <c r="D18" s="43">
        <v>4</v>
      </c>
      <c r="E18" s="43">
        <v>30</v>
      </c>
      <c r="F18" s="44">
        <f t="shared" si="0"/>
        <v>2</v>
      </c>
      <c r="G18" s="45">
        <f t="shared" si="1"/>
        <v>1</v>
      </c>
      <c r="H18" s="46">
        <f t="shared" si="6"/>
        <v>44198</v>
      </c>
      <c r="I18" s="46">
        <f t="shared" si="2"/>
        <v>44198</v>
      </c>
      <c r="J18" s="47">
        <f>100*C18/D18</f>
        <v>0</v>
      </c>
      <c r="K18" s="43" t="s">
        <v>35</v>
      </c>
      <c r="L18" s="48"/>
      <c r="M18" s="49">
        <f t="shared" si="3"/>
        <v>4</v>
      </c>
      <c r="N18" s="105"/>
    </row>
    <row r="19" spans="1:15" x14ac:dyDescent="0.3">
      <c r="A19" s="42">
        <v>22</v>
      </c>
      <c r="B19" s="43" t="s">
        <v>91</v>
      </c>
      <c r="C19" s="42">
        <v>0</v>
      </c>
      <c r="D19" s="43">
        <v>4</v>
      </c>
      <c r="E19" s="43">
        <v>30</v>
      </c>
      <c r="F19" s="44">
        <f t="shared" si="0"/>
        <v>2</v>
      </c>
      <c r="G19" s="45">
        <f t="shared" si="1"/>
        <v>1</v>
      </c>
      <c r="H19" s="46">
        <f t="shared" si="6"/>
        <v>44199</v>
      </c>
      <c r="I19" s="46">
        <f t="shared" si="2"/>
        <v>44199</v>
      </c>
      <c r="J19" s="47">
        <v>0</v>
      </c>
      <c r="K19" s="43" t="s">
        <v>35</v>
      </c>
      <c r="L19" s="48"/>
      <c r="M19" s="49">
        <f t="shared" si="3"/>
        <v>4</v>
      </c>
      <c r="N19" s="105"/>
    </row>
    <row r="20" spans="1:15" ht="15" thickBot="1" x14ac:dyDescent="0.35">
      <c r="A20" s="97">
        <v>23</v>
      </c>
      <c r="B20" s="98" t="s">
        <v>94</v>
      </c>
      <c r="C20" s="97">
        <v>0</v>
      </c>
      <c r="D20" s="98">
        <v>4</v>
      </c>
      <c r="E20" s="98">
        <v>30</v>
      </c>
      <c r="F20" s="99">
        <f t="shared" si="0"/>
        <v>2</v>
      </c>
      <c r="G20" s="100">
        <f t="shared" si="1"/>
        <v>1</v>
      </c>
      <c r="H20" s="101">
        <f t="shared" si="6"/>
        <v>44200</v>
      </c>
      <c r="I20" s="101">
        <f t="shared" si="2"/>
        <v>44200</v>
      </c>
      <c r="J20" s="102">
        <f t="shared" ref="J20:J45" si="7">100*C20/D20</f>
        <v>0</v>
      </c>
      <c r="K20" s="98" t="s">
        <v>35</v>
      </c>
      <c r="L20" s="103"/>
      <c r="M20" s="104">
        <f t="shared" si="3"/>
        <v>4</v>
      </c>
      <c r="N20" s="107"/>
      <c r="O20" s="19"/>
    </row>
    <row r="21" spans="1:15" x14ac:dyDescent="0.3">
      <c r="A21" s="42">
        <v>24</v>
      </c>
      <c r="B21" s="5" t="s">
        <v>95</v>
      </c>
      <c r="C21" s="50">
        <v>6</v>
      </c>
      <c r="D21" s="5">
        <v>6</v>
      </c>
      <c r="E21" s="5">
        <v>30</v>
      </c>
      <c r="F21" s="51">
        <f t="shared" si="0"/>
        <v>3</v>
      </c>
      <c r="G21" s="12">
        <f t="shared" si="1"/>
        <v>1</v>
      </c>
      <c r="H21" s="46">
        <f t="shared" si="6"/>
        <v>44201</v>
      </c>
      <c r="I21" s="52">
        <f t="shared" si="2"/>
        <v>44201</v>
      </c>
      <c r="J21" s="53">
        <f t="shared" si="7"/>
        <v>100</v>
      </c>
      <c r="K21" s="5" t="s">
        <v>36</v>
      </c>
      <c r="L21" s="54" t="s">
        <v>15</v>
      </c>
      <c r="M21" s="55">
        <f t="shared" si="3"/>
        <v>6</v>
      </c>
      <c r="N21" s="108"/>
      <c r="O21">
        <f>SUM(D21:D31)</f>
        <v>122</v>
      </c>
    </row>
    <row r="22" spans="1:15" x14ac:dyDescent="0.3">
      <c r="A22" s="42">
        <v>25</v>
      </c>
      <c r="B22" s="5" t="s">
        <v>96</v>
      </c>
      <c r="C22" s="50">
        <v>15</v>
      </c>
      <c r="D22" s="5">
        <v>15</v>
      </c>
      <c r="E22" s="5">
        <v>30</v>
      </c>
      <c r="F22" s="51">
        <f t="shared" si="0"/>
        <v>7.5</v>
      </c>
      <c r="G22" s="12">
        <f t="shared" si="1"/>
        <v>3</v>
      </c>
      <c r="H22" s="46">
        <f t="shared" si="6"/>
        <v>44202</v>
      </c>
      <c r="I22" s="52">
        <f t="shared" si="2"/>
        <v>44204</v>
      </c>
      <c r="J22" s="53">
        <f t="shared" si="7"/>
        <v>100</v>
      </c>
      <c r="K22" s="5" t="s">
        <v>36</v>
      </c>
      <c r="L22" s="54" t="s">
        <v>15</v>
      </c>
      <c r="M22" s="55">
        <f t="shared" si="3"/>
        <v>5</v>
      </c>
      <c r="N22" s="108"/>
    </row>
    <row r="23" spans="1:15" x14ac:dyDescent="0.3">
      <c r="A23" s="42">
        <v>26</v>
      </c>
      <c r="B23" s="5" t="s">
        <v>99</v>
      </c>
      <c r="C23" s="50">
        <v>0</v>
      </c>
      <c r="D23" s="5">
        <v>9</v>
      </c>
      <c r="E23" s="5">
        <v>30</v>
      </c>
      <c r="F23" s="51">
        <f t="shared" si="0"/>
        <v>4.5</v>
      </c>
      <c r="G23" s="12">
        <f t="shared" si="1"/>
        <v>2</v>
      </c>
      <c r="H23" s="46">
        <f t="shared" si="6"/>
        <v>44205</v>
      </c>
      <c r="I23" s="52">
        <f t="shared" si="2"/>
        <v>44206</v>
      </c>
      <c r="J23" s="53">
        <f t="shared" si="7"/>
        <v>0</v>
      </c>
      <c r="K23" s="5" t="s">
        <v>35</v>
      </c>
      <c r="L23" s="54" t="s">
        <v>15</v>
      </c>
      <c r="M23" s="55">
        <f t="shared" si="3"/>
        <v>5</v>
      </c>
      <c r="N23" s="108"/>
    </row>
    <row r="24" spans="1:15" x14ac:dyDescent="0.3">
      <c r="A24" s="42">
        <v>27</v>
      </c>
      <c r="B24" s="5" t="s">
        <v>100</v>
      </c>
      <c r="C24" s="50">
        <v>0</v>
      </c>
      <c r="D24" s="5">
        <v>5</v>
      </c>
      <c r="E24" s="5">
        <v>30</v>
      </c>
      <c r="F24" s="51">
        <f t="shared" si="0"/>
        <v>2.5</v>
      </c>
      <c r="G24" s="12">
        <f t="shared" si="1"/>
        <v>1</v>
      </c>
      <c r="H24" s="46">
        <f t="shared" si="6"/>
        <v>44207</v>
      </c>
      <c r="I24" s="52">
        <f t="shared" si="2"/>
        <v>44207</v>
      </c>
      <c r="J24" s="53">
        <f t="shared" si="7"/>
        <v>0</v>
      </c>
      <c r="K24" s="5" t="s">
        <v>35</v>
      </c>
      <c r="L24" s="54" t="s">
        <v>15</v>
      </c>
      <c r="M24" s="55">
        <f t="shared" si="3"/>
        <v>5</v>
      </c>
      <c r="N24" s="108"/>
    </row>
    <row r="25" spans="1:15" x14ac:dyDescent="0.3">
      <c r="A25" s="42">
        <v>28</v>
      </c>
      <c r="B25" s="5" t="s">
        <v>97</v>
      </c>
      <c r="C25" s="50">
        <v>1</v>
      </c>
      <c r="D25" s="5">
        <v>17</v>
      </c>
      <c r="E25" s="5">
        <v>30</v>
      </c>
      <c r="F25" s="51">
        <f t="shared" si="0"/>
        <v>8.5</v>
      </c>
      <c r="G25" s="12">
        <f t="shared" si="1"/>
        <v>3</v>
      </c>
      <c r="H25" s="46">
        <f t="shared" si="6"/>
        <v>44208</v>
      </c>
      <c r="I25" s="52">
        <f t="shared" si="2"/>
        <v>44210</v>
      </c>
      <c r="J25" s="53">
        <f t="shared" si="7"/>
        <v>5.882352941176471</v>
      </c>
      <c r="K25" s="5" t="s">
        <v>35</v>
      </c>
      <c r="L25" s="54" t="s">
        <v>15</v>
      </c>
      <c r="M25" s="55">
        <f t="shared" si="3"/>
        <v>6</v>
      </c>
      <c r="N25" s="108"/>
    </row>
    <row r="26" spans="1:15" x14ac:dyDescent="0.3">
      <c r="A26" s="42">
        <v>29</v>
      </c>
      <c r="B26" s="43" t="s">
        <v>98</v>
      </c>
      <c r="C26" s="42">
        <v>0</v>
      </c>
      <c r="D26" s="43">
        <v>3</v>
      </c>
      <c r="E26" s="43">
        <v>30</v>
      </c>
      <c r="F26" s="44">
        <f t="shared" si="0"/>
        <v>1.5</v>
      </c>
      <c r="G26" s="45">
        <f t="shared" si="1"/>
        <v>1</v>
      </c>
      <c r="H26" s="46">
        <f t="shared" si="6"/>
        <v>44211</v>
      </c>
      <c r="I26" s="46">
        <f t="shared" si="2"/>
        <v>44211</v>
      </c>
      <c r="J26" s="47">
        <f t="shared" si="7"/>
        <v>0</v>
      </c>
      <c r="K26" s="43" t="s">
        <v>35</v>
      </c>
      <c r="L26" s="48" t="s">
        <v>15</v>
      </c>
      <c r="M26" s="49">
        <f t="shared" si="3"/>
        <v>3</v>
      </c>
      <c r="N26" s="108"/>
      <c r="O26" s="19"/>
    </row>
    <row r="27" spans="1:15" s="19" customFormat="1" x14ac:dyDescent="0.3">
      <c r="A27" s="42">
        <v>30</v>
      </c>
      <c r="B27" s="43" t="s">
        <v>101</v>
      </c>
      <c r="C27" s="42">
        <v>0</v>
      </c>
      <c r="D27" s="43">
        <v>5</v>
      </c>
      <c r="E27" s="43">
        <v>30</v>
      </c>
      <c r="F27" s="44">
        <f t="shared" si="0"/>
        <v>2.5</v>
      </c>
      <c r="G27" s="45">
        <f t="shared" si="1"/>
        <v>1</v>
      </c>
      <c r="H27" s="46">
        <f t="shared" si="6"/>
        <v>44212</v>
      </c>
      <c r="I27" s="46">
        <f t="shared" si="2"/>
        <v>44212</v>
      </c>
      <c r="J27" s="47">
        <f t="shared" si="7"/>
        <v>0</v>
      </c>
      <c r="K27" s="43" t="s">
        <v>35</v>
      </c>
      <c r="L27" s="48" t="s">
        <v>15</v>
      </c>
      <c r="M27" s="49">
        <f t="shared" si="3"/>
        <v>5</v>
      </c>
      <c r="N27" s="109"/>
    </row>
    <row r="28" spans="1:15" x14ac:dyDescent="0.3">
      <c r="A28" s="42">
        <v>31</v>
      </c>
      <c r="B28" s="5" t="s">
        <v>102</v>
      </c>
      <c r="C28" s="50">
        <v>0</v>
      </c>
      <c r="D28" s="5">
        <v>2</v>
      </c>
      <c r="E28" s="5">
        <v>30</v>
      </c>
      <c r="F28" s="51">
        <f t="shared" si="0"/>
        <v>1</v>
      </c>
      <c r="G28" s="12">
        <f t="shared" si="1"/>
        <v>1</v>
      </c>
      <c r="H28" s="46">
        <f t="shared" si="6"/>
        <v>44213</v>
      </c>
      <c r="I28" s="52">
        <f t="shared" si="2"/>
        <v>44213</v>
      </c>
      <c r="J28" s="53">
        <f t="shared" si="7"/>
        <v>0</v>
      </c>
      <c r="K28" s="5" t="s">
        <v>35</v>
      </c>
      <c r="L28" s="54" t="s">
        <v>15</v>
      </c>
      <c r="M28" s="55">
        <f t="shared" si="3"/>
        <v>2</v>
      </c>
      <c r="N28" s="108"/>
    </row>
    <row r="29" spans="1:15" x14ac:dyDescent="0.3">
      <c r="A29" s="42">
        <v>32</v>
      </c>
      <c r="B29" s="5" t="s">
        <v>103</v>
      </c>
      <c r="C29" s="50">
        <v>0</v>
      </c>
      <c r="D29" s="5">
        <v>4</v>
      </c>
      <c r="E29" s="5">
        <v>30</v>
      </c>
      <c r="F29" s="51">
        <f t="shared" si="0"/>
        <v>2</v>
      </c>
      <c r="G29" s="12">
        <f t="shared" si="1"/>
        <v>1</v>
      </c>
      <c r="H29" s="46">
        <f t="shared" si="6"/>
        <v>44214</v>
      </c>
      <c r="I29" s="52">
        <f t="shared" si="2"/>
        <v>44214</v>
      </c>
      <c r="J29" s="53">
        <f t="shared" si="7"/>
        <v>0</v>
      </c>
      <c r="K29" s="5" t="s">
        <v>35</v>
      </c>
      <c r="L29" s="54" t="s">
        <v>15</v>
      </c>
      <c r="M29" s="55">
        <f t="shared" si="3"/>
        <v>4</v>
      </c>
      <c r="N29" s="108"/>
    </row>
    <row r="30" spans="1:15" x14ac:dyDescent="0.3">
      <c r="A30" s="42">
        <v>33</v>
      </c>
      <c r="B30" s="5" t="s">
        <v>104</v>
      </c>
      <c r="C30" s="50">
        <v>0</v>
      </c>
      <c r="D30" s="5">
        <v>3</v>
      </c>
      <c r="E30" s="5">
        <v>30</v>
      </c>
      <c r="F30" s="51">
        <f t="shared" si="0"/>
        <v>1.5</v>
      </c>
      <c r="G30" s="12">
        <f t="shared" si="1"/>
        <v>1</v>
      </c>
      <c r="H30" s="46">
        <f t="shared" si="6"/>
        <v>44215</v>
      </c>
      <c r="I30" s="52">
        <f t="shared" si="2"/>
        <v>44215</v>
      </c>
      <c r="J30" s="53">
        <f t="shared" si="7"/>
        <v>0</v>
      </c>
      <c r="K30" s="5" t="s">
        <v>35</v>
      </c>
      <c r="L30" s="54" t="s">
        <v>15</v>
      </c>
      <c r="M30" s="55">
        <f t="shared" si="3"/>
        <v>3</v>
      </c>
      <c r="N30" s="108"/>
    </row>
    <row r="31" spans="1:15" ht="15" thickBot="1" x14ac:dyDescent="0.35">
      <c r="A31" s="97">
        <v>34</v>
      </c>
      <c r="B31" s="98" t="s">
        <v>105</v>
      </c>
      <c r="C31" s="97">
        <v>0</v>
      </c>
      <c r="D31" s="98">
        <v>53</v>
      </c>
      <c r="E31" s="98">
        <v>30</v>
      </c>
      <c r="F31" s="99">
        <f t="shared" si="0"/>
        <v>26.5</v>
      </c>
      <c r="G31" s="100">
        <f t="shared" si="1"/>
        <v>9</v>
      </c>
      <c r="H31" s="101">
        <f t="shared" si="6"/>
        <v>44216</v>
      </c>
      <c r="I31" s="101">
        <f t="shared" si="2"/>
        <v>44224</v>
      </c>
      <c r="J31" s="102">
        <f t="shared" si="7"/>
        <v>0</v>
      </c>
      <c r="K31" s="98" t="s">
        <v>35</v>
      </c>
      <c r="L31" s="103" t="s">
        <v>15</v>
      </c>
      <c r="M31" s="104">
        <f t="shared" si="3"/>
        <v>6</v>
      </c>
      <c r="N31" s="110"/>
      <c r="O31" s="19"/>
    </row>
    <row r="32" spans="1:15" ht="13.2" customHeight="1" x14ac:dyDescent="0.3">
      <c r="A32" s="42">
        <v>35</v>
      </c>
      <c r="B32" s="43" t="s">
        <v>106</v>
      </c>
      <c r="C32" s="42">
        <v>0</v>
      </c>
      <c r="D32" s="43">
        <v>11</v>
      </c>
      <c r="E32" s="43">
        <v>30</v>
      </c>
      <c r="F32" s="44">
        <f t="shared" si="0"/>
        <v>5.5</v>
      </c>
      <c r="G32" s="45">
        <f t="shared" si="1"/>
        <v>2</v>
      </c>
      <c r="H32" s="46">
        <f t="shared" si="6"/>
        <v>44225</v>
      </c>
      <c r="I32" s="46">
        <f t="shared" si="2"/>
        <v>44226</v>
      </c>
      <c r="J32" s="47">
        <f t="shared" si="7"/>
        <v>0</v>
      </c>
      <c r="K32" s="43" t="s">
        <v>35</v>
      </c>
      <c r="L32" s="48" t="s">
        <v>15</v>
      </c>
      <c r="M32" s="49">
        <f t="shared" si="3"/>
        <v>6</v>
      </c>
      <c r="N32" s="111"/>
      <c r="O32">
        <f>+SUM(D32:D45)</f>
        <v>443</v>
      </c>
    </row>
    <row r="33" spans="1:15" ht="13.2" customHeight="1" x14ac:dyDescent="0.3">
      <c r="A33" s="42">
        <v>36</v>
      </c>
      <c r="B33" s="43" t="s">
        <v>108</v>
      </c>
      <c r="C33" s="42">
        <v>0</v>
      </c>
      <c r="D33" s="43">
        <v>48</v>
      </c>
      <c r="E33" s="43">
        <v>30</v>
      </c>
      <c r="F33" s="44">
        <f t="shared" si="0"/>
        <v>24</v>
      </c>
      <c r="G33" s="45">
        <f t="shared" si="1"/>
        <v>8</v>
      </c>
      <c r="H33" s="46">
        <f t="shared" si="6"/>
        <v>44227</v>
      </c>
      <c r="I33" s="46">
        <f t="shared" si="2"/>
        <v>44234</v>
      </c>
      <c r="J33" s="47">
        <f t="shared" si="7"/>
        <v>0</v>
      </c>
      <c r="K33" s="43" t="s">
        <v>35</v>
      </c>
      <c r="L33" s="48" t="s">
        <v>15</v>
      </c>
      <c r="M33" s="49">
        <f t="shared" si="3"/>
        <v>6</v>
      </c>
      <c r="N33" s="111"/>
    </row>
    <row r="34" spans="1:15" ht="13.2" customHeight="1" x14ac:dyDescent="0.3">
      <c r="A34" s="42">
        <v>37</v>
      </c>
      <c r="B34" s="43" t="s">
        <v>109</v>
      </c>
      <c r="C34" s="42">
        <v>0</v>
      </c>
      <c r="D34" s="43">
        <v>15</v>
      </c>
      <c r="E34" s="43">
        <v>30</v>
      </c>
      <c r="F34" s="44">
        <f t="shared" si="0"/>
        <v>7.5</v>
      </c>
      <c r="G34" s="45">
        <f t="shared" si="1"/>
        <v>3</v>
      </c>
      <c r="H34" s="46">
        <f t="shared" si="6"/>
        <v>44235</v>
      </c>
      <c r="I34" s="46">
        <f t="shared" si="2"/>
        <v>44237</v>
      </c>
      <c r="J34" s="47">
        <f t="shared" si="7"/>
        <v>0</v>
      </c>
      <c r="K34" s="43" t="s">
        <v>35</v>
      </c>
      <c r="L34" s="48" t="s">
        <v>15</v>
      </c>
      <c r="M34" s="49">
        <f t="shared" si="3"/>
        <v>5</v>
      </c>
      <c r="N34" s="111"/>
    </row>
    <row r="35" spans="1:15" x14ac:dyDescent="0.3">
      <c r="A35" s="42">
        <v>38</v>
      </c>
      <c r="B35" s="43" t="s">
        <v>110</v>
      </c>
      <c r="C35" s="42">
        <v>0</v>
      </c>
      <c r="D35" s="43">
        <v>26</v>
      </c>
      <c r="E35" s="43">
        <v>30</v>
      </c>
      <c r="F35" s="44">
        <f t="shared" si="0"/>
        <v>13</v>
      </c>
      <c r="G35" s="45">
        <f t="shared" si="1"/>
        <v>5</v>
      </c>
      <c r="H35" s="46">
        <f t="shared" si="6"/>
        <v>44238</v>
      </c>
      <c r="I35" s="46">
        <f t="shared" si="2"/>
        <v>44242</v>
      </c>
      <c r="J35" s="47">
        <f t="shared" si="7"/>
        <v>0</v>
      </c>
      <c r="K35" s="43" t="s">
        <v>35</v>
      </c>
      <c r="L35" s="48" t="s">
        <v>15</v>
      </c>
      <c r="M35" s="49">
        <f t="shared" si="3"/>
        <v>6</v>
      </c>
      <c r="N35" s="111"/>
    </row>
    <row r="36" spans="1:15" x14ac:dyDescent="0.3">
      <c r="A36" s="42">
        <v>39</v>
      </c>
      <c r="B36" s="43" t="s">
        <v>111</v>
      </c>
      <c r="C36" s="42">
        <v>0</v>
      </c>
      <c r="D36" s="43">
        <v>64</v>
      </c>
      <c r="E36" s="43">
        <v>30</v>
      </c>
      <c r="F36" s="44">
        <f t="shared" si="0"/>
        <v>32</v>
      </c>
      <c r="G36" s="45">
        <f t="shared" si="1"/>
        <v>11</v>
      </c>
      <c r="H36" s="46">
        <f t="shared" si="6"/>
        <v>44243</v>
      </c>
      <c r="I36" s="46">
        <f t="shared" si="2"/>
        <v>44253</v>
      </c>
      <c r="J36" s="47">
        <f t="shared" si="7"/>
        <v>0</v>
      </c>
      <c r="K36" s="43" t="s">
        <v>35</v>
      </c>
      <c r="L36" s="48" t="s">
        <v>15</v>
      </c>
      <c r="M36" s="49">
        <f t="shared" si="3"/>
        <v>6</v>
      </c>
      <c r="N36" s="111"/>
    </row>
    <row r="37" spans="1:15" x14ac:dyDescent="0.3">
      <c r="A37" s="42">
        <v>40</v>
      </c>
      <c r="B37" s="43" t="s">
        <v>115</v>
      </c>
      <c r="C37" s="42">
        <v>0</v>
      </c>
      <c r="D37" s="43">
        <v>27</v>
      </c>
      <c r="E37" s="43">
        <v>30</v>
      </c>
      <c r="F37" s="44">
        <f t="shared" si="0"/>
        <v>13.5</v>
      </c>
      <c r="G37" s="45">
        <f t="shared" si="1"/>
        <v>5</v>
      </c>
      <c r="H37" s="46">
        <f t="shared" si="6"/>
        <v>44254</v>
      </c>
      <c r="I37" s="46">
        <f t="shared" si="2"/>
        <v>44258</v>
      </c>
      <c r="J37" s="47">
        <f t="shared" si="7"/>
        <v>0</v>
      </c>
      <c r="K37" s="43" t="s">
        <v>35</v>
      </c>
      <c r="L37" s="48" t="s">
        <v>15</v>
      </c>
      <c r="M37" s="49">
        <f t="shared" si="3"/>
        <v>6</v>
      </c>
      <c r="N37" s="111"/>
    </row>
    <row r="38" spans="1:15" ht="13.2" customHeight="1" x14ac:dyDescent="0.3">
      <c r="A38" s="42">
        <v>41</v>
      </c>
      <c r="B38" s="43" t="s">
        <v>116</v>
      </c>
      <c r="C38" s="42">
        <v>0</v>
      </c>
      <c r="D38" s="43">
        <v>11</v>
      </c>
      <c r="E38" s="43">
        <v>30</v>
      </c>
      <c r="F38" s="44">
        <f t="shared" si="0"/>
        <v>5.5</v>
      </c>
      <c r="G38" s="45">
        <f t="shared" si="1"/>
        <v>2</v>
      </c>
      <c r="H38" s="46">
        <f t="shared" si="6"/>
        <v>44259</v>
      </c>
      <c r="I38" s="46">
        <f t="shared" si="2"/>
        <v>44260</v>
      </c>
      <c r="J38" s="47">
        <f t="shared" si="7"/>
        <v>0</v>
      </c>
      <c r="K38" s="43" t="s">
        <v>35</v>
      </c>
      <c r="L38" s="48" t="s">
        <v>15</v>
      </c>
      <c r="M38" s="49">
        <f t="shared" si="3"/>
        <v>6</v>
      </c>
      <c r="N38" s="111"/>
    </row>
    <row r="39" spans="1:15" ht="13.2" customHeight="1" x14ac:dyDescent="0.3">
      <c r="A39" s="42">
        <v>42</v>
      </c>
      <c r="B39" s="43" t="s">
        <v>113</v>
      </c>
      <c r="C39" s="42">
        <v>0</v>
      </c>
      <c r="D39" s="43">
        <v>24</v>
      </c>
      <c r="E39" s="43">
        <v>30</v>
      </c>
      <c r="F39" s="44">
        <f t="shared" si="0"/>
        <v>12</v>
      </c>
      <c r="G39" s="45">
        <f t="shared" si="1"/>
        <v>4</v>
      </c>
      <c r="H39" s="46">
        <f t="shared" si="6"/>
        <v>44261</v>
      </c>
      <c r="I39" s="46">
        <f t="shared" si="2"/>
        <v>44264</v>
      </c>
      <c r="J39" s="47">
        <f t="shared" si="7"/>
        <v>0</v>
      </c>
      <c r="K39" s="43" t="s">
        <v>35</v>
      </c>
      <c r="L39" s="48" t="s">
        <v>15</v>
      </c>
      <c r="M39" s="49">
        <f t="shared" si="3"/>
        <v>6</v>
      </c>
      <c r="N39" s="111"/>
    </row>
    <row r="40" spans="1:15" ht="13.2" customHeight="1" x14ac:dyDescent="0.3">
      <c r="A40" s="42">
        <v>43</v>
      </c>
      <c r="B40" s="43" t="s">
        <v>114</v>
      </c>
      <c r="C40" s="42">
        <v>0</v>
      </c>
      <c r="D40" s="43">
        <v>11</v>
      </c>
      <c r="E40" s="43">
        <v>30</v>
      </c>
      <c r="F40" s="44">
        <f t="shared" si="0"/>
        <v>5.5</v>
      </c>
      <c r="G40" s="45">
        <f t="shared" si="1"/>
        <v>2</v>
      </c>
      <c r="H40" s="46">
        <f t="shared" si="6"/>
        <v>44265</v>
      </c>
      <c r="I40" s="46">
        <f t="shared" si="2"/>
        <v>44266</v>
      </c>
      <c r="J40" s="47">
        <f t="shared" si="7"/>
        <v>0</v>
      </c>
      <c r="K40" s="43" t="s">
        <v>35</v>
      </c>
      <c r="L40" s="48" t="s">
        <v>15</v>
      </c>
      <c r="M40" s="49">
        <f t="shared" si="3"/>
        <v>6</v>
      </c>
      <c r="N40" s="111"/>
      <c r="O40" s="19"/>
    </row>
    <row r="41" spans="1:15" s="19" customFormat="1" x14ac:dyDescent="0.3">
      <c r="A41" s="42">
        <v>44</v>
      </c>
      <c r="B41" s="43" t="s">
        <v>112</v>
      </c>
      <c r="C41" s="42">
        <v>0</v>
      </c>
      <c r="D41" s="43">
        <v>99</v>
      </c>
      <c r="E41" s="43">
        <v>30</v>
      </c>
      <c r="F41" s="44">
        <f t="shared" si="0"/>
        <v>49.5</v>
      </c>
      <c r="G41" s="45">
        <f t="shared" si="1"/>
        <v>17</v>
      </c>
      <c r="H41" s="46">
        <f t="shared" si="6"/>
        <v>44267</v>
      </c>
      <c r="I41" s="46">
        <f t="shared" si="2"/>
        <v>44283</v>
      </c>
      <c r="J41" s="47">
        <f t="shared" si="7"/>
        <v>0</v>
      </c>
      <c r="K41" s="43" t="s">
        <v>35</v>
      </c>
      <c r="L41" s="48" t="s">
        <v>15</v>
      </c>
      <c r="M41" s="49">
        <f t="shared" si="3"/>
        <v>6</v>
      </c>
      <c r="N41" s="112"/>
    </row>
    <row r="42" spans="1:15" x14ac:dyDescent="0.3">
      <c r="A42" s="42">
        <v>45</v>
      </c>
      <c r="B42" s="43" t="s">
        <v>117</v>
      </c>
      <c r="C42" s="42">
        <v>0</v>
      </c>
      <c r="D42" s="43">
        <v>32</v>
      </c>
      <c r="E42" s="43">
        <v>30</v>
      </c>
      <c r="F42" s="44">
        <f t="shared" si="0"/>
        <v>16</v>
      </c>
      <c r="G42" s="45">
        <f t="shared" si="1"/>
        <v>6</v>
      </c>
      <c r="H42" s="46">
        <f t="shared" si="6"/>
        <v>44284</v>
      </c>
      <c r="I42" s="46">
        <f t="shared" si="2"/>
        <v>44289</v>
      </c>
      <c r="J42" s="47">
        <f t="shared" si="7"/>
        <v>0</v>
      </c>
      <c r="K42" s="43" t="s">
        <v>35</v>
      </c>
      <c r="L42" s="48" t="s">
        <v>15</v>
      </c>
      <c r="M42" s="49">
        <f t="shared" si="3"/>
        <v>6</v>
      </c>
      <c r="N42" s="111"/>
    </row>
    <row r="43" spans="1:15" x14ac:dyDescent="0.3">
      <c r="A43" s="42">
        <v>46</v>
      </c>
      <c r="B43" s="43" t="s">
        <v>118</v>
      </c>
      <c r="C43" s="42">
        <v>0</v>
      </c>
      <c r="D43" s="43">
        <v>4</v>
      </c>
      <c r="E43" s="43">
        <v>30</v>
      </c>
      <c r="F43" s="44">
        <f t="shared" si="0"/>
        <v>2</v>
      </c>
      <c r="G43" s="45">
        <f t="shared" si="1"/>
        <v>1</v>
      </c>
      <c r="H43" s="46">
        <f t="shared" si="6"/>
        <v>44290</v>
      </c>
      <c r="I43" s="46">
        <f t="shared" si="2"/>
        <v>44290</v>
      </c>
      <c r="J43" s="47">
        <f t="shared" si="7"/>
        <v>0</v>
      </c>
      <c r="K43" s="43" t="s">
        <v>35</v>
      </c>
      <c r="L43" s="48" t="s">
        <v>15</v>
      </c>
      <c r="M43" s="49">
        <f t="shared" si="3"/>
        <v>4</v>
      </c>
      <c r="N43" s="111"/>
    </row>
    <row r="44" spans="1:15" x14ac:dyDescent="0.3">
      <c r="A44" s="42">
        <v>47</v>
      </c>
      <c r="B44" s="43" t="s">
        <v>119</v>
      </c>
      <c r="C44" s="42">
        <v>0</v>
      </c>
      <c r="D44" s="43">
        <v>5</v>
      </c>
      <c r="E44" s="43">
        <v>30</v>
      </c>
      <c r="F44" s="44">
        <f t="shared" si="0"/>
        <v>2.5</v>
      </c>
      <c r="G44" s="45">
        <f t="shared" si="1"/>
        <v>1</v>
      </c>
      <c r="H44" s="46">
        <f t="shared" si="6"/>
        <v>44291</v>
      </c>
      <c r="I44" s="46">
        <f t="shared" si="2"/>
        <v>44291</v>
      </c>
      <c r="J44" s="47">
        <f t="shared" si="7"/>
        <v>0</v>
      </c>
      <c r="K44" s="43" t="s">
        <v>35</v>
      </c>
      <c r="L44" s="48" t="s">
        <v>15</v>
      </c>
      <c r="M44" s="49">
        <f t="shared" si="3"/>
        <v>5</v>
      </c>
      <c r="N44" s="111"/>
    </row>
    <row r="45" spans="1:15" ht="15" thickBot="1" x14ac:dyDescent="0.35">
      <c r="A45" s="97">
        <v>48</v>
      </c>
      <c r="B45" s="98" t="s">
        <v>107</v>
      </c>
      <c r="C45" s="97">
        <v>0</v>
      </c>
      <c r="D45" s="98">
        <v>66</v>
      </c>
      <c r="E45" s="98">
        <v>30</v>
      </c>
      <c r="F45" s="99">
        <f t="shared" si="0"/>
        <v>33</v>
      </c>
      <c r="G45" s="100">
        <f t="shared" si="1"/>
        <v>11</v>
      </c>
      <c r="H45" s="101">
        <f t="shared" si="6"/>
        <v>44292</v>
      </c>
      <c r="I45" s="101">
        <f t="shared" si="2"/>
        <v>44302</v>
      </c>
      <c r="J45" s="102">
        <f t="shared" si="7"/>
        <v>0</v>
      </c>
      <c r="K45" s="98" t="s">
        <v>35</v>
      </c>
      <c r="L45" s="103" t="s">
        <v>15</v>
      </c>
      <c r="M45" s="104">
        <f t="shared" si="3"/>
        <v>6</v>
      </c>
      <c r="N45" s="113"/>
      <c r="O45" s="19"/>
    </row>
    <row r="46" spans="1:15" s="6" customFormat="1" x14ac:dyDescent="0.3">
      <c r="C46" s="32"/>
      <c r="F46" s="36">
        <f>SUM(F2:F28)</f>
        <v>197.16666666666666</v>
      </c>
      <c r="G46" s="8">
        <f>SUM(G2:G28)</f>
        <v>74</v>
      </c>
      <c r="H46" s="7"/>
    </row>
    <row r="47" spans="1:15" x14ac:dyDescent="0.3">
      <c r="F47" s="33">
        <f>F46/O2</f>
        <v>65.722222222222214</v>
      </c>
    </row>
  </sheetData>
  <autoFilter ref="A1:O47" xr:uid="{A700CD13-6EC8-42D9-8B56-376817910771}">
    <sortState xmlns:xlrd2="http://schemas.microsoft.com/office/spreadsheetml/2017/richdata2" ref="A2:O47">
      <sortCondition ref="A1:A47"/>
    </sortState>
  </autoFilter>
  <conditionalFormatting sqref="A2:E2 B8 I7:I8 K7:L8 G2:L2 B9:E10 G3:G6 B3:E6 F3:F4 I3:L6 I9:L16 F11:F16 J42:J45 A3:A45 G8:G16 B12:E16 B28:G41 B42:L42 B17:L27 K43:L45 I43 B43:G43 B44:I45 I28:L41 H2:H45">
    <cfRule type="expression" dxfId="53" priority="506">
      <formula>$K2="WIP"</formula>
    </cfRule>
    <cfRule type="expression" dxfId="52" priority="507">
      <formula>$K2="DONE"</formula>
    </cfRule>
    <cfRule type="expression" dxfId="51" priority="508">
      <formula>AND($I2&lt;TODAY(), $K2&lt;&gt;"Done")</formula>
    </cfRule>
  </conditionalFormatting>
  <conditionalFormatting sqref="J2:J6 J28 J9:J16">
    <cfRule type="dataBar" priority="5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{65AD72E0-BDE3-4420-A8C5-30E3FC5270DB}</x14:id>
        </ext>
      </extLst>
    </cfRule>
  </conditionalFormatting>
  <conditionalFormatting sqref="B11:E11">
    <cfRule type="expression" dxfId="50" priority="493">
      <formula>$K11="WIP"</formula>
    </cfRule>
    <cfRule type="expression" dxfId="49" priority="494">
      <formula>$K11="DONE"</formula>
    </cfRule>
    <cfRule type="expression" dxfId="48" priority="495">
      <formula>AND($I11&lt;TODAY(), $K11&lt;&gt;"Done")</formula>
    </cfRule>
  </conditionalFormatting>
  <conditionalFormatting sqref="J11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{893969F6-19FE-45F0-B984-D7720317B212}</x14:id>
        </ext>
      </extLst>
    </cfRule>
  </conditionalFormatting>
  <conditionalFormatting sqref="J16">
    <cfRule type="dataBar" priority="4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{E2FA3EA0-F89F-43B4-85A9-601B5B38EC2A}</x14:id>
        </ext>
      </extLst>
    </cfRule>
  </conditionalFormatting>
  <conditionalFormatting sqref="J12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{BA5119EC-7AB2-4973-AF67-785EE3A60CEF}</x14:id>
        </ext>
      </extLst>
    </cfRule>
  </conditionalFormatting>
  <conditionalFormatting sqref="J13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{60C2FD59-469F-4B9F-A472-259548702149}</x14:id>
        </ext>
      </extLst>
    </cfRule>
  </conditionalFormatting>
  <conditionalFormatting sqref="J15">
    <cfRule type="dataBar" priority="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{40E132E4-DDD2-44C3-A013-245A2ABF8E49}</x14:id>
        </ext>
      </extLst>
    </cfRule>
  </conditionalFormatting>
  <conditionalFormatting sqref="J14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{FA578833-FCE9-4270-A12A-958DB324C4AC}</x14:id>
        </ext>
      </extLst>
    </cfRule>
  </conditionalFormatting>
  <conditionalFormatting sqref="J9:J16 J28 J2:J6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{6D8972A5-A9D5-4277-BBD3-9F1E33C27EE9}</x14:id>
        </ext>
      </extLst>
    </cfRule>
  </conditionalFormatting>
  <conditionalFormatting sqref="J3">
    <cfRule type="expression" dxfId="47" priority="440">
      <formula>$K3="WIP"</formula>
    </cfRule>
    <cfRule type="expression" dxfId="46" priority="441">
      <formula>$K3="DONE"</formula>
    </cfRule>
    <cfRule type="expression" dxfId="45" priority="442">
      <formula>AND($I3&lt;TODAY(), $K3&lt;&gt;"Done")</formula>
    </cfRule>
  </conditionalFormatting>
  <conditionalFormatting sqref="J3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{220A366C-2607-427A-9829-329CFEC425D5}</x14:id>
        </ext>
      </extLst>
    </cfRule>
  </conditionalFormatting>
  <conditionalFormatting sqref="J4">
    <cfRule type="expression" dxfId="44" priority="436">
      <formula>$K4="WIP"</formula>
    </cfRule>
    <cfRule type="expression" dxfId="43" priority="437">
      <formula>$K4="DONE"</formula>
    </cfRule>
    <cfRule type="expression" dxfId="42" priority="438">
      <formula>AND($I4&lt;TODAY(), $K4&lt;&gt;"Done")</formula>
    </cfRule>
  </conditionalFormatting>
  <conditionalFormatting sqref="J4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{D47879E1-E08E-4C7A-A8E0-B2F15E786683}</x14:id>
        </ext>
      </extLst>
    </cfRule>
  </conditionalFormatting>
  <conditionalFormatting sqref="J5">
    <cfRule type="expression" dxfId="41" priority="432">
      <formula>$K5="WIP"</formula>
    </cfRule>
    <cfRule type="expression" dxfId="40" priority="433">
      <formula>$K5="DONE"</formula>
    </cfRule>
    <cfRule type="expression" dxfId="39" priority="434">
      <formula>AND($I5&lt;TODAY(), $K5&lt;&gt;"Done")</formula>
    </cfRule>
  </conditionalFormatting>
  <conditionalFormatting sqref="J5">
    <cfRule type="dataBar" priority="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{C6DEF738-5177-4642-BB53-4BAEE270BBAF}</x14:id>
        </ext>
      </extLst>
    </cfRule>
  </conditionalFormatting>
  <conditionalFormatting sqref="J6">
    <cfRule type="expression" dxfId="38" priority="428">
      <formula>$K6="WIP"</formula>
    </cfRule>
    <cfRule type="expression" dxfId="37" priority="429">
      <formula>$K6="DONE"</formula>
    </cfRule>
    <cfRule type="expression" dxfId="36" priority="430">
      <formula>AND($I6&lt;TODAY(), $K6&lt;&gt;"Done")</formula>
    </cfRule>
  </conditionalFormatting>
  <conditionalFormatting sqref="J6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{98E79479-415A-4953-B9C1-B897F3A588DA}</x14:id>
        </ext>
      </extLst>
    </cfRule>
  </conditionalFormatting>
  <conditionalFormatting sqref="F10">
    <cfRule type="expression" dxfId="35" priority="413">
      <formula>$K10="WIP"</formula>
    </cfRule>
    <cfRule type="expression" dxfId="34" priority="414">
      <formula>$K10="DONE"</formula>
    </cfRule>
    <cfRule type="expression" dxfId="33" priority="415">
      <formula>AND($I10&lt;TODAY(), $K10&lt;&gt;"Done")</formula>
    </cfRule>
  </conditionalFormatting>
  <conditionalFormatting sqref="J18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{0D9BE72D-E391-4F03-87C6-2E64A3A1FDBC}</x14:id>
        </ext>
      </extLst>
    </cfRule>
  </conditionalFormatting>
  <conditionalFormatting sqref="B7:E7 G7 J7">
    <cfRule type="expression" dxfId="32" priority="405">
      <formula>$K7="WIP"</formula>
    </cfRule>
    <cfRule type="expression" dxfId="31" priority="406">
      <formula>$K7="DONE"</formula>
    </cfRule>
    <cfRule type="expression" dxfId="30" priority="407">
      <formula>AND($I7&lt;TODAY(), $K7&lt;&gt;"Done")</formula>
    </cfRule>
  </conditionalFormatting>
  <conditionalFormatting sqref="J7">
    <cfRule type="expression" dxfId="29" priority="398">
      <formula>$K7="WIP"</formula>
    </cfRule>
    <cfRule type="expression" dxfId="28" priority="399">
      <formula>$K7="DONE"</formula>
    </cfRule>
    <cfRule type="expression" dxfId="27" priority="400">
      <formula>AND($I7&lt;TODAY(), $K7&lt;&gt;"Done")</formula>
    </cfRule>
  </conditionalFormatting>
  <conditionalFormatting sqref="J7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{51BD11C3-42B6-4497-8F25-F74EF418E0FA}</x14:id>
        </ext>
      </extLst>
    </cfRule>
  </conditionalFormatting>
  <conditionalFormatting sqref="J7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{4D42E252-00E7-48E5-8F68-17145EC62D16}</x14:id>
        </ext>
      </extLst>
    </cfRule>
  </conditionalFormatting>
  <conditionalFormatting sqref="C8:E8">
    <cfRule type="expression" dxfId="26" priority="394">
      <formula>$K8="WIP"</formula>
    </cfRule>
    <cfRule type="expression" dxfId="25" priority="395">
      <formula>$K8="DONE"</formula>
    </cfRule>
    <cfRule type="expression" dxfId="24" priority="396">
      <formula>AND($I8&lt;TODAY(), $K8&lt;&gt;"Done")</formula>
    </cfRule>
  </conditionalFormatting>
  <conditionalFormatting sqref="J8">
    <cfRule type="expression" dxfId="23" priority="390">
      <formula>$K8="WIP"</formula>
    </cfRule>
    <cfRule type="expression" dxfId="22" priority="391">
      <formula>$K8="DONE"</formula>
    </cfRule>
    <cfRule type="expression" dxfId="21" priority="392">
      <formula>AND($I8&lt;TODAY(), $K8&lt;&gt;"Done")</formula>
    </cfRule>
  </conditionalFormatting>
  <conditionalFormatting sqref="J8">
    <cfRule type="dataBar" priority="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{1A20BF7A-F540-43A2-B85A-D8CFBDAC66B4}</x14:id>
        </ext>
      </extLst>
    </cfRule>
  </conditionalFormatting>
  <conditionalFormatting sqref="J8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{1E0822CB-9247-47E1-B839-2C42BF09AC36}</x14:id>
        </ext>
      </extLst>
    </cfRule>
  </conditionalFormatting>
  <conditionalFormatting sqref="F5">
    <cfRule type="expression" dxfId="20" priority="374">
      <formula>$K5="WIP"</formula>
    </cfRule>
    <cfRule type="expression" dxfId="19" priority="375">
      <formula>$K5="DONE"</formula>
    </cfRule>
    <cfRule type="expression" dxfId="18" priority="376">
      <formula>AND($I5&lt;TODAY(), $K5&lt;&gt;"Done")</formula>
    </cfRule>
  </conditionalFormatting>
  <conditionalFormatting sqref="F6">
    <cfRule type="expression" dxfId="17" priority="371">
      <formula>$K6="WIP"</formula>
    </cfRule>
    <cfRule type="expression" dxfId="16" priority="372">
      <formula>$K6="DONE"</formula>
    </cfRule>
    <cfRule type="expression" dxfId="15" priority="373">
      <formula>AND($I6&lt;TODAY(), $K6&lt;&gt;"Done")</formula>
    </cfRule>
  </conditionalFormatting>
  <conditionalFormatting sqref="F7">
    <cfRule type="expression" dxfId="14" priority="368">
      <formula>$K7="WIP"</formula>
    </cfRule>
    <cfRule type="expression" dxfId="13" priority="369">
      <formula>$K7="DONE"</formula>
    </cfRule>
    <cfRule type="expression" dxfId="12" priority="370">
      <formula>AND($I7&lt;TODAY(), $K7&lt;&gt;"Done")</formula>
    </cfRule>
  </conditionalFormatting>
  <conditionalFormatting sqref="F8">
    <cfRule type="expression" dxfId="11" priority="365">
      <formula>$K8="WIP"</formula>
    </cfRule>
    <cfRule type="expression" dxfId="10" priority="366">
      <formula>$K8="DONE"</formula>
    </cfRule>
    <cfRule type="expression" dxfId="9" priority="367">
      <formula>AND($I8&lt;TODAY(), $K8&lt;&gt;"Done")</formula>
    </cfRule>
  </conditionalFormatting>
  <conditionalFormatting sqref="F9">
    <cfRule type="expression" dxfId="8" priority="362">
      <formula>$K9="WIP"</formula>
    </cfRule>
    <cfRule type="expression" dxfId="7" priority="363">
      <formula>$K9="DONE"</formula>
    </cfRule>
    <cfRule type="expression" dxfId="6" priority="364">
      <formula>AND($I9&lt;TODAY(), $K9&lt;&gt;"Done")</formula>
    </cfRule>
  </conditionalFormatting>
  <conditionalFormatting sqref="F2">
    <cfRule type="expression" dxfId="5" priority="356">
      <formula>$K2="WIP"</formula>
    </cfRule>
    <cfRule type="expression" dxfId="4" priority="357">
      <formula>$K2="DONE"</formula>
    </cfRule>
    <cfRule type="expression" dxfId="3" priority="358">
      <formula>AND($I2&lt;TODAY(), $K2&lt;&gt;"Done")</formula>
    </cfRule>
  </conditionalFormatting>
  <conditionalFormatting sqref="J42:J45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{6DF2B09C-7EDC-4A26-9CA5-D7312A83DA2A}</x14:id>
        </ext>
      </extLst>
    </cfRule>
  </conditionalFormatting>
  <conditionalFormatting sqref="J2:J16 J18 J28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{938460DE-7CD1-4E64-B4DC-18A6E7404D21}</x14:id>
        </ext>
      </extLst>
    </cfRule>
  </conditionalFormatting>
  <conditionalFormatting sqref="J17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{3634526E-94AF-4F44-8E93-A210192973D5}</x14:id>
        </ext>
      </extLst>
    </cfRule>
  </conditionalFormatting>
  <conditionalFormatting sqref="J19"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{25A6828A-0369-4755-B348-0C1D8F41849F}</x14:id>
        </ext>
      </extLst>
    </cfRule>
  </conditionalFormatting>
  <conditionalFormatting sqref="J20:J22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{4B512F7D-F063-4744-A574-CE36640D0AA9}</x14:id>
        </ext>
      </extLst>
    </cfRule>
  </conditionalFormatting>
  <conditionalFormatting sqref="J23:J25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{E55EF7E0-8B86-4464-9A15-862E33EE7D2F}</x14:id>
        </ext>
      </extLst>
    </cfRule>
  </conditionalFormatting>
  <conditionalFormatting sqref="J26:J27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{BEADFD6B-C5FD-425B-ACD7-ABBA44921523}</x14:id>
        </ext>
      </extLst>
    </cfRule>
  </conditionalFormatting>
  <conditionalFormatting sqref="J32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{E2353B0E-B6F4-4DE1-A4E8-BA67AAC14B2F}</x14:id>
        </ext>
      </extLst>
    </cfRule>
  </conditionalFormatting>
  <conditionalFormatting sqref="J41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{D6C60746-B974-4BDC-AA11-B8403FC574DC}</x14:id>
        </ext>
      </extLst>
    </cfRule>
  </conditionalFormatting>
  <conditionalFormatting sqref="J31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{FB7E66A7-E7AA-4FE3-9E1F-0108B7FADA1B}</x14:id>
        </ext>
      </extLst>
    </cfRule>
  </conditionalFormatting>
  <conditionalFormatting sqref="J30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{5BB86BB5-84F7-4B3A-A9D1-9C4B6120845B}</x14:id>
        </ext>
      </extLst>
    </cfRule>
  </conditionalFormatting>
  <conditionalFormatting sqref="J29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{AC47A4D2-947B-4C60-9936-48EEE6C658B9}</x14:id>
        </ext>
      </extLst>
    </cfRule>
  </conditionalFormatting>
  <conditionalFormatting sqref="J35:J37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{58CC7B57-B5C4-4AB4-9B14-2C795BD80A3D}</x14:id>
        </ext>
      </extLst>
    </cfRule>
  </conditionalFormatting>
  <conditionalFormatting sqref="J33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{594F6A0E-B86A-482A-9C5D-C99BFD88450F}</x14:id>
        </ext>
      </extLst>
    </cfRule>
  </conditionalFormatting>
  <conditionalFormatting sqref="J34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{48409D25-991D-412F-99B0-9A8F43F9B5A1}</x14:id>
        </ext>
      </extLst>
    </cfRule>
  </conditionalFormatting>
  <conditionalFormatting sqref="J38:J39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{8028CBCD-F70F-4B2E-8937-8D1B5028B343}</x14:id>
        </ext>
      </extLst>
    </cfRule>
  </conditionalFormatting>
  <conditionalFormatting sqref="J40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{EE057D23-683F-4FBA-BDF6-B2940AFE2FCB}</x14:id>
        </ext>
      </extLst>
    </cfRule>
  </conditionalFormatting>
  <dataValidations count="5">
    <dataValidation type="list" allowBlank="1" showInputMessage="1" showErrorMessage="1" sqref="A46:A61" xr:uid="{8272080F-7DC5-4E5F-8658-D027FFB5A5C6}">
      <formula1>#REF!</formula1>
    </dataValidation>
    <dataValidation type="list" allowBlank="1" showInputMessage="1" showErrorMessage="1" sqref="A62:A70 H62:L70" xr:uid="{E578A094-013B-4099-880F-496F13B68AA8}">
      <formula1>#REF!</formula1>
    </dataValidation>
    <dataValidation type="list" allowBlank="1" showInputMessage="1" showErrorMessage="1" sqref="K46:K61" xr:uid="{2F13CDB9-C723-44F8-85CE-35D0D311A8BD}">
      <formula1>$N$2:$N$2</formula1>
    </dataValidation>
    <dataValidation type="list" allowBlank="1" showInputMessage="1" showErrorMessage="1" sqref="K2:K45" xr:uid="{4C783998-6FE2-41DE-A2F7-95A0868F1708}">
      <formula1>"ToDo,WIP,Done"</formula1>
    </dataValidation>
    <dataValidation type="whole" allowBlank="1" showInputMessage="1" showErrorMessage="1" sqref="A2:A45" xr:uid="{494F12B5-B4DF-48DE-9785-C70792F982B8}">
      <formula1>1</formula1>
      <formula2>366</formula2>
    </dataValidation>
  </dataValidations>
  <hyperlinks>
    <hyperlink ref="L5" r:id="rId1" display="https://www.youtube.com/user/mycodeschool/playlists" xr:uid="{EE585BD5-D8AA-48B0-9272-F7D694E9D974}"/>
    <hyperlink ref="L4" r:id="rId2" display="https://www.youtube.com/watch?v=0IAPZzGSbME&amp;list=PLDN4rrl48XKpZkf03iYFl-O29szjTrs_O " xr:uid="{90B49CCE-2307-4E4F-B5EE-9793B82A0B55}"/>
    <hyperlink ref="L6" r:id="rId3" xr:uid="{D738F1EF-FD38-495E-9F31-7F5B6868D8DD}"/>
    <hyperlink ref="L22" r:id="rId4" xr:uid="{62F1B7B9-BAB9-41CD-9E68-1EE41C6E542A}"/>
    <hyperlink ref="L21" r:id="rId5" xr:uid="{6BABF44B-5A89-4CD6-AE3E-4E2AE1C4CFA1}"/>
    <hyperlink ref="L32" r:id="rId6" xr:uid="{556AFB8D-2CC4-4CB8-A508-A3BB324B6DB4}"/>
    <hyperlink ref="L23" r:id="rId7" xr:uid="{2F06CDC2-4E56-4434-A12B-08965A506E95}"/>
    <hyperlink ref="L24" r:id="rId8" xr:uid="{14FDDFC6-AB4F-4B16-AAA1-50377C2C3BA2}"/>
    <hyperlink ref="L25" r:id="rId9" xr:uid="{D001E49D-1191-41C3-B822-B3B90AEEB5F0}"/>
    <hyperlink ref="L26" r:id="rId10" xr:uid="{EA43BBA5-C3F7-4D20-95C5-753D93C34F1F}"/>
    <hyperlink ref="L27" r:id="rId11" xr:uid="{88992C6C-41F0-47FF-9686-7AD9F9B2FBCD}"/>
    <hyperlink ref="L28" r:id="rId12" xr:uid="{E713FA37-AF13-4AD7-88D4-BA4CE2793010}"/>
    <hyperlink ref="L29" r:id="rId13" xr:uid="{B34A2D80-2F0B-4B33-983A-391A5794E3CA}"/>
    <hyperlink ref="L30" r:id="rId14" xr:uid="{9CC6E1F2-B24B-421C-A614-42E3873A09C1}"/>
    <hyperlink ref="L31" r:id="rId15" xr:uid="{6B02919E-9B63-42B3-B6BF-D92D583020FE}"/>
    <hyperlink ref="L36" r:id="rId16" xr:uid="{376C23FF-EE05-41A3-9493-EE5A1980518B}"/>
    <hyperlink ref="L45" r:id="rId17" xr:uid="{0BC7B30D-8AC4-4B55-9E3C-E5FEEE60E477}"/>
    <hyperlink ref="L35" r:id="rId18" xr:uid="{DE4B6790-9EE9-491C-BFA5-F8411860F772}"/>
    <hyperlink ref="L34" r:id="rId19" xr:uid="{6FE660D4-B10A-43CE-BEA8-EE0E856BCB04}"/>
    <hyperlink ref="L33" r:id="rId20" xr:uid="{5038CC92-8AC6-4AB7-A4E0-D21C1F2CD6E4}"/>
    <hyperlink ref="L39" r:id="rId21" xr:uid="{2B1CD327-C19E-4770-A074-1CA7F902C2FF}"/>
    <hyperlink ref="L40" r:id="rId22" xr:uid="{F5B240B5-42F3-495E-A3BA-9874EDCAE4A0}"/>
    <hyperlink ref="L41" r:id="rId23" xr:uid="{C50169DE-F6CE-4A76-9F11-94647072243A}"/>
    <hyperlink ref="L37" r:id="rId24" xr:uid="{CA0C935C-D775-469A-B9CC-182271872C9E}"/>
    <hyperlink ref="L38" r:id="rId25" xr:uid="{576EBDEC-EBD3-4986-B0E1-EEA2AE685F37}"/>
    <hyperlink ref="L42" r:id="rId26" xr:uid="{25687E93-423A-4AF7-A0E9-65CD0425B6BD}"/>
    <hyperlink ref="L43" r:id="rId27" xr:uid="{45278AD1-50F8-4832-9421-E7ED28C734BE}"/>
    <hyperlink ref="L44" r:id="rId28" xr:uid="{064C57FA-051C-45F9-83DB-D28BB5D5EDF0}"/>
  </hyperlinks>
  <pageMargins left="0.7" right="0.7" top="0.75" bottom="0.75" header="0.3" footer="0.3"/>
  <pageSetup paperSize="9" orientation="portrait" r:id="rId2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AD72E0-BDE3-4420-A8C5-30E3FC527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J2:J6 J28 J9:J16</xm:sqref>
        </x14:conditionalFormatting>
        <x14:conditionalFormatting xmlns:xm="http://schemas.microsoft.com/office/excel/2006/main">
          <x14:cfRule type="dataBar" id="{893969F6-19FE-45F0-B984-D7720317B2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E2FA3EA0-F89F-43B4-85A9-601B5B38E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</xm:sqref>
        </x14:conditionalFormatting>
        <x14:conditionalFormatting xmlns:xm="http://schemas.microsoft.com/office/excel/2006/main">
          <x14:cfRule type="dataBar" id="{BA5119EC-7AB2-4973-AF67-785EE3A60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60C2FD59-469F-4B9F-A472-259548702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40E132E4-DDD2-44C3-A013-245A2ABF8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FA578833-FCE9-4270-A12A-958DB324C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6D8972A5-A9D5-4277-BBD3-9F1E33C27E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J9:J16 J28 J2:J6</xm:sqref>
        </x14:conditionalFormatting>
        <x14:conditionalFormatting xmlns:xm="http://schemas.microsoft.com/office/excel/2006/main">
          <x14:cfRule type="dataBar" id="{220A366C-2607-427A-9829-329CFEC42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D47879E1-E08E-4C7A-A8E0-B2F15E7866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C6DEF738-5177-4642-BB53-4BAEE270B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98E79479-415A-4953-B9C1-B897F3A58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0D9BE72D-E391-4F03-87C6-2E64A3A1FD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51BD11C3-42B6-4497-8F25-F74EF418E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4D42E252-00E7-48E5-8F68-17145EC62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1A20BF7A-F540-43A2-B85A-D8CFBDAC6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1E0822CB-9247-47E1-B839-2C42BF09A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6DF2B09C-7EDC-4A26-9CA5-D7312A83D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J42:J45</xm:sqref>
        </x14:conditionalFormatting>
        <x14:conditionalFormatting xmlns:xm="http://schemas.microsoft.com/office/excel/2006/main">
          <x14:cfRule type="dataBar" id="{938460DE-7CD1-4E64-B4DC-18A6E7404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J2:J16 J18 J28</xm:sqref>
        </x14:conditionalFormatting>
        <x14:conditionalFormatting xmlns:xm="http://schemas.microsoft.com/office/excel/2006/main">
          <x14:cfRule type="dataBar" id="{3634526E-94AF-4F44-8E93-A21019297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</xm:sqref>
        </x14:conditionalFormatting>
        <x14:conditionalFormatting xmlns:xm="http://schemas.microsoft.com/office/excel/2006/main">
          <x14:cfRule type="dataBar" id="{25A6828A-0369-4755-B348-0C1D8F4184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4B512F7D-F063-4744-A574-CE36640D0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J20:J22</xm:sqref>
        </x14:conditionalFormatting>
        <x14:conditionalFormatting xmlns:xm="http://schemas.microsoft.com/office/excel/2006/main">
          <x14:cfRule type="dataBar" id="{E55EF7E0-8B86-4464-9A15-862E33EE7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J23:J25</xm:sqref>
        </x14:conditionalFormatting>
        <x14:conditionalFormatting xmlns:xm="http://schemas.microsoft.com/office/excel/2006/main">
          <x14:cfRule type="dataBar" id="{BEADFD6B-C5FD-425B-ACD7-ABBA449215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J26:J27</xm:sqref>
        </x14:conditionalFormatting>
        <x14:conditionalFormatting xmlns:xm="http://schemas.microsoft.com/office/excel/2006/main">
          <x14:cfRule type="dataBar" id="{E2353B0E-B6F4-4DE1-A4E8-BA67AAC14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{D6C60746-B974-4BDC-AA11-B8403FC574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J41</xm:sqref>
        </x14:conditionalFormatting>
        <x14:conditionalFormatting xmlns:xm="http://schemas.microsoft.com/office/excel/2006/main">
          <x14:cfRule type="dataBar" id="{FB7E66A7-E7AA-4FE3-9E1F-0108B7FAD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</xm:sqref>
        </x14:conditionalFormatting>
        <x14:conditionalFormatting xmlns:xm="http://schemas.microsoft.com/office/excel/2006/main">
          <x14:cfRule type="dataBar" id="{5BB86BB5-84F7-4B3A-A9D1-9C4B61208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</xm:sqref>
        </x14:conditionalFormatting>
        <x14:conditionalFormatting xmlns:xm="http://schemas.microsoft.com/office/excel/2006/main">
          <x14:cfRule type="dataBar" id="{AC47A4D2-947B-4C60-9936-48EEE6C658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</xm:sqref>
        </x14:conditionalFormatting>
        <x14:conditionalFormatting xmlns:xm="http://schemas.microsoft.com/office/excel/2006/main">
          <x14:cfRule type="dataBar" id="{58CC7B57-B5C4-4AB4-9B14-2C795BD80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J35:J37</xm:sqref>
        </x14:conditionalFormatting>
        <x14:conditionalFormatting xmlns:xm="http://schemas.microsoft.com/office/excel/2006/main">
          <x14:cfRule type="dataBar" id="{594F6A0E-B86A-482A-9C5D-C99BFD884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</xm:sqref>
        </x14:conditionalFormatting>
        <x14:conditionalFormatting xmlns:xm="http://schemas.microsoft.com/office/excel/2006/main">
          <x14:cfRule type="dataBar" id="{48409D25-991D-412F-99B0-9A8F43F9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</xm:sqref>
        </x14:conditionalFormatting>
        <x14:conditionalFormatting xmlns:xm="http://schemas.microsoft.com/office/excel/2006/main">
          <x14:cfRule type="dataBar" id="{8028CBCD-F70F-4B2E-8937-8D1B5028B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J38:J39</xm:sqref>
        </x14:conditionalFormatting>
        <x14:conditionalFormatting xmlns:xm="http://schemas.microsoft.com/office/excel/2006/main">
          <x14:cfRule type="dataBar" id="{EE057D23-683F-4FBA-BDF6-B2940AFE2F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9CB64-05B9-4630-96EA-A598A28D12ED}">
  <dimension ref="A1:O23"/>
  <sheetViews>
    <sheetView zoomScaleNormal="100" workbookViewId="0">
      <selection activeCell="O20" sqref="O20"/>
    </sheetView>
  </sheetViews>
  <sheetFormatPr defaultRowHeight="14.4" x14ac:dyDescent="0.3"/>
  <cols>
    <col min="1" max="1" width="9.33203125" bestFit="1" customWidth="1"/>
    <col min="2" max="2" width="51.109375" bestFit="1" customWidth="1"/>
    <col min="3" max="3" width="4" bestFit="1" customWidth="1"/>
    <col min="4" max="4" width="4.5546875" bestFit="1" customWidth="1"/>
    <col min="5" max="5" width="4.21875" bestFit="1" customWidth="1"/>
    <col min="6" max="6" width="8.5546875" bestFit="1" customWidth="1"/>
    <col min="7" max="7" width="7.6640625" bestFit="1" customWidth="1"/>
    <col min="8" max="9" width="16.77734375" bestFit="1" customWidth="1"/>
    <col min="10" max="10" width="16.77734375" customWidth="1"/>
    <col min="11" max="11" width="6.21875" customWidth="1"/>
    <col min="12" max="12" width="84.5546875" hidden="1" customWidth="1"/>
    <col min="13" max="13" width="7.44140625" customWidth="1"/>
    <col min="14" max="14" width="5" bestFit="1" customWidth="1"/>
  </cols>
  <sheetData>
    <row r="1" spans="1:15" s="3" customFormat="1" ht="16.8" customHeight="1" x14ac:dyDescent="0.3">
      <c r="A1" s="31" t="s">
        <v>1</v>
      </c>
      <c r="B1" s="31" t="s">
        <v>0</v>
      </c>
      <c r="C1" s="31" t="s">
        <v>51</v>
      </c>
      <c r="D1" s="31" t="s">
        <v>50</v>
      </c>
      <c r="E1" s="31" t="s">
        <v>80</v>
      </c>
      <c r="F1" s="31" t="s">
        <v>7</v>
      </c>
      <c r="G1" s="31" t="s">
        <v>8</v>
      </c>
      <c r="H1" s="31" t="s">
        <v>2</v>
      </c>
      <c r="I1" s="31" t="s">
        <v>3</v>
      </c>
      <c r="J1" s="31" t="s">
        <v>33</v>
      </c>
      <c r="K1" s="31" t="s">
        <v>4</v>
      </c>
      <c r="L1" s="3" t="s">
        <v>9</v>
      </c>
      <c r="M1" s="3" t="s">
        <v>52</v>
      </c>
    </row>
    <row r="2" spans="1:15" x14ac:dyDescent="0.3">
      <c r="A2" s="18">
        <v>60</v>
      </c>
      <c r="B2" t="s">
        <v>13</v>
      </c>
      <c r="C2" s="9">
        <v>45</v>
      </c>
      <c r="D2">
        <v>58</v>
      </c>
      <c r="E2">
        <v>20</v>
      </c>
      <c r="F2" s="33">
        <f>D2*(E2/60)</f>
        <v>19.333333333333332</v>
      </c>
      <c r="G2" s="1">
        <f>CEILING(F2/'2020-Q4'!$O$2,1)</f>
        <v>7</v>
      </c>
      <c r="H2" s="2">
        <f>1+'2020-Q4'!I45</f>
        <v>44303</v>
      </c>
      <c r="I2" s="2">
        <f t="shared" ref="I2:I21" si="0">H2+(G2-1)</f>
        <v>44309</v>
      </c>
      <c r="J2" s="10">
        <f t="shared" ref="J2:J21" si="1">100*C2/D2</f>
        <v>77.58620689655173</v>
      </c>
      <c r="K2" t="s">
        <v>34</v>
      </c>
      <c r="L2" s="4" t="s">
        <v>16</v>
      </c>
      <c r="M2" s="11">
        <f t="shared" ref="M2:M21" si="2">CEILING(D2/G2,1)</f>
        <v>9</v>
      </c>
      <c r="O2" s="30"/>
    </row>
    <row r="3" spans="1:15" x14ac:dyDescent="0.3">
      <c r="A3" s="18">
        <v>61</v>
      </c>
      <c r="B3" t="s">
        <v>11</v>
      </c>
      <c r="C3" s="9">
        <v>37</v>
      </c>
      <c r="D3">
        <v>64</v>
      </c>
      <c r="E3">
        <v>20</v>
      </c>
      <c r="F3" s="33">
        <f>D3*(E3/60)</f>
        <v>21.333333333333332</v>
      </c>
      <c r="G3" s="1">
        <f>CEILING(F3/'2020-Q4'!$O$2,1)</f>
        <v>8</v>
      </c>
      <c r="H3" s="2">
        <f t="shared" ref="H3:H21" si="3">1+I2</f>
        <v>44310</v>
      </c>
      <c r="I3" s="2">
        <f t="shared" si="0"/>
        <v>44317</v>
      </c>
      <c r="J3" s="10">
        <f t="shared" si="1"/>
        <v>57.8125</v>
      </c>
      <c r="K3" t="s">
        <v>34</v>
      </c>
      <c r="L3" s="4" t="s">
        <v>14</v>
      </c>
      <c r="M3" s="11">
        <f t="shared" si="2"/>
        <v>8</v>
      </c>
      <c r="O3" s="30"/>
    </row>
    <row r="4" spans="1:15" x14ac:dyDescent="0.3">
      <c r="A4" s="18">
        <v>70</v>
      </c>
      <c r="B4" s="19" t="s">
        <v>23</v>
      </c>
      <c r="C4" s="18">
        <v>0</v>
      </c>
      <c r="D4" s="19">
        <v>56</v>
      </c>
      <c r="E4" s="19">
        <v>10</v>
      </c>
      <c r="F4" s="35">
        <f>D4*(E4/60)</f>
        <v>9.3333333333333321</v>
      </c>
      <c r="G4" s="20">
        <f>CEILING(F4/'2020-Q4'!$O$2,1)</f>
        <v>4</v>
      </c>
      <c r="H4" s="2">
        <f t="shared" si="3"/>
        <v>44318</v>
      </c>
      <c r="I4" s="21">
        <f t="shared" si="0"/>
        <v>44321</v>
      </c>
      <c r="J4" s="22">
        <f t="shared" si="1"/>
        <v>0</v>
      </c>
      <c r="K4" s="19" t="s">
        <v>35</v>
      </c>
      <c r="L4" s="4" t="s">
        <v>18</v>
      </c>
      <c r="M4" s="11">
        <f t="shared" si="2"/>
        <v>14</v>
      </c>
    </row>
    <row r="5" spans="1:15" x14ac:dyDescent="0.3">
      <c r="A5" s="18">
        <v>71</v>
      </c>
      <c r="B5" t="s">
        <v>10</v>
      </c>
      <c r="C5" s="9">
        <v>22</v>
      </c>
      <c r="D5">
        <v>453</v>
      </c>
      <c r="E5">
        <v>5</v>
      </c>
      <c r="F5" s="33">
        <f>D5*(E5/60)</f>
        <v>37.75</v>
      </c>
      <c r="G5" s="1">
        <f>CEILING(F5/'2020-Q4'!$O$2,1)</f>
        <v>13</v>
      </c>
      <c r="H5" s="2">
        <f t="shared" si="3"/>
        <v>44322</v>
      </c>
      <c r="I5" s="2">
        <f t="shared" si="0"/>
        <v>44334</v>
      </c>
      <c r="J5" s="10">
        <f t="shared" si="1"/>
        <v>4.8565121412803531</v>
      </c>
      <c r="K5" t="s">
        <v>35</v>
      </c>
      <c r="L5" s="4" t="s">
        <v>12</v>
      </c>
      <c r="M5" s="11">
        <f t="shared" si="2"/>
        <v>35</v>
      </c>
    </row>
    <row r="6" spans="1:15" x14ac:dyDescent="0.3">
      <c r="A6" s="18">
        <v>72</v>
      </c>
      <c r="B6" t="s">
        <v>48</v>
      </c>
      <c r="C6" s="9">
        <v>0</v>
      </c>
      <c r="D6">
        <v>50</v>
      </c>
      <c r="E6">
        <v>13</v>
      </c>
      <c r="F6" s="33">
        <f>((15*4)+(12*26))/60</f>
        <v>6.2</v>
      </c>
      <c r="G6" s="1">
        <f>CEILING(F6/'2020-Q4'!$O$2,1)</f>
        <v>3</v>
      </c>
      <c r="H6" s="2">
        <f t="shared" si="3"/>
        <v>44335</v>
      </c>
      <c r="I6" s="2">
        <f t="shared" si="0"/>
        <v>44337</v>
      </c>
      <c r="J6" s="10">
        <f t="shared" si="1"/>
        <v>0</v>
      </c>
      <c r="K6" t="s">
        <v>35</v>
      </c>
      <c r="L6" s="4" t="s">
        <v>19</v>
      </c>
      <c r="M6" s="11">
        <f t="shared" si="2"/>
        <v>17</v>
      </c>
    </row>
    <row r="7" spans="1:15" x14ac:dyDescent="0.3">
      <c r="A7" s="18">
        <v>75</v>
      </c>
      <c r="B7" s="19" t="s">
        <v>20</v>
      </c>
      <c r="C7" s="18">
        <v>0</v>
      </c>
      <c r="D7" s="19">
        <v>35</v>
      </c>
      <c r="E7" s="19">
        <v>15</v>
      </c>
      <c r="F7" s="35">
        <f t="shared" ref="F7:F21" si="4">D7*(E7/60)</f>
        <v>8.75</v>
      </c>
      <c r="G7" s="20">
        <f>CEILING(F7/'2020-Q4'!$O$2,1)</f>
        <v>3</v>
      </c>
      <c r="H7" s="21">
        <f t="shared" si="3"/>
        <v>44338</v>
      </c>
      <c r="I7" s="21">
        <f t="shared" si="0"/>
        <v>44340</v>
      </c>
      <c r="J7" s="22">
        <f t="shared" si="1"/>
        <v>0</v>
      </c>
      <c r="K7" s="19" t="s">
        <v>35</v>
      </c>
      <c r="L7" s="38" t="s">
        <v>21</v>
      </c>
      <c r="M7" s="39">
        <f t="shared" si="2"/>
        <v>12</v>
      </c>
      <c r="N7" s="19"/>
      <c r="O7" s="19"/>
    </row>
    <row r="8" spans="1:15" x14ac:dyDescent="0.3">
      <c r="A8" s="18">
        <v>76</v>
      </c>
      <c r="B8" s="19" t="s">
        <v>22</v>
      </c>
      <c r="C8" s="18">
        <v>0</v>
      </c>
      <c r="D8" s="19">
        <v>35</v>
      </c>
      <c r="E8" s="19">
        <v>15</v>
      </c>
      <c r="F8" s="35">
        <f t="shared" si="4"/>
        <v>8.75</v>
      </c>
      <c r="G8" s="20">
        <f>CEILING(F8/'2020-Q4'!$O$2,1)</f>
        <v>3</v>
      </c>
      <c r="H8" s="21">
        <f t="shared" si="3"/>
        <v>44341</v>
      </c>
      <c r="I8" s="21">
        <f t="shared" si="0"/>
        <v>44343</v>
      </c>
      <c r="J8" s="22">
        <f t="shared" si="1"/>
        <v>0</v>
      </c>
      <c r="K8" s="19" t="s">
        <v>35</v>
      </c>
      <c r="L8" s="38" t="s">
        <v>21</v>
      </c>
      <c r="M8" s="39">
        <f t="shared" si="2"/>
        <v>12</v>
      </c>
      <c r="N8" s="19"/>
      <c r="O8" s="19"/>
    </row>
    <row r="9" spans="1:15" x14ac:dyDescent="0.3">
      <c r="A9" s="18">
        <v>77</v>
      </c>
      <c r="B9" t="s">
        <v>29</v>
      </c>
      <c r="C9" s="9">
        <v>0</v>
      </c>
      <c r="D9">
        <v>119</v>
      </c>
      <c r="E9">
        <v>20</v>
      </c>
      <c r="F9" s="33">
        <f t="shared" si="4"/>
        <v>39.666666666666664</v>
      </c>
      <c r="G9" s="1">
        <f>CEILING(F9/'2020-Q4'!$O$2,1)</f>
        <v>14</v>
      </c>
      <c r="H9" s="2">
        <f t="shared" si="3"/>
        <v>44344</v>
      </c>
      <c r="I9" s="2">
        <f t="shared" si="0"/>
        <v>44357</v>
      </c>
      <c r="J9" s="10">
        <f t="shared" si="1"/>
        <v>0</v>
      </c>
      <c r="K9" t="s">
        <v>35</v>
      </c>
      <c r="L9" s="4" t="s">
        <v>30</v>
      </c>
      <c r="M9" s="11">
        <f t="shared" si="2"/>
        <v>9</v>
      </c>
    </row>
    <row r="10" spans="1:15" x14ac:dyDescent="0.3">
      <c r="A10" s="18">
        <v>78</v>
      </c>
      <c r="B10" s="19" t="s">
        <v>31</v>
      </c>
      <c r="C10" s="18">
        <v>0</v>
      </c>
      <c r="D10" s="19">
        <v>50</v>
      </c>
      <c r="E10" s="19">
        <v>50</v>
      </c>
      <c r="F10" s="35">
        <f t="shared" si="4"/>
        <v>41.666666666666671</v>
      </c>
      <c r="G10" s="20">
        <f>CEILING(F10/'2020-Q4'!$O$2,1)</f>
        <v>14</v>
      </c>
      <c r="H10" s="21">
        <f t="shared" si="3"/>
        <v>44358</v>
      </c>
      <c r="I10" s="21">
        <f t="shared" si="0"/>
        <v>44371</v>
      </c>
      <c r="J10" s="22">
        <f t="shared" si="1"/>
        <v>0</v>
      </c>
      <c r="K10" s="19" t="s">
        <v>35</v>
      </c>
      <c r="L10" s="38" t="s">
        <v>32</v>
      </c>
      <c r="M10" s="39">
        <f t="shared" si="2"/>
        <v>4</v>
      </c>
      <c r="N10" s="19"/>
      <c r="O10" s="19"/>
    </row>
    <row r="11" spans="1:15" x14ac:dyDescent="0.3">
      <c r="A11" s="9">
        <v>100</v>
      </c>
      <c r="B11" t="s">
        <v>39</v>
      </c>
      <c r="C11" s="9">
        <v>0</v>
      </c>
      <c r="D11">
        <v>102</v>
      </c>
      <c r="E11">
        <v>10</v>
      </c>
      <c r="F11" s="33">
        <f t="shared" si="4"/>
        <v>17</v>
      </c>
      <c r="G11" s="1">
        <f>CEILING(F11/'2020-Q4'!$O$2,1)</f>
        <v>6</v>
      </c>
      <c r="H11" s="2">
        <f t="shared" si="3"/>
        <v>44372</v>
      </c>
      <c r="I11" s="2">
        <f t="shared" si="0"/>
        <v>44377</v>
      </c>
      <c r="J11" s="10">
        <f t="shared" si="1"/>
        <v>0</v>
      </c>
      <c r="K11" t="s">
        <v>35</v>
      </c>
      <c r="L11" s="4"/>
      <c r="M11" s="37">
        <f t="shared" si="2"/>
        <v>17</v>
      </c>
    </row>
    <row r="12" spans="1:15" x14ac:dyDescent="0.3">
      <c r="A12" s="9">
        <v>101</v>
      </c>
      <c r="B12" t="s">
        <v>40</v>
      </c>
      <c r="C12" s="9">
        <v>0</v>
      </c>
      <c r="D12">
        <v>56</v>
      </c>
      <c r="E12">
        <v>10</v>
      </c>
      <c r="F12" s="33">
        <f t="shared" si="4"/>
        <v>9.3333333333333321</v>
      </c>
      <c r="G12" s="1">
        <f>CEILING(F12/'2020-Q4'!$O$2,1)</f>
        <v>4</v>
      </c>
      <c r="H12" s="2">
        <f t="shared" si="3"/>
        <v>44378</v>
      </c>
      <c r="I12" s="2">
        <f t="shared" si="0"/>
        <v>44381</v>
      </c>
      <c r="J12" s="10">
        <f t="shared" si="1"/>
        <v>0</v>
      </c>
      <c r="K12" t="s">
        <v>35</v>
      </c>
      <c r="L12" s="4"/>
      <c r="M12" s="37">
        <f t="shared" si="2"/>
        <v>14</v>
      </c>
    </row>
    <row r="13" spans="1:15" x14ac:dyDescent="0.3">
      <c r="A13" s="9">
        <v>102</v>
      </c>
      <c r="B13" t="s">
        <v>41</v>
      </c>
      <c r="C13" s="9">
        <v>0</v>
      </c>
      <c r="D13">
        <v>21</v>
      </c>
      <c r="E13">
        <v>10</v>
      </c>
      <c r="F13" s="33">
        <f t="shared" si="4"/>
        <v>3.5</v>
      </c>
      <c r="G13" s="1">
        <f>CEILING(F13/'2020-Q4'!$O$2,1)</f>
        <v>2</v>
      </c>
      <c r="H13" s="2">
        <f t="shared" si="3"/>
        <v>44382</v>
      </c>
      <c r="I13" s="2">
        <f t="shared" si="0"/>
        <v>44383</v>
      </c>
      <c r="J13" s="10">
        <f t="shared" si="1"/>
        <v>0</v>
      </c>
      <c r="K13" t="s">
        <v>35</v>
      </c>
      <c r="L13" s="4"/>
      <c r="M13" s="37">
        <f t="shared" si="2"/>
        <v>11</v>
      </c>
    </row>
    <row r="14" spans="1:15" x14ac:dyDescent="0.3">
      <c r="A14" s="9">
        <v>103</v>
      </c>
      <c r="B14" t="s">
        <v>42</v>
      </c>
      <c r="C14" s="9">
        <v>0</v>
      </c>
      <c r="D14">
        <v>8</v>
      </c>
      <c r="E14">
        <v>10</v>
      </c>
      <c r="F14" s="33">
        <f t="shared" si="4"/>
        <v>1.3333333333333333</v>
      </c>
      <c r="G14" s="1">
        <f>CEILING(F14/'2020-Q4'!$O$2,1)</f>
        <v>1</v>
      </c>
      <c r="H14" s="2">
        <f t="shared" si="3"/>
        <v>44384</v>
      </c>
      <c r="I14" s="2">
        <f t="shared" si="0"/>
        <v>44384</v>
      </c>
      <c r="J14" s="10">
        <f t="shared" si="1"/>
        <v>0</v>
      </c>
      <c r="K14" t="s">
        <v>35</v>
      </c>
      <c r="L14" s="4"/>
      <c r="M14" s="37">
        <f t="shared" si="2"/>
        <v>8</v>
      </c>
    </row>
    <row r="15" spans="1:15" x14ac:dyDescent="0.3">
      <c r="A15" s="9">
        <v>104</v>
      </c>
      <c r="B15" t="s">
        <v>43</v>
      </c>
      <c r="C15" s="9">
        <v>0</v>
      </c>
      <c r="D15">
        <v>5</v>
      </c>
      <c r="E15">
        <v>10</v>
      </c>
      <c r="F15" s="33">
        <f t="shared" si="4"/>
        <v>0.83333333333333326</v>
      </c>
      <c r="G15" s="1">
        <f>CEILING(F15/'2020-Q4'!$O$2,1)</f>
        <v>1</v>
      </c>
      <c r="H15" s="2">
        <f t="shared" si="3"/>
        <v>44385</v>
      </c>
      <c r="I15" s="2">
        <f t="shared" si="0"/>
        <v>44385</v>
      </c>
      <c r="J15" s="10">
        <f t="shared" si="1"/>
        <v>0</v>
      </c>
      <c r="K15" t="s">
        <v>35</v>
      </c>
      <c r="L15" s="4"/>
      <c r="M15" s="37">
        <f t="shared" si="2"/>
        <v>5</v>
      </c>
    </row>
    <row r="16" spans="1:15" x14ac:dyDescent="0.3">
      <c r="A16" s="9">
        <v>105</v>
      </c>
      <c r="B16" t="s">
        <v>44</v>
      </c>
      <c r="C16" s="9">
        <v>0</v>
      </c>
      <c r="D16">
        <v>30</v>
      </c>
      <c r="E16">
        <v>10</v>
      </c>
      <c r="F16" s="33">
        <f t="shared" si="4"/>
        <v>5</v>
      </c>
      <c r="G16" s="1">
        <f>CEILING(F16/'2020-Q4'!$O$2,1)</f>
        <v>2</v>
      </c>
      <c r="H16" s="2">
        <f t="shared" si="3"/>
        <v>44386</v>
      </c>
      <c r="I16" s="2">
        <f t="shared" si="0"/>
        <v>44387</v>
      </c>
      <c r="J16" s="10">
        <f t="shared" si="1"/>
        <v>0</v>
      </c>
      <c r="K16" t="s">
        <v>35</v>
      </c>
      <c r="L16" s="4"/>
      <c r="M16" s="37">
        <f t="shared" si="2"/>
        <v>15</v>
      </c>
    </row>
    <row r="17" spans="1:13" x14ac:dyDescent="0.3">
      <c r="A17" s="9">
        <v>106</v>
      </c>
      <c r="B17" t="s">
        <v>45</v>
      </c>
      <c r="C17" s="9">
        <v>0</v>
      </c>
      <c r="D17">
        <v>204</v>
      </c>
      <c r="E17">
        <v>10</v>
      </c>
      <c r="F17" s="33">
        <f t="shared" si="4"/>
        <v>34</v>
      </c>
      <c r="G17" s="1">
        <f>CEILING(F17/'2020-Q4'!$O$2,1)</f>
        <v>12</v>
      </c>
      <c r="H17" s="2">
        <f t="shared" si="3"/>
        <v>44388</v>
      </c>
      <c r="I17" s="2">
        <f t="shared" si="0"/>
        <v>44399</v>
      </c>
      <c r="J17" s="10">
        <f t="shared" si="1"/>
        <v>0</v>
      </c>
      <c r="K17" t="s">
        <v>35</v>
      </c>
      <c r="L17" s="4"/>
      <c r="M17" s="37">
        <f t="shared" si="2"/>
        <v>17</v>
      </c>
    </row>
    <row r="18" spans="1:13" x14ac:dyDescent="0.3">
      <c r="A18" s="9">
        <v>107</v>
      </c>
      <c r="B18" t="s">
        <v>46</v>
      </c>
      <c r="C18" s="9">
        <v>0</v>
      </c>
      <c r="D18">
        <v>8</v>
      </c>
      <c r="E18">
        <v>10</v>
      </c>
      <c r="F18" s="33">
        <f t="shared" si="4"/>
        <v>1.3333333333333333</v>
      </c>
      <c r="G18" s="1">
        <f>CEILING(F18/'2020-Q4'!$O$2,1)</f>
        <v>1</v>
      </c>
      <c r="H18" s="2">
        <f t="shared" si="3"/>
        <v>44400</v>
      </c>
      <c r="I18" s="2">
        <f t="shared" si="0"/>
        <v>44400</v>
      </c>
      <c r="J18" s="10">
        <f t="shared" si="1"/>
        <v>0</v>
      </c>
      <c r="K18" t="s">
        <v>35</v>
      </c>
      <c r="L18" s="4"/>
      <c r="M18" s="37">
        <f t="shared" si="2"/>
        <v>8</v>
      </c>
    </row>
    <row r="19" spans="1:13" x14ac:dyDescent="0.3">
      <c r="A19" s="9">
        <v>108</v>
      </c>
      <c r="B19" t="s">
        <v>47</v>
      </c>
      <c r="C19" s="9">
        <v>2</v>
      </c>
      <c r="D19">
        <v>2</v>
      </c>
      <c r="E19">
        <v>10</v>
      </c>
      <c r="F19" s="33">
        <f t="shared" si="4"/>
        <v>0.33333333333333331</v>
      </c>
      <c r="G19" s="1">
        <f>CEILING(F19/'2020-Q4'!$O$2,1)</f>
        <v>1</v>
      </c>
      <c r="H19" s="2">
        <f t="shared" si="3"/>
        <v>44401</v>
      </c>
      <c r="I19" s="2">
        <f t="shared" si="0"/>
        <v>44401</v>
      </c>
      <c r="J19" s="10">
        <f t="shared" si="1"/>
        <v>100</v>
      </c>
      <c r="K19" t="s">
        <v>36</v>
      </c>
      <c r="L19" s="4"/>
      <c r="M19" s="37">
        <f t="shared" si="2"/>
        <v>2</v>
      </c>
    </row>
    <row r="20" spans="1:13" x14ac:dyDescent="0.3">
      <c r="A20" s="9">
        <v>109</v>
      </c>
      <c r="B20" t="s">
        <v>28</v>
      </c>
      <c r="C20" s="9">
        <v>0</v>
      </c>
      <c r="D20">
        <v>190</v>
      </c>
      <c r="E20">
        <v>12</v>
      </c>
      <c r="F20" s="33">
        <f t="shared" si="4"/>
        <v>38</v>
      </c>
      <c r="G20" s="1">
        <f>CEILING(F20/'2020-Q4'!$O$2,1)</f>
        <v>13</v>
      </c>
      <c r="H20" s="2">
        <f t="shared" si="3"/>
        <v>44402</v>
      </c>
      <c r="I20" s="2">
        <f t="shared" si="0"/>
        <v>44414</v>
      </c>
      <c r="J20" s="10">
        <f t="shared" si="1"/>
        <v>0</v>
      </c>
      <c r="K20" t="s">
        <v>35</v>
      </c>
      <c r="L20" s="4" t="s">
        <v>27</v>
      </c>
      <c r="M20" s="11">
        <f t="shared" si="2"/>
        <v>15</v>
      </c>
    </row>
    <row r="21" spans="1:13" s="24" customFormat="1" ht="15" thickBot="1" x14ac:dyDescent="0.35">
      <c r="A21" s="18">
        <v>110</v>
      </c>
      <c r="B21" s="24" t="s">
        <v>26</v>
      </c>
      <c r="C21" s="23">
        <v>0</v>
      </c>
      <c r="D21" s="24">
        <v>174</v>
      </c>
      <c r="E21" s="24">
        <v>10</v>
      </c>
      <c r="F21" s="34">
        <f t="shared" si="4"/>
        <v>29</v>
      </c>
      <c r="G21" s="25">
        <f>CEILING(F21/'2020-Q4'!$O$2,1)</f>
        <v>10</v>
      </c>
      <c r="H21" s="26">
        <f t="shared" si="3"/>
        <v>44415</v>
      </c>
      <c r="I21" s="26">
        <f t="shared" si="0"/>
        <v>44424</v>
      </c>
      <c r="J21" s="27">
        <f t="shared" si="1"/>
        <v>0</v>
      </c>
      <c r="K21" s="24" t="s">
        <v>35</v>
      </c>
      <c r="L21" s="28" t="s">
        <v>27</v>
      </c>
      <c r="M21" s="29">
        <f t="shared" si="2"/>
        <v>18</v>
      </c>
    </row>
    <row r="22" spans="1:13" s="6" customFormat="1" x14ac:dyDescent="0.3">
      <c r="C22" s="32"/>
      <c r="F22" s="36" t="e">
        <f>SUM(#REF!)</f>
        <v>#REF!</v>
      </c>
      <c r="G22" s="8" t="e">
        <f>SUM(#REF!)</f>
        <v>#REF!</v>
      </c>
      <c r="H22" s="7"/>
    </row>
    <row r="23" spans="1:13" x14ac:dyDescent="0.3">
      <c r="F23" s="33" t="e">
        <f>F22/#REF!</f>
        <v>#REF!</v>
      </c>
    </row>
  </sheetData>
  <autoFilter ref="A1:O1" xr:uid="{A700CD13-6EC8-42D9-8B56-376817910771}">
    <sortState xmlns:xlrd2="http://schemas.microsoft.com/office/spreadsheetml/2017/richdata2" ref="A2:O60">
      <sortCondition ref="A1"/>
    </sortState>
  </autoFilter>
  <sortState xmlns:xlrd2="http://schemas.microsoft.com/office/spreadsheetml/2017/richdata2" ref="A2:R24">
    <sortCondition ref="A2:A24"/>
    <sortCondition ref="G2:G24"/>
  </sortState>
  <conditionalFormatting sqref="I15 J13:L15 G15:H21 I16:L21 B13:F21 G13:I14 B2:L12 A2:A21">
    <cfRule type="expression" dxfId="2" priority="748">
      <formula>$K2="WIP"</formula>
    </cfRule>
    <cfRule type="expression" dxfId="1" priority="749">
      <formula>$K2="DONE"</formula>
    </cfRule>
    <cfRule type="expression" dxfId="0" priority="1207">
      <formula>AND($I2&lt;TODAY(), $K2&lt;&gt;"Done")</formula>
    </cfRule>
  </conditionalFormatting>
  <conditionalFormatting sqref="J15:J21 J12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{ECBD06AE-8718-406A-B65C-8BF30690BFA2}</x14:id>
        </ext>
      </extLst>
    </cfRule>
  </conditionalFormatting>
  <conditionalFormatting sqref="J12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{4CCEC3F9-D66D-492B-93A1-037BC8B3EB15}</x14:id>
        </ext>
      </extLst>
    </cfRule>
  </conditionalFormatting>
  <conditionalFormatting sqref="J12:J21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{29D90292-7537-4D9A-8D1A-EB6E0E79A36D}</x14:id>
        </ext>
      </extLst>
    </cfRule>
  </conditionalFormatting>
  <conditionalFormatting sqref="J17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{04EB5F15-CB96-476E-901E-4D941BB60D9B}</x14:id>
        </ext>
      </extLst>
    </cfRule>
  </conditionalFormatting>
  <conditionalFormatting sqref="J18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{049B05E5-3129-4395-82AC-A7C8FCE3AF70}</x14:id>
        </ext>
      </extLst>
    </cfRule>
  </conditionalFormatting>
  <conditionalFormatting sqref="J19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{94A6D0AB-B33B-4EB2-B834-407EAF45E89C}</x14:id>
        </ext>
      </extLst>
    </cfRule>
  </conditionalFormatting>
  <conditionalFormatting sqref="J20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{C18296F4-2485-4515-AAD6-A50EC5282F97}</x14:id>
        </ext>
      </extLst>
    </cfRule>
  </conditionalFormatting>
  <conditionalFormatting sqref="J21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{892D088A-0DB5-43AC-84C1-823295E654FE}</x14:id>
        </ext>
      </extLst>
    </cfRule>
  </conditionalFormatting>
  <conditionalFormatting sqref="J2:J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{EB74E009-BD78-4D94-8DAC-638148FE05AF}</x14:id>
        </ext>
      </extLst>
    </cfRule>
  </conditionalFormatting>
  <conditionalFormatting sqref="J12:J21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{E2F60C66-8DEE-4DE5-905B-EA035BDEF550}</x14:id>
        </ext>
      </extLst>
    </cfRule>
  </conditionalFormatting>
  <conditionalFormatting sqref="J13:J16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{A7A7B293-8D05-41E5-831D-57A497E13D60}</x14:id>
        </ext>
      </extLst>
    </cfRule>
  </conditionalFormatting>
  <dataValidations count="4">
    <dataValidation type="list" allowBlank="1" showInputMessage="1" showErrorMessage="1" sqref="H25:L26 A25:A26" xr:uid="{65DF521E-CA8D-4BB3-91B3-F92D2B18A250}">
      <formula1>#REF!</formula1>
    </dataValidation>
    <dataValidation type="list" allowBlank="1" showInputMessage="1" showErrorMessage="1" sqref="A22:A24 K22:K24" xr:uid="{9AF4C490-C77C-45B9-8DB4-1FED68E1E797}">
      <formula1>#REF!</formula1>
    </dataValidation>
    <dataValidation type="whole" allowBlank="1" showInputMessage="1" showErrorMessage="1" sqref="A2:A21" xr:uid="{2CF348A0-9AE7-4961-A2C0-A08BEAD3F14D}">
      <formula1>1</formula1>
      <formula2>366</formula2>
    </dataValidation>
    <dataValidation type="list" allowBlank="1" showInputMessage="1" showErrorMessage="1" sqref="K2:K21" xr:uid="{01F80D28-3BFE-45C8-A06F-3C13F47549FC}">
      <formula1>"ToDo,WIP,Done"</formula1>
    </dataValidation>
  </dataValidations>
  <hyperlinks>
    <hyperlink ref="L9" r:id="rId1" display="https://www.youtube.com/user/tusharroy2525/playlists" xr:uid="{15180C37-D591-487A-A689-961F81EFF816}"/>
    <hyperlink ref="L10" r:id="rId2" display="https://www.youtube.com/channel/UCn1XnDWhsLS5URXTi5wtFTA/playlists" xr:uid="{546C49A3-E020-4C42-A32B-4DC6748E0997}"/>
    <hyperlink ref="L4" r:id="rId3" display="https://www.youtube.com/user/koushks/playlists" xr:uid="{48F15DD9-1C44-4B9F-BEED-3627FE9F4DAC}"/>
    <hyperlink ref="L6" r:id="rId4" display="https://www.youtube.com/channel/UC8OU1Tc1kxiI37uXBAbTX7A/playlists" xr:uid="{78C7B893-BD2D-4AEC-86F3-69A959FDDE3A}"/>
    <hyperlink ref="L7" r:id="rId5" display="https://www.youtube.com/channel/UCRPMAqdtSgd0Ipeef7iFsKw/playlists" xr:uid="{B0A92909-88F1-4B1A-AE39-7BD8CD4D5081}"/>
    <hyperlink ref="L8" r:id="rId6" display="https://www.youtube.com/channel/UCRPMAqdtSgd0Ipeef7iFsKw/playlists" xr:uid="{DBF9224D-FED3-4449-835E-D0F57A65672B}"/>
    <hyperlink ref="L21" r:id="rId7" display="https://www.youtube.com/channel/UC0RhatS1pyxInC00YKjjBqQ/playlists" xr:uid="{90F3ADD9-B876-444E-8EF4-F63B3567EDEC}"/>
    <hyperlink ref="L20" r:id="rId8" display="https://www.youtube.com/channel/UC0RhatS1pyxInC00YKjjBqQ/playlists" xr:uid="{D2061C9C-CE5F-4417-B2A0-BEC05E237ADB}"/>
    <hyperlink ref="L2" r:id="rId9" xr:uid="{176A7B1B-01DB-42D3-8454-14AACE616579}"/>
    <hyperlink ref="L3" r:id="rId10" xr:uid="{96F8D34C-5C44-47B2-B8D3-B52D28AA9484}"/>
    <hyperlink ref="L5" r:id="rId11" xr:uid="{4F482FEA-7807-43D8-B6FE-ADC96D383A4E}"/>
  </hyperlinks>
  <pageMargins left="0.7" right="0.7" top="0.75" bottom="0.75" header="0.3" footer="0.3"/>
  <pageSetup paperSize="9" orientation="portrait" r:id="rId1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BD06AE-8718-406A-B65C-8BF30690BF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J15:J21 J12</xm:sqref>
        </x14:conditionalFormatting>
        <x14:conditionalFormatting xmlns:xm="http://schemas.microsoft.com/office/excel/2006/main">
          <x14:cfRule type="dataBar" id="{4CCEC3F9-D66D-492B-93A1-037BC8B3E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29D90292-7537-4D9A-8D1A-EB6E0E79A3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J12:J21</xm:sqref>
        </x14:conditionalFormatting>
        <x14:conditionalFormatting xmlns:xm="http://schemas.microsoft.com/office/excel/2006/main">
          <x14:cfRule type="dataBar" id="{04EB5F15-CB96-476E-901E-4D941BB60D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</xm:sqref>
        </x14:conditionalFormatting>
        <x14:conditionalFormatting xmlns:xm="http://schemas.microsoft.com/office/excel/2006/main">
          <x14:cfRule type="dataBar" id="{049B05E5-3129-4395-82AC-A7C8FCE3AF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94A6D0AB-B33B-4EB2-B834-407EAF45E8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C18296F4-2485-4515-AAD6-A50EC5282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</xm:sqref>
        </x14:conditionalFormatting>
        <x14:conditionalFormatting xmlns:xm="http://schemas.microsoft.com/office/excel/2006/main">
          <x14:cfRule type="dataBar" id="{892D088A-0DB5-43AC-84C1-823295E654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dataBar" id="{EB74E009-BD78-4D94-8DAC-638148FE0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  <x14:conditionalFormatting xmlns:xm="http://schemas.microsoft.com/office/excel/2006/main">
          <x14:cfRule type="dataBar" id="{E2F60C66-8DEE-4DE5-905B-EA035BDEF5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J12:J21</xm:sqref>
        </x14:conditionalFormatting>
        <x14:conditionalFormatting xmlns:xm="http://schemas.microsoft.com/office/excel/2006/main">
          <x14:cfRule type="dataBar" id="{A7A7B293-8D05-41E5-831D-57A497E13D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J13:J16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505A-D906-4481-8463-8B5165FD466B}">
  <dimension ref="A1:A27"/>
  <sheetViews>
    <sheetView workbookViewId="0">
      <selection activeCell="E23" sqref="E23"/>
    </sheetView>
  </sheetViews>
  <sheetFormatPr defaultRowHeight="14.4" x14ac:dyDescent="0.3"/>
  <cols>
    <col min="1" max="1" width="15.21875" bestFit="1" customWidth="1"/>
  </cols>
  <sheetData>
    <row r="1" spans="1:1" x14ac:dyDescent="0.3">
      <c r="A1" s="15" t="s">
        <v>53</v>
      </c>
    </row>
    <row r="2" spans="1:1" x14ac:dyDescent="0.3">
      <c r="A2" s="15" t="s">
        <v>54</v>
      </c>
    </row>
    <row r="3" spans="1:1" x14ac:dyDescent="0.3">
      <c r="A3" s="15" t="s">
        <v>55</v>
      </c>
    </row>
    <row r="4" spans="1:1" x14ac:dyDescent="0.3">
      <c r="A4" s="15" t="s">
        <v>56</v>
      </c>
    </row>
    <row r="5" spans="1:1" x14ac:dyDescent="0.3">
      <c r="A5" s="15" t="s">
        <v>79</v>
      </c>
    </row>
    <row r="6" spans="1:1" x14ac:dyDescent="0.3">
      <c r="A6" s="15" t="s">
        <v>57</v>
      </c>
    </row>
    <row r="7" spans="1:1" x14ac:dyDescent="0.3">
      <c r="A7" s="15" t="s">
        <v>58</v>
      </c>
    </row>
    <row r="8" spans="1:1" x14ac:dyDescent="0.3">
      <c r="A8" s="15" t="s">
        <v>62</v>
      </c>
    </row>
    <row r="9" spans="1:1" x14ac:dyDescent="0.3">
      <c r="A9" s="15" t="s">
        <v>70</v>
      </c>
    </row>
    <row r="10" spans="1:1" x14ac:dyDescent="0.3">
      <c r="A10" s="15" t="s">
        <v>71</v>
      </c>
    </row>
    <row r="11" spans="1:1" x14ac:dyDescent="0.3">
      <c r="A11" s="15" t="s">
        <v>72</v>
      </c>
    </row>
    <row r="12" spans="1:1" x14ac:dyDescent="0.3">
      <c r="A12" s="15" t="s">
        <v>73</v>
      </c>
    </row>
    <row r="13" spans="1:1" x14ac:dyDescent="0.3">
      <c r="A13" s="14" t="s">
        <v>61</v>
      </c>
    </row>
    <row r="14" spans="1:1" x14ac:dyDescent="0.3">
      <c r="A14" s="14" t="s">
        <v>63</v>
      </c>
    </row>
    <row r="15" spans="1:1" x14ac:dyDescent="0.3">
      <c r="A15" s="14" t="s">
        <v>64</v>
      </c>
    </row>
    <row r="16" spans="1:1" x14ac:dyDescent="0.3">
      <c r="A16" s="14" t="s">
        <v>65</v>
      </c>
    </row>
    <row r="17" spans="1:1" x14ac:dyDescent="0.3">
      <c r="A17" s="14" t="s">
        <v>66</v>
      </c>
    </row>
    <row r="18" spans="1:1" x14ac:dyDescent="0.3">
      <c r="A18" s="14" t="s">
        <v>67</v>
      </c>
    </row>
    <row r="19" spans="1:1" x14ac:dyDescent="0.3">
      <c r="A19" s="14" t="s">
        <v>69</v>
      </c>
    </row>
    <row r="20" spans="1:1" x14ac:dyDescent="0.3">
      <c r="A20" s="16" t="s">
        <v>59</v>
      </c>
    </row>
    <row r="21" spans="1:1" x14ac:dyDescent="0.3">
      <c r="A21" s="16" t="s">
        <v>60</v>
      </c>
    </row>
    <row r="22" spans="1:1" x14ac:dyDescent="0.3">
      <c r="A22" s="16" t="s">
        <v>68</v>
      </c>
    </row>
    <row r="23" spans="1:1" x14ac:dyDescent="0.3">
      <c r="A23" s="13" t="s">
        <v>74</v>
      </c>
    </row>
    <row r="24" spans="1:1" x14ac:dyDescent="0.3">
      <c r="A24" s="17" t="s">
        <v>75</v>
      </c>
    </row>
    <row r="25" spans="1:1" x14ac:dyDescent="0.3">
      <c r="A25" s="13" t="s">
        <v>76</v>
      </c>
    </row>
    <row r="26" spans="1:1" x14ac:dyDescent="0.3">
      <c r="A26" s="13" t="s">
        <v>77</v>
      </c>
    </row>
    <row r="27" spans="1:1" x14ac:dyDescent="0.3">
      <c r="A27" s="13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96566-5FB2-4946-8770-9A1528F7BA8A}">
  <dimension ref="A1:U19"/>
  <sheetViews>
    <sheetView zoomScaleNormal="100" workbookViewId="0">
      <selection activeCell="A8" sqref="A8"/>
    </sheetView>
  </sheetViews>
  <sheetFormatPr defaultRowHeight="14.4" x14ac:dyDescent="0.3"/>
  <cols>
    <col min="1" max="1" width="12.33203125" customWidth="1"/>
    <col min="2" max="2" width="10.5546875" bestFit="1" customWidth="1"/>
  </cols>
  <sheetData>
    <row r="1" spans="1:21" x14ac:dyDescent="0.3">
      <c r="A1" s="56"/>
      <c r="B1" s="57">
        <v>1</v>
      </c>
      <c r="C1" s="57">
        <v>2</v>
      </c>
      <c r="D1" s="57">
        <v>3</v>
      </c>
      <c r="E1" s="57">
        <v>4</v>
      </c>
      <c r="F1" s="57">
        <v>5</v>
      </c>
      <c r="G1" s="57">
        <v>6</v>
      </c>
      <c r="H1" s="57">
        <v>7</v>
      </c>
      <c r="I1" s="57">
        <v>8</v>
      </c>
      <c r="J1" s="57">
        <v>9</v>
      </c>
      <c r="K1" s="57">
        <v>10</v>
      </c>
      <c r="L1" s="57">
        <v>11</v>
      </c>
      <c r="M1" s="57">
        <v>12</v>
      </c>
      <c r="N1" s="57">
        <v>13</v>
      </c>
      <c r="O1" s="57">
        <v>14</v>
      </c>
      <c r="P1" s="57">
        <v>15</v>
      </c>
      <c r="Q1" s="57">
        <v>16</v>
      </c>
      <c r="R1" s="57">
        <v>17</v>
      </c>
      <c r="S1" s="57">
        <v>18</v>
      </c>
      <c r="T1" s="57">
        <v>19</v>
      </c>
      <c r="U1" s="57">
        <v>20</v>
      </c>
    </row>
    <row r="2" spans="1:21" x14ac:dyDescent="0.3">
      <c r="A2" s="58">
        <v>44140</v>
      </c>
    </row>
    <row r="3" spans="1:21" x14ac:dyDescent="0.3">
      <c r="A3" s="58">
        <v>44139</v>
      </c>
    </row>
    <row r="4" spans="1:21" x14ac:dyDescent="0.3">
      <c r="A4" s="58">
        <v>44138</v>
      </c>
    </row>
    <row r="5" spans="1:21" x14ac:dyDescent="0.3">
      <c r="A5" s="58">
        <v>44137</v>
      </c>
    </row>
    <row r="6" spans="1:21" x14ac:dyDescent="0.3">
      <c r="A6" s="58">
        <v>44136</v>
      </c>
    </row>
    <row r="7" spans="1:21" x14ac:dyDescent="0.3">
      <c r="A7" s="58">
        <v>44134</v>
      </c>
    </row>
    <row r="8" spans="1:21" x14ac:dyDescent="0.3">
      <c r="A8" s="58">
        <v>44133</v>
      </c>
    </row>
    <row r="9" spans="1:21" x14ac:dyDescent="0.3">
      <c r="A9" s="13"/>
    </row>
    <row r="10" spans="1:21" x14ac:dyDescent="0.3">
      <c r="A10" s="13"/>
    </row>
    <row r="11" spans="1:21" x14ac:dyDescent="0.3">
      <c r="A11" s="13"/>
    </row>
    <row r="12" spans="1:21" x14ac:dyDescent="0.3">
      <c r="A12" s="13"/>
    </row>
    <row r="13" spans="1:21" x14ac:dyDescent="0.3">
      <c r="A13" s="13"/>
    </row>
    <row r="14" spans="1:21" x14ac:dyDescent="0.3">
      <c r="A14" s="13"/>
    </row>
    <row r="15" spans="1:21" x14ac:dyDescent="0.3">
      <c r="A15" s="13"/>
    </row>
    <row r="16" spans="1:21" x14ac:dyDescent="0.3">
      <c r="A16" s="13"/>
    </row>
    <row r="17" spans="1:1" x14ac:dyDescent="0.3">
      <c r="A17" s="13"/>
    </row>
    <row r="18" spans="1:1" x14ac:dyDescent="0.3">
      <c r="A18" s="13"/>
    </row>
    <row r="19" spans="1:1" x14ac:dyDescent="0.3">
      <c r="A19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This Week</vt:lpstr>
      <vt:lpstr>2020-Q4</vt:lpstr>
      <vt:lpstr>ALP-2021</vt:lpstr>
      <vt:lpstr>5 YOE</vt:lpstr>
      <vt:lpstr>Jobs Apply Daily</vt:lpstr>
      <vt:lpstr>'This Week'!StartDate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Arpit Tripathi</cp:lastModifiedBy>
  <dcterms:created xsi:type="dcterms:W3CDTF">2013-06-19T11:00:09Z</dcterms:created>
  <dcterms:modified xsi:type="dcterms:W3CDTF">2020-11-10T13:23:12Z</dcterms:modified>
</cp:coreProperties>
</file>