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files-cdn\temp\"/>
    </mc:Choice>
  </mc:AlternateContent>
  <xr:revisionPtr revIDLastSave="0" documentId="13_ncr:1_{EB125261-F286-4221-A4BE-F101C370941E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ALP-2020" sheetId="5" r:id="rId1"/>
    <sheet name="Calendar" sheetId="10" r:id="rId2"/>
    <sheet name="Careers" sheetId="7" r:id="rId3"/>
    <sheet name="Online Portals" sheetId="11" r:id="rId4"/>
  </sheets>
  <definedNames>
    <definedName name="_xlnm._FilterDatabase" localSheetId="0" hidden="1">'ALP-2020'!$A$6:$L$6</definedName>
    <definedName name="Calendar_Year">#REF!</definedName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1">#REF!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1">Calendar!$B$1:$I$168</definedName>
    <definedName name="StartDate">#REF!</definedName>
    <definedName name="Title1">#REF!</definedName>
    <definedName name="WeekdayOption">MATCH(Calendar!WeekStart,Weekdays,0)+10</definedName>
    <definedName name="Weekdays">{"Monday","Tuesday","Wednesday","Thursday","Friday","Saturday","Sunday"}</definedName>
    <definedName name="WeekStart" localSheetId="1">Calendar!$B$2</definedName>
    <definedName name="WeekStart">#REF!</definedName>
    <definedName name="WeekStartValue">IF(Calendar!WeekStart="Monday",2,1)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5" l="1"/>
  <c r="I31" i="5" l="1"/>
  <c r="J31" i="5"/>
  <c r="J32" i="5"/>
  <c r="J33" i="5"/>
  <c r="J34" i="5"/>
  <c r="J35" i="5"/>
  <c r="J36" i="5"/>
  <c r="J37" i="5"/>
  <c r="J38" i="5"/>
  <c r="F26" i="5" l="1"/>
  <c r="J20" i="5" l="1"/>
  <c r="F11" i="5" l="1"/>
  <c r="F43" i="5"/>
  <c r="F7" i="5"/>
  <c r="F23" i="5" l="1"/>
  <c r="G23" i="5" s="1"/>
  <c r="F50" i="5"/>
  <c r="F49" i="5"/>
  <c r="F41" i="5"/>
  <c r="F42" i="5"/>
  <c r="F25" i="5"/>
  <c r="F24" i="5"/>
  <c r="F48" i="5"/>
  <c r="F47" i="5"/>
  <c r="F21" i="5"/>
  <c r="F46" i="5"/>
  <c r="F45" i="5"/>
  <c r="G45" i="5" s="1"/>
  <c r="F44" i="5"/>
  <c r="F28" i="5"/>
  <c r="F27" i="5"/>
  <c r="F40" i="5"/>
  <c r="F39" i="5"/>
  <c r="F38" i="5"/>
  <c r="F37" i="5"/>
  <c r="F36" i="5"/>
  <c r="F35" i="5"/>
  <c r="F34" i="5"/>
  <c r="F33" i="5"/>
  <c r="F32" i="5"/>
  <c r="F31" i="5"/>
  <c r="F30" i="5"/>
  <c r="F29" i="5"/>
  <c r="F22" i="5"/>
  <c r="F20" i="5"/>
  <c r="F19" i="5"/>
  <c r="F18" i="5"/>
  <c r="G18" i="5" s="1"/>
  <c r="F17" i="5"/>
  <c r="F16" i="5"/>
  <c r="F15" i="5"/>
  <c r="F9" i="5"/>
  <c r="F10" i="5"/>
  <c r="F14" i="5"/>
  <c r="J46" i="5"/>
  <c r="J45" i="5"/>
  <c r="J50" i="5"/>
  <c r="J49" i="5"/>
  <c r="J41" i="5"/>
  <c r="J42" i="5"/>
  <c r="J25" i="5"/>
  <c r="J24" i="5"/>
  <c r="J48" i="5"/>
  <c r="J47" i="5"/>
  <c r="J26" i="5"/>
  <c r="J44" i="5"/>
  <c r="J30" i="5"/>
  <c r="J29" i="5"/>
  <c r="J28" i="5"/>
  <c r="J27" i="5"/>
  <c r="J21" i="5"/>
  <c r="J22" i="5"/>
  <c r="J18" i="5"/>
  <c r="J40" i="5" l="1"/>
  <c r="J39" i="5"/>
  <c r="J16" i="5"/>
  <c r="J17" i="5"/>
  <c r="J19" i="5"/>
  <c r="J15" i="5"/>
  <c r="J14" i="5"/>
  <c r="G37" i="5" l="1"/>
  <c r="G35" i="5"/>
  <c r="G36" i="5"/>
  <c r="G38" i="5"/>
  <c r="G34" i="5"/>
  <c r="G33" i="5"/>
  <c r="G39" i="5"/>
  <c r="G32" i="5"/>
  <c r="G40" i="5"/>
  <c r="G17" i="5" l="1"/>
  <c r="G14" i="5"/>
  <c r="G15" i="5"/>
  <c r="F13" i="5" l="1"/>
  <c r="G12" i="5"/>
  <c r="B1" i="10" l="1"/>
  <c r="B15" i="10" s="1"/>
  <c r="B13" i="10" l="1" a="1"/>
  <c r="B11" i="10" a="1"/>
  <c r="B9" i="10" a="1"/>
  <c r="B7" i="10" a="1"/>
  <c r="B5" i="10" a="1"/>
  <c r="B3" i="10" a="1"/>
  <c r="C15" i="10"/>
  <c r="B25" i="10" s="1" a="1"/>
  <c r="H25" i="10" l="1"/>
  <c r="B25" i="10"/>
  <c r="C25" i="10"/>
  <c r="E25" i="10"/>
  <c r="F25" i="10"/>
  <c r="G25" i="10"/>
  <c r="D25" i="10"/>
  <c r="C29" i="10"/>
  <c r="B13" i="10"/>
  <c r="C13" i="10"/>
  <c r="B23" i="10" a="1"/>
  <c r="D3" i="10"/>
  <c r="D2" i="10" s="1"/>
  <c r="E3" i="10"/>
  <c r="E2" i="10" s="1"/>
  <c r="F3" i="10"/>
  <c r="F2" i="10" s="1"/>
  <c r="G3" i="10"/>
  <c r="G2" i="10" s="1"/>
  <c r="B3" i="10"/>
  <c r="C3" i="10"/>
  <c r="C2" i="10" s="1"/>
  <c r="H3" i="10"/>
  <c r="H2" i="10" s="1"/>
  <c r="B27" i="10" a="1"/>
  <c r="B19" i="10" a="1"/>
  <c r="B29" i="10"/>
  <c r="D7" i="10"/>
  <c r="E7" i="10"/>
  <c r="F7" i="10"/>
  <c r="G7" i="10"/>
  <c r="B7" i="10"/>
  <c r="C7" i="10"/>
  <c r="H7" i="10"/>
  <c r="B17" i="10" a="1"/>
  <c r="D9" i="10"/>
  <c r="E9" i="10"/>
  <c r="F9" i="10"/>
  <c r="G9" i="10"/>
  <c r="C9" i="10"/>
  <c r="H9" i="10"/>
  <c r="B9" i="10"/>
  <c r="B21" i="10" a="1"/>
  <c r="D5" i="10"/>
  <c r="E5" i="10"/>
  <c r="F5" i="10"/>
  <c r="G5" i="10"/>
  <c r="B5" i="10"/>
  <c r="C5" i="10"/>
  <c r="H5" i="10"/>
  <c r="D11" i="10"/>
  <c r="E11" i="10"/>
  <c r="F11" i="10"/>
  <c r="G11" i="10"/>
  <c r="H11" i="10"/>
  <c r="B11" i="10"/>
  <c r="C11" i="10"/>
  <c r="H21" i="10" l="1"/>
  <c r="B21" i="10"/>
  <c r="C21" i="10"/>
  <c r="E21" i="10"/>
  <c r="F21" i="10"/>
  <c r="G21" i="10"/>
  <c r="D21" i="10"/>
  <c r="H17" i="10"/>
  <c r="H16" i="10" s="1"/>
  <c r="B17" i="10"/>
  <c r="B16" i="10" s="1"/>
  <c r="C17" i="10"/>
  <c r="C16" i="10" s="1"/>
  <c r="E17" i="10"/>
  <c r="E16" i="10" s="1"/>
  <c r="F17" i="10"/>
  <c r="F16" i="10" s="1"/>
  <c r="G17" i="10"/>
  <c r="G16" i="10" s="1"/>
  <c r="D17" i="10"/>
  <c r="D16" i="10" s="1"/>
  <c r="B43" i="10"/>
  <c r="B31" i="10" a="1"/>
  <c r="B33" i="10" a="1"/>
  <c r="B35" i="10" a="1"/>
  <c r="B37" i="10" a="1"/>
  <c r="B39" i="10" a="1"/>
  <c r="B41" i="10" a="1"/>
  <c r="C43" i="10"/>
  <c r="H19" i="10"/>
  <c r="B19" i="10"/>
  <c r="C19" i="10"/>
  <c r="E19" i="10"/>
  <c r="G19" i="10"/>
  <c r="F19" i="10"/>
  <c r="D19" i="10"/>
  <c r="B27" i="10"/>
  <c r="C27" i="10"/>
  <c r="H23" i="10"/>
  <c r="B23" i="10"/>
  <c r="C23" i="10"/>
  <c r="E23" i="10"/>
  <c r="G23" i="10"/>
  <c r="D23" i="10"/>
  <c r="F23" i="10"/>
  <c r="D33" i="10" l="1"/>
  <c r="F33" i="10"/>
  <c r="G33" i="10"/>
  <c r="H33" i="10"/>
  <c r="B33" i="10"/>
  <c r="C33" i="10"/>
  <c r="E33" i="10"/>
  <c r="D31" i="10"/>
  <c r="D30" i="10" s="1"/>
  <c r="F31" i="10"/>
  <c r="F30" i="10" s="1"/>
  <c r="B31" i="10"/>
  <c r="B30" i="10" s="1"/>
  <c r="C31" i="10"/>
  <c r="C30" i="10" s="1"/>
  <c r="E31" i="10"/>
  <c r="E30" i="10" s="1"/>
  <c r="G31" i="10"/>
  <c r="G30" i="10" s="1"/>
  <c r="H31" i="10"/>
  <c r="H30" i="10" s="1"/>
  <c r="B41" i="10"/>
  <c r="C41" i="10"/>
  <c r="D39" i="10"/>
  <c r="F39" i="10"/>
  <c r="H39" i="10"/>
  <c r="C39" i="10"/>
  <c r="B39" i="10"/>
  <c r="E39" i="10"/>
  <c r="G39" i="10"/>
  <c r="B47" i="10" a="1"/>
  <c r="B55" i="10" a="1"/>
  <c r="B45" i="10" a="1"/>
  <c r="B53" i="10" a="1"/>
  <c r="B57" i="10"/>
  <c r="C57" i="10"/>
  <c r="B51" i="10" a="1"/>
  <c r="B49" i="10" a="1"/>
  <c r="D37" i="10"/>
  <c r="F37" i="10"/>
  <c r="C37" i="10"/>
  <c r="E37" i="10"/>
  <c r="G37" i="10"/>
  <c r="H37" i="10"/>
  <c r="B37" i="10"/>
  <c r="D35" i="10"/>
  <c r="F35" i="10"/>
  <c r="B35" i="10"/>
  <c r="G35" i="10"/>
  <c r="C35" i="10"/>
  <c r="E35" i="10"/>
  <c r="H35" i="10"/>
  <c r="G11" i="5"/>
  <c r="G19" i="5"/>
  <c r="G49" i="5"/>
  <c r="G50" i="5"/>
  <c r="G29" i="5"/>
  <c r="G24" i="5"/>
  <c r="G47" i="5"/>
  <c r="G48" i="5"/>
  <c r="G43" i="5"/>
  <c r="G30" i="5"/>
  <c r="G10" i="5"/>
  <c r="G20" i="5"/>
  <c r="G25" i="5"/>
  <c r="G9" i="5"/>
  <c r="G16" i="5"/>
  <c r="G42" i="5"/>
  <c r="G41" i="5"/>
  <c r="G44" i="5"/>
  <c r="G22" i="5"/>
  <c r="G13" i="5"/>
  <c r="G31" i="5"/>
  <c r="G8" i="5"/>
  <c r="G46" i="5"/>
  <c r="G27" i="5"/>
  <c r="G28" i="5"/>
  <c r="G26" i="5" l="1"/>
  <c r="F51" i="5"/>
  <c r="F52" i="5" s="1"/>
  <c r="H47" i="10"/>
  <c r="B47" i="10"/>
  <c r="C47" i="10"/>
  <c r="G47" i="10"/>
  <c r="D47" i="10"/>
  <c r="F47" i="10"/>
  <c r="E47" i="10"/>
  <c r="H51" i="10"/>
  <c r="B51" i="10"/>
  <c r="F51" i="10"/>
  <c r="G51" i="10"/>
  <c r="C51" i="10"/>
  <c r="D51" i="10"/>
  <c r="E51" i="10"/>
  <c r="H45" i="10"/>
  <c r="H44" i="10" s="1"/>
  <c r="B45" i="10"/>
  <c r="B44" i="10" s="1"/>
  <c r="C45" i="10"/>
  <c r="C44" i="10" s="1"/>
  <c r="D45" i="10"/>
  <c r="D44" i="10" s="1"/>
  <c r="E45" i="10"/>
  <c r="E44" i="10" s="1"/>
  <c r="F45" i="10"/>
  <c r="F44" i="10" s="1"/>
  <c r="G45" i="10"/>
  <c r="G44" i="10" s="1"/>
  <c r="H49" i="10"/>
  <c r="B49" i="10"/>
  <c r="D49" i="10"/>
  <c r="E49" i="10"/>
  <c r="F49" i="10"/>
  <c r="G49" i="10"/>
  <c r="C49" i="10"/>
  <c r="B71" i="10"/>
  <c r="B59" i="10" a="1"/>
  <c r="B67" i="10" a="1"/>
  <c r="C71" i="10"/>
  <c r="B63" i="10" a="1"/>
  <c r="B65" i="10" a="1"/>
  <c r="B61" i="10" a="1"/>
  <c r="B69" i="10" a="1"/>
  <c r="B55" i="10"/>
  <c r="C55" i="10"/>
  <c r="H53" i="10"/>
  <c r="B53" i="10"/>
  <c r="D53" i="10"/>
  <c r="E53" i="10"/>
  <c r="C53" i="10"/>
  <c r="F53" i="10"/>
  <c r="G53" i="10"/>
  <c r="G7" i="5"/>
  <c r="G21" i="5"/>
  <c r="G51" i="5" l="1"/>
  <c r="D59" i="10"/>
  <c r="D58" i="10" s="1"/>
  <c r="F59" i="10"/>
  <c r="F58" i="10" s="1"/>
  <c r="E59" i="10"/>
  <c r="E58" i="10" s="1"/>
  <c r="G59" i="10"/>
  <c r="G58" i="10" s="1"/>
  <c r="B59" i="10"/>
  <c r="B58" i="10" s="1"/>
  <c r="C59" i="10"/>
  <c r="C58" i="10" s="1"/>
  <c r="H59" i="10"/>
  <c r="H58" i="10" s="1"/>
  <c r="D63" i="10"/>
  <c r="F63" i="10"/>
  <c r="C63" i="10"/>
  <c r="E63" i="10"/>
  <c r="G63" i="10"/>
  <c r="H63" i="10"/>
  <c r="B63" i="10"/>
  <c r="B69" i="10"/>
  <c r="C69" i="10"/>
  <c r="D61" i="10"/>
  <c r="F61" i="10"/>
  <c r="B61" i="10"/>
  <c r="C61" i="10"/>
  <c r="H61" i="10"/>
  <c r="E61" i="10"/>
  <c r="G61" i="10"/>
  <c r="D67" i="10"/>
  <c r="F67" i="10"/>
  <c r="E67" i="10"/>
  <c r="B67" i="10"/>
  <c r="C67" i="10"/>
  <c r="G67" i="10"/>
  <c r="H67" i="10"/>
  <c r="B73" i="10" a="1"/>
  <c r="B81" i="10" a="1"/>
  <c r="B85" i="10"/>
  <c r="C85" i="10"/>
  <c r="B79" i="10" a="1"/>
  <c r="B77" i="10" a="1"/>
  <c r="B75" i="10" a="1"/>
  <c r="B83" i="10" a="1"/>
  <c r="D65" i="10"/>
  <c r="F65" i="10"/>
  <c r="H65" i="10"/>
  <c r="C65" i="10"/>
  <c r="B65" i="10"/>
  <c r="E65" i="10"/>
  <c r="G65" i="10"/>
  <c r="I7" i="5"/>
  <c r="H8" i="5" s="1"/>
  <c r="H81" i="10" l="1"/>
  <c r="B81" i="10"/>
  <c r="C81" i="10"/>
  <c r="D81" i="10"/>
  <c r="E81" i="10"/>
  <c r="F81" i="10"/>
  <c r="G81" i="10"/>
  <c r="B83" i="10"/>
  <c r="C83" i="10"/>
  <c r="H73" i="10"/>
  <c r="H72" i="10" s="1"/>
  <c r="B73" i="10"/>
  <c r="B72" i="10" s="1"/>
  <c r="C73" i="10"/>
  <c r="C72" i="10" s="1"/>
  <c r="F73" i="10"/>
  <c r="F72" i="10" s="1"/>
  <c r="D73" i="10"/>
  <c r="D72" i="10" s="1"/>
  <c r="E73" i="10"/>
  <c r="E72" i="10" s="1"/>
  <c r="G73" i="10"/>
  <c r="G72" i="10" s="1"/>
  <c r="H75" i="10"/>
  <c r="B75" i="10"/>
  <c r="D75" i="10"/>
  <c r="E75" i="10"/>
  <c r="F75" i="10"/>
  <c r="G75" i="10"/>
  <c r="C75" i="10"/>
  <c r="H77" i="10"/>
  <c r="B77" i="10"/>
  <c r="E77" i="10"/>
  <c r="F77" i="10"/>
  <c r="G77" i="10"/>
  <c r="C77" i="10"/>
  <c r="D77" i="10"/>
  <c r="H79" i="10"/>
  <c r="B79" i="10"/>
  <c r="G79" i="10"/>
  <c r="D79" i="10"/>
  <c r="E79" i="10"/>
  <c r="C79" i="10"/>
  <c r="F79" i="10"/>
  <c r="B99" i="10"/>
  <c r="B87" i="10" a="1"/>
  <c r="C99" i="10"/>
  <c r="B93" i="10" a="1"/>
  <c r="B97" i="10" a="1"/>
  <c r="B91" i="10" a="1"/>
  <c r="B89" i="10" a="1"/>
  <c r="B95" i="10" a="1"/>
  <c r="D93" i="10" l="1"/>
  <c r="F93" i="10"/>
  <c r="E93" i="10"/>
  <c r="B93" i="10"/>
  <c r="G93" i="10"/>
  <c r="C93" i="10"/>
  <c r="H93" i="10"/>
  <c r="D87" i="10"/>
  <c r="D86" i="10" s="1"/>
  <c r="F87" i="10"/>
  <c r="F86" i="10" s="1"/>
  <c r="B87" i="10"/>
  <c r="B86" i="10" s="1"/>
  <c r="C87" i="10"/>
  <c r="C86" i="10" s="1"/>
  <c r="E87" i="10"/>
  <c r="E86" i="10" s="1"/>
  <c r="G87" i="10"/>
  <c r="G86" i="10" s="1"/>
  <c r="H87" i="10"/>
  <c r="H86" i="10" s="1"/>
  <c r="C113" i="10"/>
  <c r="B107" i="10" a="1"/>
  <c r="B111" i="10" a="1"/>
  <c r="B105" i="10" a="1"/>
  <c r="B103" i="10" a="1"/>
  <c r="B101" i="10" a="1"/>
  <c r="B109" i="10" a="1"/>
  <c r="B113" i="10"/>
  <c r="D95" i="10"/>
  <c r="F95" i="10"/>
  <c r="B95" i="10"/>
  <c r="C95" i="10"/>
  <c r="E95" i="10"/>
  <c r="G95" i="10"/>
  <c r="H95" i="10"/>
  <c r="D89" i="10"/>
  <c r="F89" i="10"/>
  <c r="E89" i="10"/>
  <c r="G89" i="10"/>
  <c r="H89" i="10"/>
  <c r="B89" i="10"/>
  <c r="C89" i="10"/>
  <c r="D91" i="10"/>
  <c r="F91" i="10"/>
  <c r="H91" i="10"/>
  <c r="B91" i="10"/>
  <c r="C91" i="10"/>
  <c r="E91" i="10"/>
  <c r="G91" i="10"/>
  <c r="B97" i="10"/>
  <c r="C97" i="10"/>
  <c r="H107" i="10" l="1"/>
  <c r="B107" i="10"/>
  <c r="C107" i="10"/>
  <c r="F107" i="10"/>
  <c r="D107" i="10"/>
  <c r="G107" i="10"/>
  <c r="E107" i="10"/>
  <c r="H109" i="10"/>
  <c r="B109" i="10"/>
  <c r="D109" i="10"/>
  <c r="E109" i="10"/>
  <c r="F109" i="10"/>
  <c r="G109" i="10"/>
  <c r="C109" i="10"/>
  <c r="H101" i="10"/>
  <c r="H100" i="10" s="1"/>
  <c r="B101" i="10"/>
  <c r="B100" i="10" s="1"/>
  <c r="C101" i="10"/>
  <c r="C100" i="10" s="1"/>
  <c r="D101" i="10"/>
  <c r="D100" i="10" s="1"/>
  <c r="E101" i="10"/>
  <c r="E100" i="10" s="1"/>
  <c r="F101" i="10"/>
  <c r="F100" i="10" s="1"/>
  <c r="G101" i="10"/>
  <c r="G100" i="10" s="1"/>
  <c r="B127" i="10"/>
  <c r="B119" i="10" a="1"/>
  <c r="B117" i="10" a="1"/>
  <c r="B125" i="10" a="1"/>
  <c r="C127" i="10"/>
  <c r="B121" i="10" a="1"/>
  <c r="B115" i="10" a="1"/>
  <c r="B123" i="10" a="1"/>
  <c r="H103" i="10"/>
  <c r="B103" i="10"/>
  <c r="F103" i="10"/>
  <c r="G103" i="10"/>
  <c r="C103" i="10"/>
  <c r="D103" i="10"/>
  <c r="E103" i="10"/>
  <c r="H105" i="10"/>
  <c r="B105" i="10"/>
  <c r="G105" i="10"/>
  <c r="D105" i="10"/>
  <c r="C105" i="10"/>
  <c r="E105" i="10"/>
  <c r="F105" i="10"/>
  <c r="B111" i="10"/>
  <c r="C111" i="10"/>
  <c r="B133" i="10" l="1" a="1"/>
  <c r="B139" i="10" a="1"/>
  <c r="B137" i="10" a="1"/>
  <c r="B131" i="10" a="1"/>
  <c r="B141" i="10"/>
  <c r="B129" i="10" a="1"/>
  <c r="B135" i="10" a="1"/>
  <c r="C141" i="10"/>
  <c r="D117" i="10"/>
  <c r="F117" i="10"/>
  <c r="H117" i="10"/>
  <c r="B117" i="10"/>
  <c r="E117" i="10"/>
  <c r="G117" i="10"/>
  <c r="C117" i="10"/>
  <c r="D123" i="10"/>
  <c r="F123" i="10"/>
  <c r="C123" i="10"/>
  <c r="E123" i="10"/>
  <c r="G123" i="10"/>
  <c r="H123" i="10"/>
  <c r="B123" i="10"/>
  <c r="D119" i="10"/>
  <c r="F119" i="10"/>
  <c r="B119" i="10"/>
  <c r="C119" i="10"/>
  <c r="E119" i="10"/>
  <c r="H119" i="10"/>
  <c r="G119" i="10"/>
  <c r="D121" i="10"/>
  <c r="F121" i="10"/>
  <c r="B121" i="10"/>
  <c r="C121" i="10"/>
  <c r="E121" i="10"/>
  <c r="H121" i="10"/>
  <c r="G121" i="10"/>
  <c r="D115" i="10"/>
  <c r="D114" i="10" s="1"/>
  <c r="F115" i="10"/>
  <c r="F114" i="10" s="1"/>
  <c r="E115" i="10"/>
  <c r="E114" i="10" s="1"/>
  <c r="G115" i="10"/>
  <c r="G114" i="10" s="1"/>
  <c r="H115" i="10"/>
  <c r="H114" i="10" s="1"/>
  <c r="B115" i="10"/>
  <c r="B114" i="10" s="1"/>
  <c r="C115" i="10"/>
  <c r="C114" i="10" s="1"/>
  <c r="B125" i="10"/>
  <c r="C125" i="10"/>
  <c r="H129" i="10" l="1"/>
  <c r="H128" i="10" s="1"/>
  <c r="B129" i="10"/>
  <c r="B128" i="10" s="1"/>
  <c r="E129" i="10"/>
  <c r="E128" i="10" s="1"/>
  <c r="F129" i="10"/>
  <c r="F128" i="10" s="1"/>
  <c r="G129" i="10"/>
  <c r="G128" i="10" s="1"/>
  <c r="D129" i="10"/>
  <c r="D128" i="10" s="1"/>
  <c r="C129" i="10"/>
  <c r="C128" i="10" s="1"/>
  <c r="H135" i="10"/>
  <c r="B135" i="10"/>
  <c r="E135" i="10"/>
  <c r="F135" i="10"/>
  <c r="G135" i="10"/>
  <c r="C135" i="10"/>
  <c r="D135" i="10"/>
  <c r="B155" i="10"/>
  <c r="B147" i="10" a="1"/>
  <c r="B145" i="10" a="1"/>
  <c r="B153" i="10" a="1"/>
  <c r="C155" i="10"/>
  <c r="B143" i="10" a="1"/>
  <c r="B151" i="10" a="1"/>
  <c r="B149" i="10" a="1"/>
  <c r="H131" i="10"/>
  <c r="B131" i="10"/>
  <c r="G131" i="10"/>
  <c r="D131" i="10"/>
  <c r="C131" i="10"/>
  <c r="F131" i="10"/>
  <c r="E131" i="10"/>
  <c r="H137" i="10"/>
  <c r="B137" i="10"/>
  <c r="E137" i="10"/>
  <c r="G137" i="10"/>
  <c r="D137" i="10"/>
  <c r="C137" i="10"/>
  <c r="F137" i="10"/>
  <c r="B139" i="10"/>
  <c r="C139" i="10"/>
  <c r="H133" i="10"/>
  <c r="B133" i="10"/>
  <c r="C133" i="10"/>
  <c r="D133" i="10"/>
  <c r="F133" i="10"/>
  <c r="E133" i="10"/>
  <c r="G133" i="10"/>
  <c r="D145" i="10" l="1"/>
  <c r="F145" i="10"/>
  <c r="B145" i="10"/>
  <c r="E145" i="10"/>
  <c r="C145" i="10"/>
  <c r="H145" i="10"/>
  <c r="G145" i="10"/>
  <c r="D147" i="10"/>
  <c r="F147" i="10"/>
  <c r="C147" i="10"/>
  <c r="E147" i="10"/>
  <c r="H147" i="10"/>
  <c r="G147" i="10"/>
  <c r="B147" i="10"/>
  <c r="D149" i="10"/>
  <c r="F149" i="10"/>
  <c r="G149" i="10"/>
  <c r="H149" i="10"/>
  <c r="B149" i="10"/>
  <c r="C149" i="10"/>
  <c r="E149" i="10"/>
  <c r="D151" i="10"/>
  <c r="F151" i="10"/>
  <c r="B151" i="10"/>
  <c r="E151" i="10"/>
  <c r="G151" i="10"/>
  <c r="C151" i="10"/>
  <c r="H151" i="10"/>
  <c r="B157" i="10" a="1"/>
  <c r="B165" i="10" a="1"/>
  <c r="B163" i="10" a="1"/>
  <c r="B161" i="10" a="1"/>
  <c r="B167" i="10" a="1"/>
  <c r="B159" i="10" a="1"/>
  <c r="D143" i="10"/>
  <c r="D142" i="10" s="1"/>
  <c r="F143" i="10"/>
  <c r="F142" i="10" s="1"/>
  <c r="B143" i="10"/>
  <c r="B142" i="10" s="1"/>
  <c r="E143" i="10"/>
  <c r="E142" i="10" s="1"/>
  <c r="G143" i="10"/>
  <c r="G142" i="10" s="1"/>
  <c r="C143" i="10"/>
  <c r="C142" i="10" s="1"/>
  <c r="H143" i="10"/>
  <c r="H142" i="10" s="1"/>
  <c r="B153" i="10"/>
  <c r="C153" i="10"/>
  <c r="H161" i="10" l="1"/>
  <c r="B161" i="10"/>
  <c r="E161" i="10"/>
  <c r="F161" i="10"/>
  <c r="G161" i="10"/>
  <c r="D161" i="10"/>
  <c r="C161" i="10"/>
  <c r="H163" i="10"/>
  <c r="B163" i="10"/>
  <c r="G163" i="10"/>
  <c r="D163" i="10"/>
  <c r="C163" i="10"/>
  <c r="E163" i="10"/>
  <c r="F163" i="10"/>
  <c r="H157" i="10"/>
  <c r="H156" i="10" s="1"/>
  <c r="B157" i="10"/>
  <c r="B156" i="10" s="1"/>
  <c r="C157" i="10"/>
  <c r="C156" i="10" s="1"/>
  <c r="D157" i="10"/>
  <c r="D156" i="10" s="1"/>
  <c r="F157" i="10"/>
  <c r="F156" i="10" s="1"/>
  <c r="E157" i="10"/>
  <c r="E156" i="10" s="1"/>
  <c r="G157" i="10"/>
  <c r="G156" i="10" s="1"/>
  <c r="H159" i="10"/>
  <c r="B159" i="10"/>
  <c r="C159" i="10"/>
  <c r="D159" i="10"/>
  <c r="F159" i="10"/>
  <c r="E159" i="10"/>
  <c r="G159" i="10"/>
  <c r="H165" i="10"/>
  <c r="B165" i="10"/>
  <c r="D165" i="10"/>
  <c r="C165" i="10"/>
  <c r="F165" i="10"/>
  <c r="G165" i="10"/>
  <c r="E165" i="10"/>
  <c r="B167" i="10"/>
  <c r="C167" i="10"/>
  <c r="I8" i="5"/>
  <c r="H9" i="5" s="1"/>
  <c r="I9" i="5" l="1"/>
  <c r="H10" i="5" l="1"/>
  <c r="I10" i="5" s="1"/>
  <c r="H11" i="5" s="1"/>
  <c r="I11" i="5" s="1"/>
  <c r="H12" i="5" s="1"/>
  <c r="I12" i="5" l="1"/>
  <c r="H13" i="5" s="1"/>
  <c r="I13" i="5" l="1"/>
  <c r="H14" i="5" s="1"/>
  <c r="I14" i="5" s="1"/>
  <c r="H15" i="5" s="1"/>
  <c r="I15" i="5" l="1"/>
  <c r="H16" i="5" l="1"/>
  <c r="I16" i="5" s="1"/>
  <c r="H17" i="5" s="1"/>
  <c r="I17" i="5" s="1"/>
  <c r="H18" i="5" s="1"/>
  <c r="I18" i="5" l="1"/>
  <c r="H19" i="5" s="1"/>
  <c r="I19" i="5" l="1"/>
  <c r="H20" i="5" s="1"/>
  <c r="I20" i="5" l="1"/>
  <c r="H21" i="5"/>
  <c r="I21" i="5"/>
  <c r="H22" i="5"/>
  <c r="I22" i="5" s="1"/>
  <c r="H23" i="5" s="1"/>
  <c r="I23" i="5" s="1"/>
  <c r="H24" i="5" s="1"/>
  <c r="I24" i="5" s="1"/>
  <c r="H25" i="5" s="1"/>
  <c r="I25" i="5" s="1"/>
  <c r="H26" i="5" s="1"/>
  <c r="I26" i="5" s="1"/>
  <c r="H27" i="5" s="1"/>
  <c r="I27" i="5" s="1"/>
  <c r="H28" i="5" s="1"/>
  <c r="I28" i="5" s="1"/>
  <c r="H29" i="5" s="1"/>
  <c r="I29" i="5" s="1"/>
  <c r="H30" i="5" s="1"/>
  <c r="I30" i="5" s="1"/>
  <c r="H31" i="5" s="1"/>
  <c r="H32" i="5" s="1"/>
  <c r="I32" i="5" l="1"/>
  <c r="H33" i="5" s="1"/>
  <c r="I33" i="5" l="1"/>
  <c r="H34" i="5" s="1"/>
  <c r="I34" i="5" l="1"/>
  <c r="H35" i="5" s="1"/>
  <c r="I35" i="5" l="1"/>
  <c r="H36" i="5" s="1"/>
  <c r="I36" i="5" l="1"/>
  <c r="H37" i="5" s="1"/>
  <c r="I37" i="5" l="1"/>
  <c r="H38" i="5" s="1"/>
  <c r="I38" i="5" l="1"/>
  <c r="H39" i="5" s="1"/>
  <c r="I39" i="5" s="1"/>
  <c r="H40" i="5" s="1"/>
  <c r="I40" i="5" s="1"/>
  <c r="H41" i="5" s="1"/>
  <c r="I41" i="5" s="1"/>
  <c r="H42" i="5" s="1"/>
  <c r="I42" i="5" s="1"/>
  <c r="H43" i="5" s="1"/>
  <c r="I43" i="5" s="1"/>
  <c r="H44" i="5" s="1"/>
  <c r="I44" i="5" s="1"/>
  <c r="H45" i="5" s="1"/>
  <c r="I45" i="5" s="1"/>
  <c r="H46" i="5" s="1"/>
  <c r="I46" i="5" s="1"/>
  <c r="H47" i="5" s="1"/>
  <c r="I47" i="5" s="1"/>
  <c r="H48" i="5" s="1"/>
  <c r="I48" i="5" s="1"/>
  <c r="H49" i="5" s="1"/>
  <c r="I49" i="5" s="1"/>
  <c r="H50" i="5" s="1"/>
  <c r="I50" i="5" s="1"/>
</calcChain>
</file>

<file path=xl/sharedStrings.xml><?xml version="1.0" encoding="utf-8"?>
<sst xmlns="http://schemas.openxmlformats.org/spreadsheetml/2006/main" count="285" uniqueCount="204">
  <si>
    <t>Course Name</t>
  </si>
  <si>
    <t>Priority</t>
  </si>
  <si>
    <t>Start Date</t>
  </si>
  <si>
    <t>Udemy - AWS</t>
  </si>
  <si>
    <t>End Date</t>
  </si>
  <si>
    <t>Status</t>
  </si>
  <si>
    <t>DONE</t>
  </si>
  <si>
    <t>Annual Learning Plan</t>
  </si>
  <si>
    <t xml:space="preserve"> Hours</t>
  </si>
  <si>
    <t xml:space="preserve"> Days</t>
  </si>
  <si>
    <t>Hours per Day</t>
  </si>
  <si>
    <t>URL</t>
  </si>
  <si>
    <t>Previous Notes - 10 days</t>
  </si>
  <si>
    <t>Udemy - Angular 8</t>
  </si>
  <si>
    <t>HackerRank - Java - 6 🌟</t>
  </si>
  <si>
    <t>Udemy - Spring and Hibernate</t>
  </si>
  <si>
    <t>HackerRank - Interview Prep Kit</t>
  </si>
  <si>
    <t>HackerRank - Javascript 10 days</t>
  </si>
  <si>
    <t>https://www.udemy.com/course/spring-hibernate-tutorial/</t>
  </si>
  <si>
    <t>https://www.udemy.com/course/the-complete-guide-to-angular-2/</t>
  </si>
  <si>
    <t>https://www.udemy.com/course/aws-certified-developer-associate/</t>
  </si>
  <si>
    <t>HackerRank - SQL - 6 🌟</t>
  </si>
  <si>
    <t>https://www.hackerrank.com/domains/java</t>
  </si>
  <si>
    <t>https://www.hackerrank.com/domains/data-structures</t>
  </si>
  <si>
    <t>https://www.hackerrank.com/domains/sql</t>
  </si>
  <si>
    <t>https://www.hackerrank.com/interview/interview-preparation-kit</t>
  </si>
  <si>
    <t>https://www.hackerrank.com/domains/tutorials/10-days-of-javascript</t>
  </si>
  <si>
    <t xml:space="preserve">https://www.journaldev.com/31902/gangs-of-four-gof-design-patterns </t>
  </si>
  <si>
    <t>Design Patterns - JournalDev</t>
  </si>
  <si>
    <t>DSA - Book</t>
  </si>
  <si>
    <t>Notes:</t>
  </si>
  <si>
    <t>MONDAY</t>
  </si>
  <si>
    <t>January</t>
  </si>
  <si>
    <t>Careers</t>
  </si>
  <si>
    <t>Google</t>
  </si>
  <si>
    <t>Adobe</t>
  </si>
  <si>
    <t>Microsoft</t>
  </si>
  <si>
    <t>Facebook</t>
  </si>
  <si>
    <t>Amazon</t>
  </si>
  <si>
    <t xml:space="preserve">https://www.YT.com/watch?v=msXL2oDexqw&amp;list=PLqq-6Pq4lTTbx8p2oCgcAQGQyqN8XeA1x </t>
  </si>
  <si>
    <t>YT - Java Brains - Java8 lambda</t>
  </si>
  <si>
    <t xml:space="preserve">https://www.YT.com/watch?v=gpIUfj3KaOc&amp;list=PLqq-6Pq4lTTa9YGfyhyW2CqdtW9RtY-I3 </t>
  </si>
  <si>
    <t xml:space="preserve">https://www.YT.com/watch?v=2E3WqYupx7c&amp;list=PLqq-6Pq4lTTa4ad5JISViSb2FVG8Vwa4o </t>
  </si>
  <si>
    <t>https://www.YT.com/user/koushks/playlists</t>
  </si>
  <si>
    <t>https://www.YT.com/channel/UC8OU1Tc1kxiI37uXBAbTX7A/playlists</t>
  </si>
  <si>
    <t>YT - Gaurav Sen - Dynamic Programming + System Design</t>
  </si>
  <si>
    <t>https://www.YT.com/channel/UCRPMAqdtSgd0Ipeef7iFsKw/playlists</t>
  </si>
  <si>
    <t>YT - Gaurav Sen - Miscellaneous</t>
  </si>
  <si>
    <t>YT - Java Brains - Angular 6</t>
  </si>
  <si>
    <t>YT - Java Brains - JS</t>
  </si>
  <si>
    <t xml:space="preserve">https://www.YT.com/watch?v=0IAPZzGSbME&amp;list=PLDN4rrl48XKpZkf03iYFl-O29szjTrs_O </t>
  </si>
  <si>
    <t>https://www.YT.com/user/mycodeschool/playlists</t>
  </si>
  <si>
    <t>YT - GFG - Miscellaneous</t>
  </si>
  <si>
    <t>https://www.YT.com/channel/UC0RhatS1pyxInC00YKjjBqQ/playlists</t>
  </si>
  <si>
    <t>YT - GFG - Programming Interview Questions</t>
  </si>
  <si>
    <t>YT - Tushar Roy - All Playlist</t>
  </si>
  <si>
    <t>https://www.YT.com/user/tusharroy2525/playlists</t>
  </si>
  <si>
    <t>YT - Tech Dummies - All Playlist</t>
  </si>
  <si>
    <t>https://www.YT.com/channel/UCn1XnDWhsLS5URXTi5wtFTA/playlists</t>
  </si>
  <si>
    <t>Notes - Kafka</t>
  </si>
  <si>
    <t>Walmart</t>
  </si>
  <si>
    <t>Samsung</t>
  </si>
  <si>
    <t>%Completed</t>
  </si>
  <si>
    <t>WIP</t>
  </si>
  <si>
    <t>ToDo</t>
  </si>
  <si>
    <t>Done</t>
  </si>
  <si>
    <t xml:space="preserve"> </t>
  </si>
  <si>
    <t>fg</t>
  </si>
  <si>
    <t>YTC - Java Brains - JUnit5</t>
  </si>
  <si>
    <t>YTC - Java Brains - Spring Framework</t>
  </si>
  <si>
    <t>YTC - Java Brains - Spring AOP</t>
  </si>
  <si>
    <t>YTC - Java Brains - Microservices 1</t>
  </si>
  <si>
    <t>YTC - Java Brains - Microservices 2</t>
  </si>
  <si>
    <t>YTC - Java Brains - Microservices 3</t>
  </si>
  <si>
    <t>YTC - my code school</t>
  </si>
  <si>
    <t>YTC - Abdul Bari - Algorithms</t>
  </si>
  <si>
    <t>YTC - GFG - DS - Arrays</t>
  </si>
  <si>
    <t>YTC - GFG - DS - LinkedList</t>
  </si>
  <si>
    <t>YTC - GFG - DS - Stack</t>
  </si>
  <si>
    <t>YTC - GFG - DS - Queue</t>
  </si>
  <si>
    <t>YTC - GFG - DS - Matrix</t>
  </si>
  <si>
    <t>YTC - GFG - DS - Graph</t>
  </si>
  <si>
    <t>YTC - GFG - DS - Trees</t>
  </si>
  <si>
    <t>YTC - GFG - DS - Hashing</t>
  </si>
  <si>
    <t>YTC - GFG - DS - Trie</t>
  </si>
  <si>
    <t>YTC - Java Brains - SpringBoot</t>
  </si>
  <si>
    <t>YTC - Learning Journal - Kafka</t>
  </si>
  <si>
    <t>Apple</t>
  </si>
  <si>
    <t>Flipkart</t>
  </si>
  <si>
    <t>JP Morgan</t>
  </si>
  <si>
    <t>Goldman Sachs</t>
  </si>
  <si>
    <t>Cisco</t>
  </si>
  <si>
    <t>Credit Suisse</t>
  </si>
  <si>
    <t>Citi</t>
  </si>
  <si>
    <t>UBS</t>
  </si>
  <si>
    <t>Barclays</t>
  </si>
  <si>
    <t>Nuance</t>
  </si>
  <si>
    <t>Akamai Technologies</t>
  </si>
  <si>
    <t>Pubmatic</t>
  </si>
  <si>
    <t>Harman - Part of Samsung Electronics</t>
  </si>
  <si>
    <t>Dell EMC</t>
  </si>
  <si>
    <t>UHG</t>
  </si>
  <si>
    <t>SAP</t>
  </si>
  <si>
    <t>NVIDIA</t>
  </si>
  <si>
    <t>Avaya</t>
  </si>
  <si>
    <t>HSBC</t>
  </si>
  <si>
    <t>Symantec</t>
  </si>
  <si>
    <t>Barclaycard</t>
  </si>
  <si>
    <t>Schlumberger</t>
  </si>
  <si>
    <t>Western Union</t>
  </si>
  <si>
    <t>Xoriant</t>
  </si>
  <si>
    <t>Tieto</t>
  </si>
  <si>
    <t>Veritas</t>
  </si>
  <si>
    <t>Marvell Semiconductor</t>
  </si>
  <si>
    <t>Sears</t>
  </si>
  <si>
    <t>Netcracker</t>
  </si>
  <si>
    <t>TomTom</t>
  </si>
  <si>
    <t>Druva</t>
  </si>
  <si>
    <t>RedHat</t>
  </si>
  <si>
    <t>DSA Week</t>
  </si>
  <si>
    <t>YTC - Java Brains - Spring Data</t>
  </si>
  <si>
    <t>Udemy - Data Structures</t>
  </si>
  <si>
    <t>HackerRank - Problem Solving - Algo</t>
  </si>
  <si>
    <t>HackerRank - Problem Solving - DS</t>
  </si>
  <si>
    <t>N</t>
  </si>
  <si>
    <t>i</t>
  </si>
  <si>
    <t>t</t>
  </si>
  <si>
    <t>Wasted
PUBG</t>
  </si>
  <si>
    <t>Took Leave and Wasted
PUBG</t>
  </si>
  <si>
    <t>Juniper Systems</t>
  </si>
  <si>
    <t>Spring Week</t>
  </si>
  <si>
    <t>I can definitely do it  :D</t>
  </si>
  <si>
    <t>Geeks for Geeks</t>
  </si>
  <si>
    <t>HackerRank</t>
  </si>
  <si>
    <t>Collect Badges</t>
  </si>
  <si>
    <t>HackerEarth</t>
  </si>
  <si>
    <t>Solve Challenges for Rank</t>
  </si>
  <si>
    <t>CodeMonk</t>
  </si>
  <si>
    <t>InterviewBit</t>
  </si>
  <si>
    <t>Code Ninja</t>
  </si>
  <si>
    <t>Design</t>
  </si>
  <si>
    <t>Leetcode</t>
  </si>
  <si>
    <t>Score by Problem Solving</t>
  </si>
  <si>
    <t>Chrome Extension - Video Player</t>
  </si>
  <si>
    <t>Create Index for DSA</t>
  </si>
  <si>
    <t>topic and Subtopic</t>
  </si>
  <si>
    <t>Udemy Spring (200/562)</t>
  </si>
  <si>
    <t>Udemy Spring (100/562)</t>
  </si>
  <si>
    <t>Office time 1 hour 9-10 am</t>
  </si>
  <si>
    <t>Udemy DSA (120/240)</t>
  </si>
  <si>
    <t>Udemy DSA (100/240)</t>
  </si>
  <si>
    <t>Udemy DSA (80/240)</t>
  </si>
  <si>
    <t>mycodeschool - (27/42)</t>
  </si>
  <si>
    <t>JavaBrains - Microservices3</t>
  </si>
  <si>
    <t>JavaBrains - Spring
JavaBrains - Spring AOP
JavaBrains - Spring Data</t>
  </si>
  <si>
    <t xml:space="preserve">Microservices - Notes2
</t>
  </si>
  <si>
    <t xml:space="preserve">Kafka - Notes 1
</t>
  </si>
  <si>
    <t xml:space="preserve">JavaBrains - Microservices1
</t>
  </si>
  <si>
    <t>JavaBrains - Microservices2</t>
  </si>
  <si>
    <t xml:space="preserve">mycodeschool - (23/42)
</t>
  </si>
  <si>
    <t xml:space="preserve">mycodeschool - (11/42)
</t>
  </si>
  <si>
    <t>mycodeschool - (36/42)</t>
  </si>
  <si>
    <t>mycodeschool - (42/42)</t>
  </si>
  <si>
    <t>Udemy DSA (20/240)</t>
  </si>
  <si>
    <t>Udemy DSA (40/240)</t>
  </si>
  <si>
    <t xml:space="preserve">GFG YTC DS - Trie
Udemy DSA (60/240)
</t>
  </si>
  <si>
    <t>JavaBrains - JUnit</t>
  </si>
  <si>
    <t>Udemy DSA (140/240)</t>
  </si>
  <si>
    <t>Microservices - Notes1</t>
  </si>
  <si>
    <t>Office Work
Cucumber XPath</t>
  </si>
  <si>
    <t>Office Work
Cucumber Xpath</t>
  </si>
  <si>
    <t>[ ] Udemy AWS (115/115)</t>
  </si>
  <si>
    <t>Udemy Spring (350/562)</t>
  </si>
  <si>
    <t>Udemy Spring (300/562)</t>
  </si>
  <si>
    <t>Udemy Spring (250/562)</t>
  </si>
  <si>
    <t xml:space="preserve">
</t>
  </si>
  <si>
    <t>Udemy - Angular 8 (400/453)
Udemy - Angular 8 (453/453)
Java Brains - Angular 6 (32/32)</t>
  </si>
  <si>
    <t>GFG DS - Arrays(102/102)</t>
  </si>
  <si>
    <t xml:space="preserve">
</t>
  </si>
  <si>
    <t xml:space="preserve">
</t>
  </si>
  <si>
    <t xml:space="preserve">GFG YTC DS - Hashing
GFG YTC DS - Queue
GFG YTC DS - Matrix
GFG YTC DS - Stack
</t>
  </si>
  <si>
    <t>Udemy - Angular 8 (120/453)
Udemy - Angular 8 (130/453)
Udemy - Angular 8 (140/453)
Udemy - Angular 8 (150/453)</t>
  </si>
  <si>
    <t>Udemy - Angular 8 (170/453)
Udemy - Angular 8 (180/453)
Udemy - Angular 8 (190/453)
Udemy - Angular 8 (200/453)</t>
  </si>
  <si>
    <t>Udemy - Angular 8 (220/453)
Udemy - Angular 8 (230/453)
Udemy - Angular 8 (240/453)
Udemy - Angular 8 (250/453)</t>
  </si>
  <si>
    <t>Udemy Spring (470/562)
Udemy Spring (480/562)
Udemy Spring (490/562)
Udemy Spring (500/562)</t>
  </si>
  <si>
    <t>Udemy Spring (520/562)
Udemy Spring (535/562)
Udemy Spring (550/562)
Udemy Spring (562/562)</t>
  </si>
  <si>
    <t>Udemy - Angular 8 (25/453)
Udemy - Angular 8 (50/453)
Udemy - Angular 8 (75/453)
Udemy - Angular 8 (100/453)</t>
  </si>
  <si>
    <t>GFG YTC DS - Trees (20/203)
GFG YTC DS - Trees (30/203)
GFG YTC DS - Trees (40/203)
GFG YTC DS - Trees (50/203)</t>
  </si>
  <si>
    <t>GFG DS - Arrays(10/102)
GFG DS - Arrays(20/102)
GFG DS - Arrays(30/102)</t>
  </si>
  <si>
    <t>GFG DS - Arrays(40/102)
GFG DS - Arrays(50/102)
GFG DS - Arrays(60/102)</t>
  </si>
  <si>
    <t>GFG DS - Arrays(70/102)
GFG DS - Arrays(80/102)
GFG DS - Arrays(90/102)</t>
  </si>
  <si>
    <t>GFG YTC DS - Trees (75/203)
GFG YTC DS - Trees (100/203)
GFG YTC DS - Trees (125/203)
GFG YTC DS - Trees (150/203)</t>
  </si>
  <si>
    <t>GFG YTC DS - Trees (175/203)
GFG YTC DS - Trees (203/203)</t>
  </si>
  <si>
    <t>Udemy - Angular 8 (270/453)
Udemy - Angular 8 (280/453)
Udemy - Angular 8 (290/453)
Udemy - Angular 8 (300/453)</t>
  </si>
  <si>
    <t>Udemy - Angular 8 (320/453)
Udemy - Angular 8 (330/453)
Udemy - Angular 8 (340/453)
Udemy - Angular 8 (350/453)</t>
  </si>
  <si>
    <t>Udemy DSA (150/240)
Udemy DSA (160/240)
Udemy DSA (170/240)</t>
  </si>
  <si>
    <t>Udemy DSA (210/240)
Udemy DSA (220/240)
Udemy DSA (230/240)
Udemy DSA (240/240)</t>
  </si>
  <si>
    <t>Udemy DSA (180/240)
Udemy DSA (190/240)
Udemy DSA (200/240)</t>
  </si>
  <si>
    <t>abdulbari (10/84)
abdulbari (20/84)
abdulbari (30/84)</t>
  </si>
  <si>
    <t>abdulbari (40/84)
abdulbari (50/84)
abdulbari (60/84)</t>
  </si>
  <si>
    <t xml:space="preserve">abdulbari (70/84)
abdulbari (80/84)
abdulbari (84/84)
</t>
  </si>
  <si>
    <t>GFG YTC DS - LinkedList
GFG YTC DS - Graph</t>
  </si>
  <si>
    <t>Udemy Spring (370/562)
Udemy Spring (380/562)
Udemy Spring (390/562)
Udemy Spring (400/562)</t>
  </si>
  <si>
    <r>
      <rPr>
        <b/>
        <sz val="11"/>
        <color theme="1"/>
        <rFont val="Calibri Light"/>
        <family val="2"/>
        <scheme val="major"/>
      </rPr>
      <t>Udemy Spring (420/562)</t>
    </r>
    <r>
      <rPr>
        <b/>
        <sz val="11"/>
        <color rgb="FFFF0000"/>
        <rFont val="Calibri Light"/>
        <family val="2"/>
        <scheme val="major"/>
      </rPr>
      <t xml:space="preserve">
</t>
    </r>
    <r>
      <rPr>
        <b/>
        <sz val="11"/>
        <color theme="1"/>
        <rFont val="Calibri Light"/>
        <family val="2"/>
        <scheme val="major"/>
      </rPr>
      <t>Udemy Spring (430/562)</t>
    </r>
    <r>
      <rPr>
        <b/>
        <sz val="11"/>
        <color rgb="FFFF0000"/>
        <rFont val="Calibri Light"/>
        <family val="2"/>
        <scheme val="major"/>
      </rPr>
      <t xml:space="preserve">
</t>
    </r>
    <r>
      <rPr>
        <b/>
        <sz val="11"/>
        <color theme="1"/>
        <rFont val="Calibri Light"/>
        <family val="2"/>
        <scheme val="major"/>
      </rPr>
      <t>Udemy Spring (440/562)</t>
    </r>
    <r>
      <rPr>
        <b/>
        <sz val="11"/>
        <color rgb="FFFF0000"/>
        <rFont val="Calibri Light"/>
        <family val="2"/>
        <scheme val="major"/>
      </rPr>
      <t xml:space="preserve">
</t>
    </r>
    <r>
      <rPr>
        <b/>
        <sz val="11"/>
        <color theme="1"/>
        <rFont val="Calibri Light"/>
        <family val="2"/>
        <scheme val="major"/>
      </rPr>
      <t>Udemy Spring (450/562)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</si>
</sst>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F800]dddd\,\ mmmm\ dd\,\ yyyy"/>
    <numFmt numFmtId="165" formatCode="dd"/>
    <numFmt numFmtId="166" formatCode="&quot;Done&quot;;&quot;&quot;;&quot;&quot;"/>
    <numFmt numFmtId="167" formatCode="&quot;Done&quot;;&quot;&quot;;&quot;Overdue&quot;"/>
  </numFmts>
  <fonts count="3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36"/>
      <color theme="4" tint="-0.24994659260841701"/>
      <name val="Calibri"/>
      <family val="2"/>
      <scheme val="minor"/>
    </font>
    <font>
      <b/>
      <sz val="28"/>
      <color theme="0"/>
      <name val="Calibri Light"/>
      <family val="2"/>
      <scheme val="major"/>
    </font>
    <font>
      <sz val="10"/>
      <name val="Century Gothic"/>
      <family val="2"/>
    </font>
    <font>
      <sz val="11"/>
      <color theme="5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1"/>
      <color theme="1" tint="0.24994659260841701"/>
      <name val="Calibri Light"/>
      <family val="2"/>
      <scheme val="major"/>
    </font>
    <font>
      <sz val="11"/>
      <color theme="3"/>
      <name val="Calibri Light"/>
      <family val="2"/>
      <scheme val="major"/>
    </font>
    <font>
      <b/>
      <sz val="38"/>
      <color theme="1" tint="0.24994659260841701"/>
      <name val="Calibri"/>
      <family val="1"/>
      <scheme val="minor"/>
    </font>
    <font>
      <sz val="11"/>
      <color rgb="FFC00000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b/>
      <sz val="10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rgb="FFFF0000"/>
      <name val="Calibri Light"/>
      <family val="2"/>
      <scheme val="major"/>
    </font>
    <font>
      <b/>
      <sz val="11"/>
      <color rgb="FF00B050"/>
      <name val="Calibri Light"/>
      <family val="2"/>
      <scheme val="maj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6" fillId="6" borderId="0">
      <alignment horizontal="left" vertical="center" wrapText="1"/>
    </xf>
    <xf numFmtId="0" fontId="6" fillId="6" borderId="0">
      <alignment horizontal="left" vertical="center" wrapText="1" indent="1"/>
    </xf>
    <xf numFmtId="0" fontId="7" fillId="0" borderId="1" applyNumberFormat="0" applyFill="0" applyProtection="0"/>
    <xf numFmtId="0" fontId="8" fillId="0" borderId="0" applyFill="0" applyBorder="0" applyProtection="0"/>
    <xf numFmtId="165" fontId="1" fillId="0" borderId="0" applyNumberFormat="0" applyFill="0" applyProtection="0">
      <alignment horizontal="left" vertical="top" wrapText="1" indent="1"/>
    </xf>
    <xf numFmtId="165" fontId="9" fillId="0" borderId="2" applyFill="0" applyProtection="0">
      <alignment horizontal="left" vertical="top" wrapText="1" indent="1"/>
    </xf>
    <xf numFmtId="165" fontId="8" fillId="0" borderId="3" applyNumberFormat="0" applyFill="0" applyProtection="0">
      <alignment horizontal="left" vertical="center" wrapText="1" indent="1"/>
    </xf>
    <xf numFmtId="165" fontId="10" fillId="0" borderId="4" applyFill="0" applyProtection="0">
      <alignment horizontal="left" vertical="center" wrapText="1" indent="1"/>
    </xf>
    <xf numFmtId="0" fontId="11" fillId="7" borderId="8" applyNumberFormat="0" applyProtection="0">
      <alignment horizontal="left" vertical="center" indent="1"/>
    </xf>
    <xf numFmtId="0" fontId="11" fillId="8" borderId="8" applyNumberFormat="0" applyProtection="0">
      <alignment horizontal="left" indent="1"/>
    </xf>
    <xf numFmtId="0" fontId="12" fillId="0" borderId="0" applyNumberFormat="0" applyFill="0" applyProtection="0">
      <alignment horizontal="left" indent="3"/>
    </xf>
    <xf numFmtId="0" fontId="13" fillId="8" borderId="0" applyNumberFormat="0" applyBorder="0" applyProtection="0">
      <alignment horizontal="center"/>
    </xf>
    <xf numFmtId="0" fontId="1" fillId="0" borderId="0"/>
    <xf numFmtId="0" fontId="15" fillId="0" borderId="0">
      <alignment vertical="center"/>
    </xf>
    <xf numFmtId="0" fontId="1" fillId="5" borderId="10" applyFill="0">
      <alignment vertical="center"/>
    </xf>
    <xf numFmtId="0" fontId="4" fillId="0" borderId="0">
      <alignment vertical="center" wrapText="1"/>
    </xf>
    <xf numFmtId="166" fontId="6" fillId="0" borderId="0">
      <alignment horizontal="center" vertical="center"/>
    </xf>
    <xf numFmtId="9" fontId="1" fillId="0" borderId="0" applyFont="0" applyFill="0" applyBorder="0" applyProtection="0">
      <alignment horizontal="right" vertical="center" indent="1"/>
    </xf>
    <xf numFmtId="14" fontId="4" fillId="0" borderId="0" applyFill="0" applyBorder="0">
      <alignment horizontal="right" vertical="center"/>
    </xf>
    <xf numFmtId="0" fontId="17" fillId="0" borderId="0" applyFill="0" applyBorder="0" applyProtection="0">
      <alignment horizontal="left"/>
    </xf>
    <xf numFmtId="0" fontId="18" fillId="0" borderId="0" applyFill="0" applyProtection="0">
      <alignment horizontal="right" indent="2"/>
    </xf>
    <xf numFmtId="0" fontId="19" fillId="0" borderId="11" applyNumberFormat="0" applyFill="0" applyProtection="0"/>
    <xf numFmtId="0" fontId="23" fillId="0" borderId="0">
      <alignment horizontal="left" vertical="center" wrapText="1" indent="1"/>
    </xf>
    <xf numFmtId="0" fontId="24" fillId="13" borderId="0">
      <alignment horizontal="left" vertical="center" indent="2"/>
    </xf>
    <xf numFmtId="0" fontId="25" fillId="14" borderId="0" applyNumberFormat="0" applyBorder="0" applyProtection="0">
      <alignment horizontal="left" vertical="center" indent="2"/>
    </xf>
    <xf numFmtId="14" fontId="23" fillId="0" borderId="0">
      <alignment horizontal="left" vertical="center" indent="1"/>
    </xf>
    <xf numFmtId="9" fontId="23" fillId="0" borderId="0" applyFont="0" applyFill="0" applyBorder="0" applyProtection="0">
      <alignment horizontal="right" vertical="center" indent="1"/>
    </xf>
    <xf numFmtId="167" fontId="26" fillId="0" borderId="0" applyFill="0" applyBorder="0">
      <alignment horizontal="center" vertical="center"/>
    </xf>
    <xf numFmtId="9" fontId="29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0" fontId="3" fillId="0" borderId="0" xfId="1"/>
    <xf numFmtId="0" fontId="8" fillId="0" borderId="0" xfId="6"/>
    <xf numFmtId="0" fontId="9" fillId="0" borderId="2" xfId="8" applyNumberFormat="1" applyFill="1">
      <alignment horizontal="left" vertical="top" wrapText="1" indent="1"/>
    </xf>
    <xf numFmtId="165" fontId="10" fillId="0" borderId="4" xfId="10" applyFill="1">
      <alignment horizontal="left" vertical="center" wrapText="1" indent="1"/>
    </xf>
    <xf numFmtId="0" fontId="9" fillId="0" borderId="5" xfId="8" applyNumberFormat="1" applyFill="1" applyBorder="1">
      <alignment horizontal="left" vertical="top" wrapText="1" indent="1"/>
    </xf>
    <xf numFmtId="165" fontId="10" fillId="0" borderId="6" xfId="10" applyFill="1" applyBorder="1">
      <alignment horizontal="left" vertical="center" wrapText="1" indent="1"/>
    </xf>
    <xf numFmtId="0" fontId="9" fillId="0" borderId="7" xfId="8" applyNumberFormat="1" applyFill="1" applyBorder="1">
      <alignment horizontal="left" vertical="top" wrapText="1" indent="1"/>
    </xf>
    <xf numFmtId="0" fontId="11" fillId="7" borderId="8" xfId="11">
      <alignment horizontal="left" vertical="center" indent="1"/>
    </xf>
    <xf numFmtId="0" fontId="11" fillId="8" borderId="8" xfId="12" applyAlignment="1">
      <alignment horizontal="left" vertical="center" indent="1"/>
    </xf>
    <xf numFmtId="0" fontId="8" fillId="9" borderId="0" xfId="6" applyFill="1"/>
    <xf numFmtId="0" fontId="8" fillId="9" borderId="0" xfId="6" applyFill="1" applyBorder="1"/>
    <xf numFmtId="0" fontId="13" fillId="8" borderId="0" xfId="14">
      <alignment horizontal="center"/>
    </xf>
    <xf numFmtId="0" fontId="14" fillId="0" borderId="0" xfId="6" applyFont="1"/>
    <xf numFmtId="0" fontId="9" fillId="0" borderId="9" xfId="8" applyNumberFormat="1" applyFill="1" applyBorder="1">
      <alignment horizontal="left" vertical="top" wrapText="1" indent="1"/>
    </xf>
    <xf numFmtId="0" fontId="0" fillId="10" borderId="0" xfId="0" applyFill="1"/>
    <xf numFmtId="0" fontId="0" fillId="0" borderId="0" xfId="0" applyFill="1"/>
    <xf numFmtId="0" fontId="0" fillId="11" borderId="0" xfId="0" applyFill="1"/>
    <xf numFmtId="0" fontId="16" fillId="11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left" vertical="center"/>
    </xf>
    <xf numFmtId="0" fontId="20" fillId="0" borderId="2" xfId="8" applyNumberFormat="1" applyFont="1" applyFill="1">
      <alignment horizontal="left" vertical="top" wrapText="1" indent="1"/>
    </xf>
    <xf numFmtId="0" fontId="22" fillId="0" borderId="0" xfId="0" applyFont="1" applyFill="1" applyAlignment="1">
      <alignment horizontal="left" vertical="top"/>
    </xf>
    <xf numFmtId="0" fontId="6" fillId="12" borderId="0" xfId="0" applyFont="1" applyFill="1"/>
    <xf numFmtId="164" fontId="6" fillId="12" borderId="0" xfId="0" applyNumberFormat="1" applyFont="1" applyFill="1"/>
    <xf numFmtId="0" fontId="5" fillId="12" borderId="0" xfId="0" applyFont="1" applyFill="1"/>
    <xf numFmtId="0" fontId="0" fillId="0" borderId="0" xfId="0" applyAlignment="1">
      <alignment horizontal="center"/>
    </xf>
    <xf numFmtId="0" fontId="21" fillId="0" borderId="7" xfId="8" applyNumberFormat="1" applyFont="1" applyFill="1" applyBorder="1">
      <alignment horizontal="left" vertical="top" wrapText="1" indent="1"/>
    </xf>
    <xf numFmtId="0" fontId="27" fillId="0" borderId="2" xfId="8" applyNumberFormat="1" applyFont="1" applyFill="1">
      <alignment horizontal="left" vertical="top" wrapText="1" indent="1"/>
    </xf>
    <xf numFmtId="0" fontId="27" fillId="4" borderId="2" xfId="8" applyNumberFormat="1" applyFont="1" applyFill="1">
      <alignment horizontal="left" vertical="top" wrapText="1" indent="1"/>
    </xf>
    <xf numFmtId="165" fontId="10" fillId="4" borderId="4" xfId="10" applyFill="1">
      <alignment horizontal="left" vertical="center" wrapText="1" indent="1"/>
    </xf>
    <xf numFmtId="165" fontId="10" fillId="4" borderId="6" xfId="10" applyFill="1" applyBorder="1">
      <alignment horizontal="left" vertical="center" wrapText="1" indent="1"/>
    </xf>
    <xf numFmtId="0" fontId="9" fillId="4" borderId="2" xfId="8" applyNumberFormat="1" applyFill="1">
      <alignment horizontal="left" vertical="top" wrapText="1" indent="1"/>
    </xf>
    <xf numFmtId="0" fontId="9" fillId="4" borderId="5" xfId="8" applyNumberFormat="1" applyFill="1" applyBorder="1">
      <alignment horizontal="left" vertical="top" wrapText="1" indent="1"/>
    </xf>
    <xf numFmtId="165" fontId="9" fillId="0" borderId="2" xfId="8" applyFill="1">
      <alignment horizontal="left" vertical="top" wrapText="1" indent="1"/>
    </xf>
    <xf numFmtId="2" fontId="0" fillId="0" borderId="0" xfId="31" applyNumberFormat="1" applyFont="1" applyAlignment="1">
      <alignment horizontal="center"/>
    </xf>
    <xf numFmtId="0" fontId="0" fillId="0" borderId="0" xfId="0" applyAlignment="1">
      <alignment horizontal="left"/>
    </xf>
    <xf numFmtId="0" fontId="28" fillId="15" borderId="2" xfId="8" applyNumberFormat="1" applyFont="1" applyFill="1">
      <alignment horizontal="left" vertical="top" wrapText="1" indent="1"/>
    </xf>
    <xf numFmtId="165" fontId="32" fillId="4" borderId="4" xfId="10" applyFont="1" applyFill="1">
      <alignment horizontal="left" vertical="center" wrapText="1" indent="1"/>
    </xf>
    <xf numFmtId="0" fontId="31" fillId="16" borderId="2" xfId="8" applyNumberFormat="1" applyFont="1" applyFill="1" applyAlignment="1">
      <alignment horizontal="center" vertical="center" wrapText="1"/>
    </xf>
    <xf numFmtId="165" fontId="10" fillId="15" borderId="4" xfId="10" applyFill="1">
      <alignment horizontal="left" vertical="center" wrapText="1" indent="1"/>
    </xf>
    <xf numFmtId="165" fontId="10" fillId="15" borderId="6" xfId="10" applyFill="1" applyBorder="1">
      <alignment horizontal="left" vertical="center" wrapText="1" indent="1"/>
    </xf>
    <xf numFmtId="165" fontId="10" fillId="16" borderId="4" xfId="10" applyFill="1">
      <alignment horizontal="left" vertical="center" wrapText="1" indent="1"/>
    </xf>
    <xf numFmtId="0" fontId="31" fillId="17" borderId="2" xfId="8" applyNumberFormat="1" applyFont="1" applyFill="1">
      <alignment horizontal="left" vertical="top" wrapText="1" indent="1"/>
    </xf>
    <xf numFmtId="165" fontId="10" fillId="17" borderId="4" xfId="10" applyFill="1">
      <alignment horizontal="left" vertical="center" wrapText="1" indent="1"/>
    </xf>
    <xf numFmtId="165" fontId="10" fillId="17" borderId="6" xfId="10" applyFill="1" applyBorder="1">
      <alignment horizontal="left" vertical="center" wrapText="1" indent="1"/>
    </xf>
    <xf numFmtId="0" fontId="2" fillId="18" borderId="12" xfId="0" applyFont="1" applyFill="1" applyBorder="1"/>
    <xf numFmtId="0" fontId="0" fillId="0" borderId="12" xfId="0" applyBorder="1"/>
    <xf numFmtId="165" fontId="34" fillId="15" borderId="4" xfId="10" applyFont="1" applyFill="1">
      <alignment horizontal="left" vertical="center" wrapText="1" indent="1"/>
    </xf>
    <xf numFmtId="165" fontId="35" fillId="16" borderId="4" xfId="10" applyFont="1" applyFill="1">
      <alignment horizontal="left" vertical="center" wrapText="1" indent="1"/>
    </xf>
    <xf numFmtId="0" fontId="27" fillId="19" borderId="2" xfId="8" applyNumberFormat="1" applyFont="1" applyFill="1">
      <alignment horizontal="left" vertical="top" wrapText="1" indent="1"/>
    </xf>
    <xf numFmtId="0" fontId="8" fillId="20" borderId="0" xfId="6" applyFill="1"/>
    <xf numFmtId="0" fontId="27" fillId="20" borderId="2" xfId="8" applyNumberFormat="1" applyFont="1" applyFill="1">
      <alignment horizontal="left" vertical="top" wrapText="1" indent="1"/>
    </xf>
    <xf numFmtId="0" fontId="9" fillId="10" borderId="2" xfId="8" applyNumberFormat="1" applyFill="1">
      <alignment horizontal="left" vertical="top" wrapText="1" indent="1"/>
    </xf>
    <xf numFmtId="165" fontId="10" fillId="10" borderId="4" xfId="10" applyFill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5" fontId="0" fillId="0" borderId="3" xfId="9" applyFont="1">
      <alignment horizontal="left" vertical="center" wrapText="1" indent="1"/>
    </xf>
    <xf numFmtId="165" fontId="8" fillId="0" borderId="3" xfId="9">
      <alignment horizontal="left" vertical="center" wrapText="1" indent="1"/>
    </xf>
    <xf numFmtId="0" fontId="12" fillId="0" borderId="0" xfId="13">
      <alignment horizontal="left" indent="3"/>
    </xf>
    <xf numFmtId="0" fontId="8" fillId="0" borderId="3" xfId="9" applyNumberFormat="1">
      <alignment horizontal="left" vertical="center" wrapText="1" indent="1"/>
    </xf>
    <xf numFmtId="0" fontId="33" fillId="0" borderId="7" xfId="7" applyNumberFormat="1" applyFont="1" applyBorder="1">
      <alignment horizontal="left" vertical="top" wrapText="1" indent="1"/>
    </xf>
    <xf numFmtId="0" fontId="30" fillId="0" borderId="0" xfId="7" applyNumberFormat="1" applyFont="1">
      <alignment horizontal="left" vertical="top" wrapText="1" indent="1"/>
    </xf>
    <xf numFmtId="0" fontId="31" fillId="21" borderId="2" xfId="8" applyNumberFormat="1" applyFont="1" applyFill="1">
      <alignment horizontal="left" vertical="top" wrapText="1" indent="1"/>
    </xf>
    <xf numFmtId="0" fontId="27" fillId="21" borderId="2" xfId="8" applyNumberFormat="1" applyFont="1" applyFill="1">
      <alignment horizontal="left" vertical="top" wrapText="1" indent="1"/>
    </xf>
  </cellXfs>
  <cellStyles count="32">
    <cellStyle name="Actors" xfId="4" xr:uid="{F29AF49B-AECA-4627-BA36-AD142BDCC4FF}"/>
    <cellStyle name="Calendar Year" xfId="26" xr:uid="{394A4C9C-43F7-423E-8CF3-FC6165EFD370}"/>
    <cellStyle name="Date" xfId="21" xr:uid="{64E2D68E-B0B8-43FC-9273-604D3431D0FF}"/>
    <cellStyle name="Date 2" xfId="28" xr:uid="{5784EAD4-B876-48D7-863B-4C443FF6C4C3}"/>
    <cellStyle name="Day" xfId="10" xr:uid="{0869EE09-535C-4323-A8B9-826F1C027D2E}"/>
    <cellStyle name="Day Detail" xfId="8" xr:uid="{32EFFEEB-8DDD-4897-9D18-802A99474544}"/>
    <cellStyle name="Done" xfId="19" xr:uid="{77AF5F64-3E73-4758-A571-BBEEDF93935B}"/>
    <cellStyle name="Done/Overdue" xfId="30" xr:uid="{FAC5A70F-897D-4996-86E4-0B3BCB45058E}"/>
    <cellStyle name="Heading 1 2" xfId="5" xr:uid="{84230F63-F7D8-4D25-A64A-DA04EFD4297B}"/>
    <cellStyle name="Heading 1 3" xfId="13" xr:uid="{518623E9-BD70-4B6F-A977-71207F36CB05}"/>
    <cellStyle name="Heading 1 4" xfId="22" xr:uid="{E8D4E1BE-A656-4B08-9CD0-162C8AD1E6AA}"/>
    <cellStyle name="Heading 2 2" xfId="11" xr:uid="{CF4E8BD0-B576-4592-B71A-DDACD76D0811}"/>
    <cellStyle name="Heading 2 3" xfId="23" xr:uid="{B8593DD0-8D20-410D-A7F5-C6F006BFD1DF}"/>
    <cellStyle name="Heading 3 2" xfId="12" xr:uid="{803420E2-A456-492A-98EE-49F3E5C31FDB}"/>
    <cellStyle name="Hyperlink" xfId="1" builtinId="8"/>
    <cellStyle name="Normal" xfId="0" builtinId="0"/>
    <cellStyle name="Normal 2" xfId="2" xr:uid="{AB28C65A-5F56-4C18-BF97-175841D40391}"/>
    <cellStyle name="Normal 3" xfId="3" xr:uid="{7A711AC8-E851-4BAF-9289-B0F255E9D02C}"/>
    <cellStyle name="Normal 4" xfId="6" xr:uid="{00790415-CAA3-49E0-99E0-0D151DC54959}"/>
    <cellStyle name="Normal 5" xfId="15" xr:uid="{B3F9C206-6F0A-492D-A9EB-7C6275DE4BD8}"/>
    <cellStyle name="Normal 6" xfId="18" xr:uid="{C5949ECA-275B-4B32-951F-9F6DEC280D48}"/>
    <cellStyle name="Normal 7" xfId="25" xr:uid="{B2467105-BAA7-4035-83D6-F3D0B6A6BD37}"/>
    <cellStyle name="Notes" xfId="7" xr:uid="{473A314A-EB45-4832-88CE-C23FDDF8E6BB}"/>
    <cellStyle name="Notes Header" xfId="9" xr:uid="{6EF4AA2D-A6D9-4B73-A70D-0DE60997D9A6}"/>
    <cellStyle name="Percent" xfId="31" builtinId="5"/>
    <cellStyle name="Percent 2" xfId="20" xr:uid="{0063371E-6335-428C-9F04-5F7E7ACD0317}"/>
    <cellStyle name="Percent 3" xfId="29" xr:uid="{B7336E89-1864-430B-86BD-F08FAF3DFE84}"/>
    <cellStyle name="Style 1" xfId="17" xr:uid="{8F8B8457-9463-40EC-A870-7BAD09F8CFC3}"/>
    <cellStyle name="Style 2" xfId="16" xr:uid="{498912E9-AB11-4FA9-A718-DFBD38FB9319}"/>
    <cellStyle name="Title 2" xfId="14" xr:uid="{7992DF19-694A-42F6-941C-5AA191679327}"/>
    <cellStyle name="Title 3" xfId="24" xr:uid="{A2191916-F69B-4126-9A33-C1ADE48F76A0}"/>
    <cellStyle name="Title 4" xfId="27" xr:uid="{A857FE3C-F4FC-48BB-85F4-E88AEBE74528}"/>
  </cellStyles>
  <dxfs count="170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  <dxf>
      <fill>
        <patternFill>
          <bgColor theme="1"/>
        </patternFill>
      </fill>
    </dxf>
    <dxf>
      <fill>
        <patternFill>
          <bgColor theme="1" tint="0.14996795556505021"/>
        </patternFill>
      </fill>
    </dxf>
    <dxf>
      <font>
        <b val="0"/>
        <i val="0"/>
        <color theme="1" tint="0.14993743705557422"/>
      </font>
      <fill>
        <patternFill>
          <bgColor theme="4"/>
        </patternFill>
      </fill>
      <border>
        <top style="thick">
          <color theme="1" tint="0.14996795556505021"/>
        </top>
        <bottom style="medium">
          <color theme="4"/>
        </bottom>
      </border>
    </dxf>
  </dxfs>
  <tableStyles count="3" defaultTableStyle="TableStyleMedium2" defaultPivotStyle="PivotStyleLight16">
    <tableStyle name="Movie List" pivot="0" count="3" xr9:uid="{4BA40043-EF4C-4ACF-9629-DA3D423964A3}">
      <tableStyleElement type="headerRow" dxfId="169"/>
      <tableStyleElement type="firstRowStripe" dxfId="168"/>
      <tableStyleElement type="secondRowStripe" dxfId="167"/>
    </tableStyle>
    <tableStyle name="To Do List" pivot="0" count="3" xr9:uid="{0275F2EF-7ED0-40A8-B1C2-7D29C94D149D}">
      <tableStyleElement type="wholeTable" dxfId="166"/>
      <tableStyleElement type="headerRow" dxfId="165"/>
      <tableStyleElement type="secondRowStripe" dxfId="164"/>
    </tableStyle>
    <tableStyle name="To-Do List" pivot="0" count="1" xr9:uid="{F3904ECC-67AD-4EB4-B6B9-03C65BDB7C8D}">
      <tableStyleElement type="wholeTable" dxfId="163"/>
    </tableStyle>
  </tableStyles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hannel/UCRPMAqdtSgd0Ipeef7iFsKw/playlists" TargetMode="External"/><Relationship Id="rId13" Type="http://schemas.openxmlformats.org/officeDocument/2006/relationships/hyperlink" Target="https://www.youtube.com/user/koushks/playlists" TargetMode="External"/><Relationship Id="rId18" Type="http://schemas.openxmlformats.org/officeDocument/2006/relationships/hyperlink" Target="https://www.hackerrank.com/domains/tutorials/10-days-of-javascript" TargetMode="External"/><Relationship Id="rId26" Type="http://schemas.openxmlformats.org/officeDocument/2006/relationships/hyperlink" Target="https://www.youtube.com/user/koushks/playlists" TargetMode="External"/><Relationship Id="rId3" Type="http://schemas.openxmlformats.org/officeDocument/2006/relationships/hyperlink" Target="https://www.youtube.com/channel/UCn1XnDWhsLS5URXTi5wtFTA/playlists" TargetMode="External"/><Relationship Id="rId21" Type="http://schemas.openxmlformats.org/officeDocument/2006/relationships/hyperlink" Target="https://www.hackerrank.com/domains/data-structures" TargetMode="External"/><Relationship Id="rId7" Type="http://schemas.openxmlformats.org/officeDocument/2006/relationships/hyperlink" Target="https://www.youtube.com/channel/UCRPMAqdtSgd0Ipeef7iFsKw/playlists" TargetMode="External"/><Relationship Id="rId12" Type="http://schemas.openxmlformats.org/officeDocument/2006/relationships/hyperlink" Target="https://www.youtube.com/watch?v=msXL2oDexqw&amp;list=PLqq-6Pq4lTTbx8p2oCgcAQGQyqN8XeA1x" TargetMode="External"/><Relationship Id="rId17" Type="http://schemas.openxmlformats.org/officeDocument/2006/relationships/hyperlink" Target="https://www.youtube.com/channel/UC0RhatS1pyxInC00YKjjBqQ/playlists" TargetMode="External"/><Relationship Id="rId25" Type="http://schemas.openxmlformats.org/officeDocument/2006/relationships/hyperlink" Target="https://www.udemy.com/course/spring-hibernate-tutorial/" TargetMode="External"/><Relationship Id="rId2" Type="http://schemas.openxmlformats.org/officeDocument/2006/relationships/hyperlink" Target="https://www.youtube.com/user/tusharroy2525/playlists" TargetMode="External"/><Relationship Id="rId16" Type="http://schemas.openxmlformats.org/officeDocument/2006/relationships/hyperlink" Target="https://www.youtube.com/channel/UC0RhatS1pyxInC00YKjjBqQ/playlists" TargetMode="External"/><Relationship Id="rId20" Type="http://schemas.openxmlformats.org/officeDocument/2006/relationships/hyperlink" Target="https://www.hackerrank.com/domains/sql" TargetMode="External"/><Relationship Id="rId29" Type="http://schemas.openxmlformats.org/officeDocument/2006/relationships/hyperlink" Target="https://www.youtube.com/user/koushks/playlists" TargetMode="External"/><Relationship Id="rId1" Type="http://schemas.openxmlformats.org/officeDocument/2006/relationships/hyperlink" Target="https://www.journaldev.com/31902/gangs-of-four-gof-design-patterns" TargetMode="External"/><Relationship Id="rId6" Type="http://schemas.openxmlformats.org/officeDocument/2006/relationships/hyperlink" Target="https://www.youtube.com/channel/UC8OU1Tc1kxiI37uXBAbTX7A/playlists" TargetMode="External"/><Relationship Id="rId11" Type="http://schemas.openxmlformats.org/officeDocument/2006/relationships/hyperlink" Target="https://www.youtube.com/watch?v=2E3WqYupx7c&amp;list=PLqq-6Pq4lTTa4ad5JISViSb2FVG8Vwa4o" TargetMode="External"/><Relationship Id="rId24" Type="http://schemas.openxmlformats.org/officeDocument/2006/relationships/hyperlink" Target="https://www.udemy.com/course/the-complete-guide-to-angular-2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user/koushks/playlists" TargetMode="External"/><Relationship Id="rId15" Type="http://schemas.openxmlformats.org/officeDocument/2006/relationships/hyperlink" Target="https://www.youtube.com/user/koushks/playlists" TargetMode="External"/><Relationship Id="rId23" Type="http://schemas.openxmlformats.org/officeDocument/2006/relationships/hyperlink" Target="https://www.udemy.com/course/aws-certified-developer-associate/" TargetMode="External"/><Relationship Id="rId28" Type="http://schemas.openxmlformats.org/officeDocument/2006/relationships/hyperlink" Target="https://www.youtube.com/user/koushks/playlists" TargetMode="External"/><Relationship Id="rId10" Type="http://schemas.openxmlformats.org/officeDocument/2006/relationships/hyperlink" Target="https://www.youtube.com/watch?v=gpIUfj3KaOc&amp;list=PLqq-6Pq4lTTa9YGfyhyW2CqdtW9RtY-I3" TargetMode="External"/><Relationship Id="rId19" Type="http://schemas.openxmlformats.org/officeDocument/2006/relationships/hyperlink" Target="https://www.hackerrank.com/interview/interview-preparation-kit" TargetMode="External"/><Relationship Id="rId31" Type="http://schemas.openxmlformats.org/officeDocument/2006/relationships/hyperlink" Target="https://www.hackerrank.com/domains/data-structures" TargetMode="External"/><Relationship Id="rId4" Type="http://schemas.openxmlformats.org/officeDocument/2006/relationships/hyperlink" Target="https://www.youtube.com/user/mycodeschool/playlists" TargetMode="External"/><Relationship Id="rId9" Type="http://schemas.openxmlformats.org/officeDocument/2006/relationships/hyperlink" Target="https://www.youtube.com/watch?v=0IAPZzGSbME&amp;list=PLDN4rrl48XKpZkf03iYFl-O29szjTrs_O" TargetMode="External"/><Relationship Id="rId14" Type="http://schemas.openxmlformats.org/officeDocument/2006/relationships/hyperlink" Target="https://www.youtube.com/user/koushks/playlists" TargetMode="External"/><Relationship Id="rId22" Type="http://schemas.openxmlformats.org/officeDocument/2006/relationships/hyperlink" Target="https://www.hackerrank.com/domains/java" TargetMode="External"/><Relationship Id="rId27" Type="http://schemas.openxmlformats.org/officeDocument/2006/relationships/hyperlink" Target="https://www.youtube.com/user/koushks/playlists" TargetMode="External"/><Relationship Id="rId30" Type="http://schemas.openxmlformats.org/officeDocument/2006/relationships/hyperlink" Target="https://www.udemy.com/course/the-complete-guide-to-angular-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CB64-05B9-4630-96EA-A598A28D12ED}">
  <dimension ref="A1:N52"/>
  <sheetViews>
    <sheetView tabSelected="1" topLeftCell="A16" zoomScaleNormal="100" workbookViewId="0">
      <selection activeCell="N22" sqref="N22"/>
    </sheetView>
  </sheetViews>
  <sheetFormatPr defaultRowHeight="14.4" x14ac:dyDescent="0.3"/>
  <cols>
    <col min="1" max="1" width="9.33203125" bestFit="1" customWidth="1"/>
    <col min="2" max="2" width="47.6640625" customWidth="1"/>
    <col min="3" max="3" width="7" bestFit="1" customWidth="1"/>
    <col min="4" max="4" width="4.5546875" bestFit="1" customWidth="1"/>
    <col min="5" max="5" width="3.88671875" bestFit="1" customWidth="1"/>
    <col min="6" max="6" width="6" customWidth="1"/>
    <col min="7" max="7" width="5.44140625" bestFit="1" customWidth="1"/>
    <col min="8" max="9" width="16.77734375" bestFit="1" customWidth="1"/>
    <col min="10" max="10" width="16.77734375" customWidth="1"/>
    <col min="11" max="11" width="6.21875" customWidth="1"/>
    <col min="12" max="12" width="84.5546875" hidden="1" customWidth="1"/>
    <col min="13" max="13" width="7.44140625" customWidth="1"/>
    <col min="14" max="14" width="23.21875" bestFit="1" customWidth="1"/>
  </cols>
  <sheetData>
    <row r="1" spans="1:12" s="19" customFormat="1" ht="74.400000000000006" customHeight="1" x14ac:dyDescent="0.3">
      <c r="B1" s="23" t="s">
        <v>7</v>
      </c>
      <c r="C1" s="23"/>
      <c r="D1" s="23"/>
      <c r="E1" s="23"/>
    </row>
    <row r="2" spans="1:12" s="21" customFormat="1" ht="14.4" customHeight="1" x14ac:dyDescent="0.3">
      <c r="B2" s="22"/>
      <c r="C2" s="22"/>
      <c r="D2" s="22"/>
      <c r="E2" s="22"/>
    </row>
    <row r="3" spans="1:12" s="20" customFormat="1" ht="14.4" customHeight="1" x14ac:dyDescent="0.3">
      <c r="B3" s="2" t="s">
        <v>5</v>
      </c>
      <c r="C3" s="2"/>
      <c r="D3" s="2"/>
      <c r="E3" s="2"/>
      <c r="F3" s="29" t="s">
        <v>6</v>
      </c>
    </row>
    <row r="4" spans="1:12" x14ac:dyDescent="0.3">
      <c r="B4" s="2" t="s">
        <v>10</v>
      </c>
      <c r="C4" s="2"/>
      <c r="D4" s="2"/>
      <c r="E4" s="2"/>
      <c r="F4">
        <v>2.5</v>
      </c>
      <c r="J4" s="29"/>
    </row>
    <row r="5" spans="1:12" x14ac:dyDescent="0.3">
      <c r="B5" s="3"/>
      <c r="C5" s="3"/>
      <c r="D5" s="3"/>
      <c r="E5" s="3"/>
      <c r="F5" s="3"/>
    </row>
    <row r="6" spans="1:12" s="4" customFormat="1" ht="16.8" customHeight="1" x14ac:dyDescent="0.3">
      <c r="A6" s="4" t="s">
        <v>1</v>
      </c>
      <c r="B6" s="4" t="s">
        <v>0</v>
      </c>
      <c r="C6" s="4" t="s">
        <v>125</v>
      </c>
      <c r="D6" s="4" t="s">
        <v>124</v>
      </c>
      <c r="E6" s="4" t="s">
        <v>126</v>
      </c>
      <c r="F6" s="4" t="s">
        <v>8</v>
      </c>
      <c r="G6" s="4" t="s">
        <v>9</v>
      </c>
      <c r="H6" s="4" t="s">
        <v>2</v>
      </c>
      <c r="I6" s="4" t="s">
        <v>4</v>
      </c>
      <c r="J6" s="4" t="s">
        <v>62</v>
      </c>
      <c r="K6" s="4" t="s">
        <v>5</v>
      </c>
      <c r="L6" s="4" t="s">
        <v>11</v>
      </c>
    </row>
    <row r="7" spans="1:12" s="1" customFormat="1" x14ac:dyDescent="0.3">
      <c r="A7" s="29">
        <v>1</v>
      </c>
      <c r="B7" t="s">
        <v>7</v>
      </c>
      <c r="C7">
        <v>1</v>
      </c>
      <c r="D7">
        <v>1</v>
      </c>
      <c r="E7">
        <v>240</v>
      </c>
      <c r="F7">
        <f>D7*(E7/60)</f>
        <v>4</v>
      </c>
      <c r="G7" s="1">
        <f t="shared" ref="G7:G50" si="0">CEILING(F7/$F$4,1)</f>
        <v>2</v>
      </c>
      <c r="H7" s="3">
        <v>43831</v>
      </c>
      <c r="I7" s="3">
        <f t="shared" ref="I7:I50" si="1">H7+(G7-1)</f>
        <v>43832</v>
      </c>
      <c r="J7" s="38">
        <v>100</v>
      </c>
      <c r="K7" t="s">
        <v>65</v>
      </c>
    </row>
    <row r="8" spans="1:12" x14ac:dyDescent="0.3">
      <c r="A8" s="29">
        <v>2</v>
      </c>
      <c r="B8" t="s">
        <v>17</v>
      </c>
      <c r="C8">
        <v>10</v>
      </c>
      <c r="D8">
        <v>10</v>
      </c>
      <c r="F8">
        <v>22.5</v>
      </c>
      <c r="G8" s="1">
        <f t="shared" si="0"/>
        <v>9</v>
      </c>
      <c r="H8" s="3">
        <f t="shared" ref="H8:H50" si="2">I7+1</f>
        <v>43833</v>
      </c>
      <c r="I8" s="3">
        <f t="shared" si="1"/>
        <v>43841</v>
      </c>
      <c r="J8" s="38">
        <v>100</v>
      </c>
      <c r="K8" t="s">
        <v>65</v>
      </c>
      <c r="L8" s="5" t="s">
        <v>26</v>
      </c>
    </row>
    <row r="9" spans="1:12" x14ac:dyDescent="0.3">
      <c r="A9" s="29">
        <v>3</v>
      </c>
      <c r="B9" t="s">
        <v>85</v>
      </c>
      <c r="C9" s="29">
        <v>34</v>
      </c>
      <c r="D9">
        <v>34</v>
      </c>
      <c r="E9">
        <v>10</v>
      </c>
      <c r="F9">
        <f>D9*(E9/60)</f>
        <v>5.6666666666666661</v>
      </c>
      <c r="G9" s="1">
        <f t="shared" si="0"/>
        <v>3</v>
      </c>
      <c r="H9" s="3">
        <f t="shared" si="2"/>
        <v>43842</v>
      </c>
      <c r="I9" s="3">
        <f t="shared" si="1"/>
        <v>43844</v>
      </c>
      <c r="J9" s="38">
        <v>100</v>
      </c>
      <c r="K9" t="s">
        <v>65</v>
      </c>
      <c r="L9" s="5" t="s">
        <v>39</v>
      </c>
    </row>
    <row r="10" spans="1:12" x14ac:dyDescent="0.3">
      <c r="A10" s="29">
        <v>4</v>
      </c>
      <c r="B10" t="s">
        <v>40</v>
      </c>
      <c r="C10" s="29">
        <v>25</v>
      </c>
      <c r="D10">
        <v>25</v>
      </c>
      <c r="E10">
        <v>10</v>
      </c>
      <c r="F10">
        <f>D10*(E10/60)</f>
        <v>4.1666666666666661</v>
      </c>
      <c r="G10" s="1">
        <f t="shared" si="0"/>
        <v>2</v>
      </c>
      <c r="H10" s="3">
        <f t="shared" si="2"/>
        <v>43845</v>
      </c>
      <c r="I10" s="3">
        <f t="shared" si="1"/>
        <v>43846</v>
      </c>
      <c r="J10" s="38">
        <v>100</v>
      </c>
      <c r="K10" t="s">
        <v>65</v>
      </c>
      <c r="L10" s="5" t="s">
        <v>41</v>
      </c>
    </row>
    <row r="11" spans="1:12" x14ac:dyDescent="0.3">
      <c r="A11" s="29">
        <v>5</v>
      </c>
      <c r="B11" t="s">
        <v>28</v>
      </c>
      <c r="F11">
        <f>25*30/60</f>
        <v>12.5</v>
      </c>
      <c r="G11" s="1">
        <f t="shared" si="0"/>
        <v>5</v>
      </c>
      <c r="H11" s="3">
        <f t="shared" si="2"/>
        <v>43847</v>
      </c>
      <c r="I11" s="3">
        <f t="shared" si="1"/>
        <v>43851</v>
      </c>
      <c r="J11" s="38">
        <v>100</v>
      </c>
      <c r="K11" t="s">
        <v>65</v>
      </c>
      <c r="L11" s="5" t="s">
        <v>27</v>
      </c>
    </row>
    <row r="12" spans="1:12" x14ac:dyDescent="0.3">
      <c r="A12" s="29">
        <v>6</v>
      </c>
      <c r="B12" t="s">
        <v>12</v>
      </c>
      <c r="F12">
        <v>20.25</v>
      </c>
      <c r="G12" s="1">
        <f t="shared" si="0"/>
        <v>9</v>
      </c>
      <c r="H12" s="3">
        <f t="shared" si="2"/>
        <v>43852</v>
      </c>
      <c r="I12" s="3">
        <f t="shared" si="1"/>
        <v>43860</v>
      </c>
      <c r="J12" s="38">
        <v>100</v>
      </c>
      <c r="K12" t="s">
        <v>65</v>
      </c>
    </row>
    <row r="13" spans="1:12" x14ac:dyDescent="0.3">
      <c r="A13" s="29">
        <v>7</v>
      </c>
      <c r="B13" t="s">
        <v>59</v>
      </c>
      <c r="F13">
        <f>27*5/60</f>
        <v>2.25</v>
      </c>
      <c r="G13" s="1">
        <f t="shared" si="0"/>
        <v>1</v>
      </c>
      <c r="H13" s="3">
        <f t="shared" si="2"/>
        <v>43861</v>
      </c>
      <c r="I13" s="3">
        <f t="shared" si="1"/>
        <v>43861</v>
      </c>
      <c r="J13" s="38">
        <v>50</v>
      </c>
      <c r="K13" t="s">
        <v>63</v>
      </c>
    </row>
    <row r="14" spans="1:12" x14ac:dyDescent="0.3">
      <c r="A14" s="29">
        <v>8</v>
      </c>
      <c r="B14" t="s">
        <v>71</v>
      </c>
      <c r="C14">
        <v>23</v>
      </c>
      <c r="D14">
        <v>23</v>
      </c>
      <c r="E14">
        <v>10</v>
      </c>
      <c r="F14">
        <f t="shared" ref="F14:F25" si="3">D14*(E14/60)</f>
        <v>3.833333333333333</v>
      </c>
      <c r="G14" s="1">
        <f t="shared" si="0"/>
        <v>2</v>
      </c>
      <c r="H14" s="3">
        <f t="shared" si="2"/>
        <v>43862</v>
      </c>
      <c r="I14" s="3">
        <f t="shared" si="1"/>
        <v>43863</v>
      </c>
      <c r="J14" s="38">
        <f t="shared" ref="J14:J22" si="4">100*C14/D14</f>
        <v>100</v>
      </c>
      <c r="K14" t="s">
        <v>65</v>
      </c>
      <c r="L14" s="5" t="s">
        <v>43</v>
      </c>
    </row>
    <row r="15" spans="1:12" x14ac:dyDescent="0.3">
      <c r="A15" s="29">
        <v>9</v>
      </c>
      <c r="B15" t="s">
        <v>72</v>
      </c>
      <c r="C15">
        <v>23</v>
      </c>
      <c r="D15">
        <v>23</v>
      </c>
      <c r="E15">
        <v>10</v>
      </c>
      <c r="F15">
        <f t="shared" si="3"/>
        <v>3.833333333333333</v>
      </c>
      <c r="G15" s="1">
        <f t="shared" si="0"/>
        <v>2</v>
      </c>
      <c r="H15" s="3">
        <f t="shared" si="2"/>
        <v>43864</v>
      </c>
      <c r="I15" s="3">
        <f t="shared" si="1"/>
        <v>43865</v>
      </c>
      <c r="J15" s="38">
        <f t="shared" si="4"/>
        <v>100</v>
      </c>
      <c r="K15" t="s">
        <v>65</v>
      </c>
      <c r="L15" s="5" t="s">
        <v>43</v>
      </c>
    </row>
    <row r="16" spans="1:12" x14ac:dyDescent="0.3">
      <c r="A16" s="29">
        <v>10</v>
      </c>
      <c r="B16" t="s">
        <v>73</v>
      </c>
      <c r="C16">
        <v>14</v>
      </c>
      <c r="D16">
        <v>14</v>
      </c>
      <c r="E16">
        <v>10</v>
      </c>
      <c r="F16">
        <f t="shared" si="3"/>
        <v>2.333333333333333</v>
      </c>
      <c r="G16" s="1">
        <f t="shared" si="0"/>
        <v>1</v>
      </c>
      <c r="H16" s="3">
        <f t="shared" si="2"/>
        <v>43866</v>
      </c>
      <c r="I16" s="3">
        <f t="shared" si="1"/>
        <v>43866</v>
      </c>
      <c r="J16" s="38">
        <f t="shared" si="4"/>
        <v>100</v>
      </c>
      <c r="K16" t="s">
        <v>65</v>
      </c>
      <c r="L16" s="5" t="s">
        <v>43</v>
      </c>
    </row>
    <row r="17" spans="1:14" x14ac:dyDescent="0.3">
      <c r="A17" s="29">
        <v>11</v>
      </c>
      <c r="B17" t="s">
        <v>69</v>
      </c>
      <c r="C17">
        <v>24</v>
      </c>
      <c r="D17">
        <v>24</v>
      </c>
      <c r="E17">
        <v>10</v>
      </c>
      <c r="F17">
        <f t="shared" si="3"/>
        <v>4</v>
      </c>
      <c r="G17" s="1">
        <f t="shared" si="0"/>
        <v>2</v>
      </c>
      <c r="H17" s="3">
        <f t="shared" si="2"/>
        <v>43867</v>
      </c>
      <c r="I17" s="3">
        <f t="shared" si="1"/>
        <v>43868</v>
      </c>
      <c r="J17" s="38">
        <f t="shared" si="4"/>
        <v>100</v>
      </c>
      <c r="K17" t="s">
        <v>65</v>
      </c>
      <c r="L17" s="5" t="s">
        <v>43</v>
      </c>
    </row>
    <row r="18" spans="1:14" x14ac:dyDescent="0.3">
      <c r="A18" s="29">
        <v>12</v>
      </c>
      <c r="B18" t="s">
        <v>70</v>
      </c>
      <c r="C18">
        <v>12</v>
      </c>
      <c r="D18">
        <v>12</v>
      </c>
      <c r="E18">
        <v>10</v>
      </c>
      <c r="F18">
        <f t="shared" si="3"/>
        <v>2</v>
      </c>
      <c r="G18" s="1">
        <f t="shared" si="0"/>
        <v>1</v>
      </c>
      <c r="H18" s="3">
        <f t="shared" si="2"/>
        <v>43869</v>
      </c>
      <c r="I18" s="3">
        <f t="shared" si="1"/>
        <v>43869</v>
      </c>
      <c r="J18" s="38">
        <f t="shared" si="4"/>
        <v>100</v>
      </c>
      <c r="K18" t="s">
        <v>65</v>
      </c>
      <c r="L18" s="5" t="s">
        <v>43</v>
      </c>
    </row>
    <row r="19" spans="1:14" x14ac:dyDescent="0.3">
      <c r="A19" s="29">
        <v>13</v>
      </c>
      <c r="B19" t="s">
        <v>120</v>
      </c>
      <c r="C19">
        <v>10</v>
      </c>
      <c r="D19">
        <v>10</v>
      </c>
      <c r="E19">
        <v>15</v>
      </c>
      <c r="F19">
        <f t="shared" si="3"/>
        <v>2.5</v>
      </c>
      <c r="G19" s="1">
        <f t="shared" si="0"/>
        <v>1</v>
      </c>
      <c r="H19" s="3">
        <f t="shared" si="2"/>
        <v>43870</v>
      </c>
      <c r="I19" s="3">
        <f t="shared" si="1"/>
        <v>43870</v>
      </c>
      <c r="J19" s="38">
        <f t="shared" si="4"/>
        <v>100</v>
      </c>
      <c r="K19" t="s">
        <v>65</v>
      </c>
      <c r="L19" s="5" t="s">
        <v>43</v>
      </c>
    </row>
    <row r="20" spans="1:14" x14ac:dyDescent="0.3">
      <c r="A20" s="29">
        <v>14</v>
      </c>
      <c r="B20" t="s">
        <v>68</v>
      </c>
      <c r="C20">
        <v>27</v>
      </c>
      <c r="D20">
        <v>27</v>
      </c>
      <c r="E20">
        <v>10</v>
      </c>
      <c r="F20">
        <f t="shared" si="3"/>
        <v>4.5</v>
      </c>
      <c r="G20" s="1">
        <f t="shared" si="0"/>
        <v>2</v>
      </c>
      <c r="H20" s="3">
        <f t="shared" si="2"/>
        <v>43871</v>
      </c>
      <c r="I20" s="3">
        <f t="shared" si="1"/>
        <v>43872</v>
      </c>
      <c r="J20" s="38">
        <f t="shared" si="4"/>
        <v>100</v>
      </c>
      <c r="K20" t="s">
        <v>65</v>
      </c>
      <c r="L20" s="5" t="s">
        <v>42</v>
      </c>
    </row>
    <row r="21" spans="1:14" x14ac:dyDescent="0.3">
      <c r="A21" s="29">
        <v>20</v>
      </c>
      <c r="B21" t="s">
        <v>3</v>
      </c>
      <c r="C21">
        <v>115</v>
      </c>
      <c r="D21">
        <v>115</v>
      </c>
      <c r="E21">
        <v>8</v>
      </c>
      <c r="F21">
        <f t="shared" si="3"/>
        <v>15.333333333333334</v>
      </c>
      <c r="G21" s="1">
        <f t="shared" si="0"/>
        <v>7</v>
      </c>
      <c r="H21" s="3">
        <f t="shared" si="2"/>
        <v>43873</v>
      </c>
      <c r="I21" s="3">
        <f t="shared" si="1"/>
        <v>43879</v>
      </c>
      <c r="J21" s="38">
        <f t="shared" si="4"/>
        <v>100</v>
      </c>
      <c r="K21" t="s">
        <v>65</v>
      </c>
      <c r="L21" s="5" t="s">
        <v>20</v>
      </c>
    </row>
    <row r="22" spans="1:14" x14ac:dyDescent="0.3">
      <c r="A22" s="29">
        <v>21</v>
      </c>
      <c r="B22" t="s">
        <v>15</v>
      </c>
      <c r="C22">
        <v>454</v>
      </c>
      <c r="D22">
        <v>562</v>
      </c>
      <c r="E22">
        <v>5</v>
      </c>
      <c r="F22">
        <f t="shared" si="3"/>
        <v>46.833333333333329</v>
      </c>
      <c r="G22" s="1">
        <f t="shared" si="0"/>
        <v>19</v>
      </c>
      <c r="H22" s="3">
        <f t="shared" si="2"/>
        <v>43880</v>
      </c>
      <c r="I22" s="3">
        <f t="shared" si="1"/>
        <v>43898</v>
      </c>
      <c r="J22" s="38">
        <f t="shared" si="4"/>
        <v>80.782918149466198</v>
      </c>
      <c r="K22" t="s">
        <v>63</v>
      </c>
      <c r="L22" s="5" t="s">
        <v>18</v>
      </c>
    </row>
    <row r="23" spans="1:14" x14ac:dyDescent="0.3">
      <c r="A23" s="29">
        <v>22</v>
      </c>
      <c r="B23" t="s">
        <v>13</v>
      </c>
      <c r="C23">
        <v>0</v>
      </c>
      <c r="D23">
        <v>453</v>
      </c>
      <c r="E23">
        <v>5</v>
      </c>
      <c r="F23">
        <f t="shared" si="3"/>
        <v>37.75</v>
      </c>
      <c r="G23" s="1">
        <f t="shared" si="0"/>
        <v>16</v>
      </c>
      <c r="H23" s="3">
        <f t="shared" si="2"/>
        <v>43899</v>
      </c>
      <c r="I23" s="3">
        <f t="shared" si="1"/>
        <v>43914</v>
      </c>
      <c r="J23" s="38">
        <v>0</v>
      </c>
      <c r="K23" t="s">
        <v>64</v>
      </c>
      <c r="L23" s="5" t="s">
        <v>19</v>
      </c>
    </row>
    <row r="24" spans="1:14" x14ac:dyDescent="0.3">
      <c r="A24" s="29">
        <v>23</v>
      </c>
      <c r="B24" t="s">
        <v>48</v>
      </c>
      <c r="C24">
        <v>0</v>
      </c>
      <c r="D24">
        <v>32</v>
      </c>
      <c r="E24">
        <v>10</v>
      </c>
      <c r="F24">
        <f t="shared" si="3"/>
        <v>5.333333333333333</v>
      </c>
      <c r="G24" s="1">
        <f t="shared" si="0"/>
        <v>3</v>
      </c>
      <c r="H24" s="3">
        <f t="shared" si="2"/>
        <v>43915</v>
      </c>
      <c r="I24" s="3">
        <f t="shared" si="1"/>
        <v>43917</v>
      </c>
      <c r="J24" s="38">
        <f t="shared" ref="J24:J42" si="5">100*C24/D24</f>
        <v>0</v>
      </c>
      <c r="K24" t="s">
        <v>64</v>
      </c>
      <c r="L24" s="5" t="s">
        <v>43</v>
      </c>
    </row>
    <row r="25" spans="1:14" x14ac:dyDescent="0.3">
      <c r="A25" s="29">
        <v>24</v>
      </c>
      <c r="B25" t="s">
        <v>49</v>
      </c>
      <c r="C25">
        <f>46+23+19</f>
        <v>88</v>
      </c>
      <c r="D25">
        <v>88</v>
      </c>
      <c r="E25">
        <v>10</v>
      </c>
      <c r="F25">
        <f t="shared" si="3"/>
        <v>14.666666666666666</v>
      </c>
      <c r="G25" s="1">
        <f t="shared" si="0"/>
        <v>6</v>
      </c>
      <c r="H25" s="3">
        <f t="shared" si="2"/>
        <v>43918</v>
      </c>
      <c r="I25" s="3">
        <f t="shared" si="1"/>
        <v>43923</v>
      </c>
      <c r="J25" s="38">
        <f t="shared" si="5"/>
        <v>100</v>
      </c>
      <c r="K25" t="s">
        <v>65</v>
      </c>
      <c r="L25" s="5" t="s">
        <v>43</v>
      </c>
    </row>
    <row r="26" spans="1:14" x14ac:dyDescent="0.3">
      <c r="A26" s="29">
        <v>25</v>
      </c>
      <c r="B26" t="s">
        <v>86</v>
      </c>
      <c r="C26">
        <v>0</v>
      </c>
      <c r="D26">
        <v>50</v>
      </c>
      <c r="E26">
        <v>13</v>
      </c>
      <c r="F26">
        <f>((15*4)+(12*26))/60</f>
        <v>6.2</v>
      </c>
      <c r="G26" s="1">
        <f t="shared" si="0"/>
        <v>3</v>
      </c>
      <c r="H26" s="3">
        <f t="shared" si="2"/>
        <v>43924</v>
      </c>
      <c r="I26" s="3">
        <f t="shared" si="1"/>
        <v>43926</v>
      </c>
      <c r="J26" s="38">
        <f t="shared" si="5"/>
        <v>0</v>
      </c>
      <c r="K26" t="s">
        <v>64</v>
      </c>
      <c r="L26" s="5" t="s">
        <v>44</v>
      </c>
      <c r="N26" t="s">
        <v>148</v>
      </c>
    </row>
    <row r="27" spans="1:14" x14ac:dyDescent="0.3">
      <c r="A27" s="29">
        <v>30</v>
      </c>
      <c r="B27" t="s">
        <v>21</v>
      </c>
      <c r="C27">
        <v>45</v>
      </c>
      <c r="D27">
        <v>58</v>
      </c>
      <c r="E27">
        <v>20</v>
      </c>
      <c r="F27">
        <f t="shared" ref="F27:F50" si="6">D27*(E27/60)</f>
        <v>19.333333333333332</v>
      </c>
      <c r="G27" s="1">
        <f t="shared" si="0"/>
        <v>8</v>
      </c>
      <c r="H27" s="3">
        <f t="shared" si="2"/>
        <v>43927</v>
      </c>
      <c r="I27" s="3">
        <f t="shared" si="1"/>
        <v>43934</v>
      </c>
      <c r="J27" s="38">
        <f t="shared" si="5"/>
        <v>77.58620689655173</v>
      </c>
      <c r="K27" t="s">
        <v>64</v>
      </c>
      <c r="L27" s="5" t="s">
        <v>24</v>
      </c>
    </row>
    <row r="28" spans="1:14" x14ac:dyDescent="0.3">
      <c r="A28" s="29">
        <v>31</v>
      </c>
      <c r="B28" t="s">
        <v>14</v>
      </c>
      <c r="C28">
        <v>37</v>
      </c>
      <c r="D28">
        <v>64</v>
      </c>
      <c r="E28">
        <v>20</v>
      </c>
      <c r="F28">
        <f t="shared" si="6"/>
        <v>21.333333333333332</v>
      </c>
      <c r="G28" s="1">
        <f t="shared" si="0"/>
        <v>9</v>
      </c>
      <c r="H28" s="3">
        <f t="shared" si="2"/>
        <v>43935</v>
      </c>
      <c r="I28" s="3">
        <f t="shared" si="1"/>
        <v>43943</v>
      </c>
      <c r="J28" s="38">
        <f t="shared" si="5"/>
        <v>57.8125</v>
      </c>
      <c r="K28" t="s">
        <v>64</v>
      </c>
      <c r="L28" s="5" t="s">
        <v>22</v>
      </c>
    </row>
    <row r="29" spans="1:14" x14ac:dyDescent="0.3">
      <c r="A29" s="29">
        <v>40</v>
      </c>
      <c r="B29" t="s">
        <v>74</v>
      </c>
      <c r="C29">
        <v>42</v>
      </c>
      <c r="D29">
        <v>42</v>
      </c>
      <c r="E29">
        <v>10</v>
      </c>
      <c r="F29">
        <f t="shared" si="6"/>
        <v>7</v>
      </c>
      <c r="G29" s="1">
        <f t="shared" si="0"/>
        <v>3</v>
      </c>
      <c r="H29" s="3">
        <f t="shared" si="2"/>
        <v>43944</v>
      </c>
      <c r="I29" s="3">
        <f t="shared" si="1"/>
        <v>43946</v>
      </c>
      <c r="J29" s="38">
        <f t="shared" si="5"/>
        <v>100</v>
      </c>
      <c r="K29" t="s">
        <v>65</v>
      </c>
      <c r="L29" s="5" t="s">
        <v>51</v>
      </c>
    </row>
    <row r="30" spans="1:14" x14ac:dyDescent="0.3">
      <c r="A30" s="29">
        <v>41</v>
      </c>
      <c r="B30" t="s">
        <v>75</v>
      </c>
      <c r="C30">
        <v>0</v>
      </c>
      <c r="D30">
        <v>84</v>
      </c>
      <c r="E30">
        <v>12</v>
      </c>
      <c r="F30">
        <f t="shared" si="6"/>
        <v>16.8</v>
      </c>
      <c r="G30" s="1">
        <f t="shared" si="0"/>
        <v>7</v>
      </c>
      <c r="H30" s="3">
        <f t="shared" si="2"/>
        <v>43947</v>
      </c>
      <c r="I30" s="3">
        <f t="shared" si="1"/>
        <v>43953</v>
      </c>
      <c r="J30" s="38">
        <f t="shared" si="5"/>
        <v>0</v>
      </c>
      <c r="K30" t="s">
        <v>64</v>
      </c>
      <c r="L30" s="5" t="s">
        <v>50</v>
      </c>
    </row>
    <row r="31" spans="1:14" x14ac:dyDescent="0.3">
      <c r="A31" s="29">
        <v>42</v>
      </c>
      <c r="B31" t="s">
        <v>121</v>
      </c>
      <c r="C31">
        <v>140</v>
      </c>
      <c r="D31">
        <v>239</v>
      </c>
      <c r="E31">
        <v>8</v>
      </c>
      <c r="F31">
        <f t="shared" si="6"/>
        <v>31.866666666666667</v>
      </c>
      <c r="G31" s="1">
        <f t="shared" si="0"/>
        <v>13</v>
      </c>
      <c r="H31" s="3">
        <f t="shared" si="2"/>
        <v>43954</v>
      </c>
      <c r="I31" s="3">
        <f t="shared" si="1"/>
        <v>43966</v>
      </c>
      <c r="J31" s="38">
        <f t="shared" si="5"/>
        <v>58.577405857740587</v>
      </c>
      <c r="K31" t="s">
        <v>64</v>
      </c>
      <c r="L31" s="5" t="s">
        <v>19</v>
      </c>
      <c r="N31" t="s">
        <v>144</v>
      </c>
    </row>
    <row r="32" spans="1:14" x14ac:dyDescent="0.3">
      <c r="A32" s="29">
        <v>43</v>
      </c>
      <c r="B32" t="s">
        <v>76</v>
      </c>
      <c r="C32">
        <v>0</v>
      </c>
      <c r="D32">
        <v>102</v>
      </c>
      <c r="E32">
        <v>10</v>
      </c>
      <c r="F32">
        <f t="shared" si="6"/>
        <v>17</v>
      </c>
      <c r="G32" s="1">
        <f t="shared" si="0"/>
        <v>7</v>
      </c>
      <c r="H32" s="3">
        <f t="shared" si="2"/>
        <v>43967</v>
      </c>
      <c r="I32" s="3">
        <f t="shared" si="1"/>
        <v>43973</v>
      </c>
      <c r="J32" s="38">
        <f t="shared" si="5"/>
        <v>0</v>
      </c>
      <c r="K32" t="s">
        <v>64</v>
      </c>
      <c r="L32" s="5"/>
      <c r="N32" t="s">
        <v>145</v>
      </c>
    </row>
    <row r="33" spans="1:12" x14ac:dyDescent="0.3">
      <c r="A33" s="29">
        <v>44</v>
      </c>
      <c r="B33" t="s">
        <v>77</v>
      </c>
      <c r="C33">
        <v>0</v>
      </c>
      <c r="D33">
        <v>56</v>
      </c>
      <c r="E33">
        <v>10</v>
      </c>
      <c r="F33">
        <f t="shared" si="6"/>
        <v>9.3333333333333321</v>
      </c>
      <c r="G33" s="1">
        <f t="shared" si="0"/>
        <v>4</v>
      </c>
      <c r="H33" s="3">
        <f t="shared" si="2"/>
        <v>43974</v>
      </c>
      <c r="I33" s="3">
        <f t="shared" si="1"/>
        <v>43977</v>
      </c>
      <c r="J33" s="38">
        <f t="shared" si="5"/>
        <v>0</v>
      </c>
      <c r="K33" t="s">
        <v>64</v>
      </c>
      <c r="L33" s="5"/>
    </row>
    <row r="34" spans="1:12" x14ac:dyDescent="0.3">
      <c r="A34" s="29">
        <v>45</v>
      </c>
      <c r="B34" t="s">
        <v>78</v>
      </c>
      <c r="C34">
        <v>0</v>
      </c>
      <c r="D34">
        <v>21</v>
      </c>
      <c r="E34">
        <v>10</v>
      </c>
      <c r="F34">
        <f t="shared" si="6"/>
        <v>3.5</v>
      </c>
      <c r="G34" s="1">
        <f t="shared" si="0"/>
        <v>2</v>
      </c>
      <c r="H34" s="3">
        <f t="shared" si="2"/>
        <v>43978</v>
      </c>
      <c r="I34" s="3">
        <f t="shared" si="1"/>
        <v>43979</v>
      </c>
      <c r="J34" s="38">
        <f t="shared" si="5"/>
        <v>0</v>
      </c>
      <c r="K34" t="s">
        <v>64</v>
      </c>
      <c r="L34" s="5"/>
    </row>
    <row r="35" spans="1:12" x14ac:dyDescent="0.3">
      <c r="A35" s="29">
        <v>46</v>
      </c>
      <c r="B35" t="s">
        <v>79</v>
      </c>
      <c r="C35">
        <v>0</v>
      </c>
      <c r="D35">
        <v>8</v>
      </c>
      <c r="E35">
        <v>10</v>
      </c>
      <c r="F35">
        <f t="shared" si="6"/>
        <v>1.3333333333333333</v>
      </c>
      <c r="G35" s="1">
        <f t="shared" si="0"/>
        <v>1</v>
      </c>
      <c r="H35" s="3">
        <f t="shared" si="2"/>
        <v>43980</v>
      </c>
      <c r="I35" s="3">
        <f t="shared" si="1"/>
        <v>43980</v>
      </c>
      <c r="J35" s="38">
        <f t="shared" si="5"/>
        <v>0</v>
      </c>
      <c r="K35" t="s">
        <v>64</v>
      </c>
      <c r="L35" s="5"/>
    </row>
    <row r="36" spans="1:12" x14ac:dyDescent="0.3">
      <c r="A36" s="29">
        <v>47</v>
      </c>
      <c r="B36" t="s">
        <v>80</v>
      </c>
      <c r="C36">
        <v>0</v>
      </c>
      <c r="D36">
        <v>5</v>
      </c>
      <c r="E36">
        <v>10</v>
      </c>
      <c r="F36">
        <f t="shared" si="6"/>
        <v>0.83333333333333326</v>
      </c>
      <c r="G36" s="1">
        <f t="shared" si="0"/>
        <v>1</v>
      </c>
      <c r="H36" s="3">
        <f t="shared" si="2"/>
        <v>43981</v>
      </c>
      <c r="I36" s="3">
        <f t="shared" si="1"/>
        <v>43981</v>
      </c>
      <c r="J36" s="38">
        <f t="shared" si="5"/>
        <v>0</v>
      </c>
      <c r="K36" t="s">
        <v>64</v>
      </c>
      <c r="L36" s="5"/>
    </row>
    <row r="37" spans="1:12" x14ac:dyDescent="0.3">
      <c r="A37" s="29">
        <v>48</v>
      </c>
      <c r="B37" t="s">
        <v>81</v>
      </c>
      <c r="C37">
        <v>0</v>
      </c>
      <c r="D37">
        <v>30</v>
      </c>
      <c r="E37">
        <v>10</v>
      </c>
      <c r="F37">
        <f t="shared" si="6"/>
        <v>5</v>
      </c>
      <c r="G37" s="1">
        <f t="shared" si="0"/>
        <v>2</v>
      </c>
      <c r="H37" s="3">
        <f t="shared" si="2"/>
        <v>43982</v>
      </c>
      <c r="I37" s="3">
        <f t="shared" si="1"/>
        <v>43983</v>
      </c>
      <c r="J37" s="38">
        <f t="shared" si="5"/>
        <v>0</v>
      </c>
      <c r="K37" t="s">
        <v>64</v>
      </c>
      <c r="L37" s="5"/>
    </row>
    <row r="38" spans="1:12" x14ac:dyDescent="0.3">
      <c r="A38" s="29">
        <v>49</v>
      </c>
      <c r="B38" t="s">
        <v>82</v>
      </c>
      <c r="C38">
        <v>0</v>
      </c>
      <c r="D38">
        <v>204</v>
      </c>
      <c r="E38">
        <v>10</v>
      </c>
      <c r="F38">
        <f t="shared" si="6"/>
        <v>34</v>
      </c>
      <c r="G38" s="1">
        <f t="shared" si="0"/>
        <v>14</v>
      </c>
      <c r="H38" s="3">
        <f t="shared" si="2"/>
        <v>43984</v>
      </c>
      <c r="I38" s="3">
        <f t="shared" si="1"/>
        <v>43997</v>
      </c>
      <c r="J38" s="38">
        <f t="shared" si="5"/>
        <v>0</v>
      </c>
      <c r="K38" t="s">
        <v>64</v>
      </c>
      <c r="L38" s="5"/>
    </row>
    <row r="39" spans="1:12" x14ac:dyDescent="0.3">
      <c r="A39" s="29">
        <v>50</v>
      </c>
      <c r="B39" t="s">
        <v>83</v>
      </c>
      <c r="C39">
        <v>0</v>
      </c>
      <c r="D39">
        <v>8</v>
      </c>
      <c r="E39">
        <v>10</v>
      </c>
      <c r="F39">
        <f t="shared" si="6"/>
        <v>1.3333333333333333</v>
      </c>
      <c r="G39" s="1">
        <f t="shared" si="0"/>
        <v>1</v>
      </c>
      <c r="H39" s="3">
        <f t="shared" si="2"/>
        <v>43998</v>
      </c>
      <c r="I39" s="3">
        <f t="shared" si="1"/>
        <v>43998</v>
      </c>
      <c r="J39" s="38">
        <f t="shared" si="5"/>
        <v>0</v>
      </c>
      <c r="K39" t="s">
        <v>64</v>
      </c>
      <c r="L39" s="5"/>
    </row>
    <row r="40" spans="1:12" x14ac:dyDescent="0.3">
      <c r="A40" s="29">
        <v>51</v>
      </c>
      <c r="B40" t="s">
        <v>84</v>
      </c>
      <c r="C40">
        <v>2</v>
      </c>
      <c r="D40">
        <v>2</v>
      </c>
      <c r="E40">
        <v>10</v>
      </c>
      <c r="F40">
        <f t="shared" si="6"/>
        <v>0.33333333333333331</v>
      </c>
      <c r="G40" s="1">
        <f t="shared" si="0"/>
        <v>1</v>
      </c>
      <c r="H40" s="3">
        <f t="shared" si="2"/>
        <v>43999</v>
      </c>
      <c r="I40" s="3">
        <f t="shared" si="1"/>
        <v>43999</v>
      </c>
      <c r="J40" s="38">
        <f t="shared" si="5"/>
        <v>100</v>
      </c>
      <c r="K40" t="s">
        <v>65</v>
      </c>
      <c r="L40" s="5"/>
    </row>
    <row r="41" spans="1:12" x14ac:dyDescent="0.3">
      <c r="A41" s="29">
        <v>52</v>
      </c>
      <c r="B41" t="s">
        <v>54</v>
      </c>
      <c r="C41">
        <v>0</v>
      </c>
      <c r="D41">
        <v>190</v>
      </c>
      <c r="E41">
        <v>12</v>
      </c>
      <c r="F41">
        <f t="shared" si="6"/>
        <v>38</v>
      </c>
      <c r="G41" s="1">
        <f t="shared" si="0"/>
        <v>16</v>
      </c>
      <c r="H41" s="3">
        <f t="shared" si="2"/>
        <v>44000</v>
      </c>
      <c r="I41" s="3">
        <f t="shared" si="1"/>
        <v>44015</v>
      </c>
      <c r="J41" s="38">
        <f t="shared" si="5"/>
        <v>0</v>
      </c>
      <c r="K41" t="s">
        <v>64</v>
      </c>
      <c r="L41" s="5" t="s">
        <v>53</v>
      </c>
    </row>
    <row r="42" spans="1:12" x14ac:dyDescent="0.3">
      <c r="A42" s="29">
        <v>53</v>
      </c>
      <c r="B42" t="s">
        <v>52</v>
      </c>
      <c r="C42">
        <v>0</v>
      </c>
      <c r="D42">
        <v>174</v>
      </c>
      <c r="E42">
        <v>10</v>
      </c>
      <c r="F42">
        <f t="shared" si="6"/>
        <v>29</v>
      </c>
      <c r="G42" s="1">
        <f t="shared" si="0"/>
        <v>12</v>
      </c>
      <c r="H42" s="3">
        <f t="shared" si="2"/>
        <v>44016</v>
      </c>
      <c r="I42" s="3">
        <f t="shared" si="1"/>
        <v>44027</v>
      </c>
      <c r="J42" s="38">
        <f t="shared" si="5"/>
        <v>0</v>
      </c>
      <c r="K42" t="s">
        <v>64</v>
      </c>
      <c r="L42" s="5" t="s">
        <v>53</v>
      </c>
    </row>
    <row r="43" spans="1:12" x14ac:dyDescent="0.3">
      <c r="A43" s="29">
        <v>58</v>
      </c>
      <c r="B43" t="s">
        <v>29</v>
      </c>
      <c r="C43">
        <v>0</v>
      </c>
      <c r="D43">
        <v>450</v>
      </c>
      <c r="E43">
        <v>10</v>
      </c>
      <c r="F43">
        <f t="shared" si="6"/>
        <v>75</v>
      </c>
      <c r="G43" s="1">
        <f t="shared" si="0"/>
        <v>30</v>
      </c>
      <c r="H43" s="3">
        <f t="shared" si="2"/>
        <v>44028</v>
      </c>
      <c r="I43" s="3">
        <f t="shared" si="1"/>
        <v>44057</v>
      </c>
      <c r="J43" s="38">
        <v>0</v>
      </c>
      <c r="K43" t="s">
        <v>64</v>
      </c>
    </row>
    <row r="44" spans="1:12" x14ac:dyDescent="0.3">
      <c r="A44" s="29">
        <v>62</v>
      </c>
      <c r="B44" t="s">
        <v>16</v>
      </c>
      <c r="C44">
        <v>0</v>
      </c>
      <c r="D44">
        <v>69</v>
      </c>
      <c r="E44">
        <v>20</v>
      </c>
      <c r="F44">
        <f t="shared" si="6"/>
        <v>23</v>
      </c>
      <c r="G44" s="1">
        <f t="shared" si="0"/>
        <v>10</v>
      </c>
      <c r="H44" s="3">
        <f t="shared" si="2"/>
        <v>44058</v>
      </c>
      <c r="I44" s="3">
        <f t="shared" si="1"/>
        <v>44067</v>
      </c>
      <c r="J44" s="38">
        <f t="shared" ref="J44:J50" si="7">100*C44/D44</f>
        <v>0</v>
      </c>
      <c r="K44" t="s">
        <v>64</v>
      </c>
      <c r="L44" s="5" t="s">
        <v>25</v>
      </c>
    </row>
    <row r="45" spans="1:12" x14ac:dyDescent="0.3">
      <c r="A45" s="29">
        <v>63</v>
      </c>
      <c r="B45" t="s">
        <v>123</v>
      </c>
      <c r="C45">
        <v>15</v>
      </c>
      <c r="D45">
        <v>121</v>
      </c>
      <c r="E45">
        <v>20</v>
      </c>
      <c r="F45">
        <f t="shared" si="6"/>
        <v>40.333333333333329</v>
      </c>
      <c r="G45" s="1">
        <f t="shared" si="0"/>
        <v>17</v>
      </c>
      <c r="H45" s="3">
        <f t="shared" si="2"/>
        <v>44068</v>
      </c>
      <c r="I45" s="3">
        <f t="shared" si="1"/>
        <v>44084</v>
      </c>
      <c r="J45" s="38">
        <f t="shared" si="7"/>
        <v>12.396694214876034</v>
      </c>
      <c r="K45" t="s">
        <v>64</v>
      </c>
      <c r="L45" s="5" t="s">
        <v>23</v>
      </c>
    </row>
    <row r="46" spans="1:12" x14ac:dyDescent="0.3">
      <c r="A46" s="29">
        <v>64</v>
      </c>
      <c r="B46" t="s">
        <v>122</v>
      </c>
      <c r="C46">
        <v>15</v>
      </c>
      <c r="D46">
        <v>442</v>
      </c>
      <c r="E46">
        <v>20</v>
      </c>
      <c r="F46">
        <f t="shared" si="6"/>
        <v>147.33333333333331</v>
      </c>
      <c r="G46" s="1">
        <f t="shared" si="0"/>
        <v>59</v>
      </c>
      <c r="H46" s="3">
        <f t="shared" si="2"/>
        <v>44085</v>
      </c>
      <c r="I46" s="3">
        <f t="shared" si="1"/>
        <v>44143</v>
      </c>
      <c r="J46" s="38">
        <f t="shared" si="7"/>
        <v>3.3936651583710407</v>
      </c>
      <c r="K46" t="s">
        <v>64</v>
      </c>
      <c r="L46" s="5" t="s">
        <v>23</v>
      </c>
    </row>
    <row r="47" spans="1:12" x14ac:dyDescent="0.3">
      <c r="A47" s="29">
        <v>70</v>
      </c>
      <c r="B47" t="s">
        <v>45</v>
      </c>
      <c r="C47">
        <v>0</v>
      </c>
      <c r="D47">
        <v>35</v>
      </c>
      <c r="E47">
        <v>15</v>
      </c>
      <c r="F47">
        <f t="shared" si="6"/>
        <v>8.75</v>
      </c>
      <c r="G47" s="1">
        <f t="shared" si="0"/>
        <v>4</v>
      </c>
      <c r="H47" s="3">
        <f t="shared" si="2"/>
        <v>44144</v>
      </c>
      <c r="I47" s="3">
        <f t="shared" si="1"/>
        <v>44147</v>
      </c>
      <c r="J47" s="38">
        <f t="shared" si="7"/>
        <v>0</v>
      </c>
      <c r="K47" t="s">
        <v>64</v>
      </c>
      <c r="L47" s="5" t="s">
        <v>46</v>
      </c>
    </row>
    <row r="48" spans="1:12" x14ac:dyDescent="0.3">
      <c r="A48" s="29">
        <v>71</v>
      </c>
      <c r="B48" t="s">
        <v>47</v>
      </c>
      <c r="C48">
        <v>0</v>
      </c>
      <c r="D48">
        <v>35</v>
      </c>
      <c r="E48">
        <v>15</v>
      </c>
      <c r="F48">
        <f t="shared" si="6"/>
        <v>8.75</v>
      </c>
      <c r="G48" s="1">
        <f t="shared" si="0"/>
        <v>4</v>
      </c>
      <c r="H48" s="3">
        <f t="shared" si="2"/>
        <v>44148</v>
      </c>
      <c r="I48" s="3">
        <f t="shared" si="1"/>
        <v>44151</v>
      </c>
      <c r="J48" s="38">
        <f t="shared" si="7"/>
        <v>0</v>
      </c>
      <c r="K48" t="s">
        <v>64</v>
      </c>
      <c r="L48" s="5" t="s">
        <v>46</v>
      </c>
    </row>
    <row r="49" spans="1:12" x14ac:dyDescent="0.3">
      <c r="A49" s="29">
        <v>74</v>
      </c>
      <c r="B49" t="s">
        <v>55</v>
      </c>
      <c r="C49">
        <v>0</v>
      </c>
      <c r="D49">
        <v>119</v>
      </c>
      <c r="E49">
        <v>20</v>
      </c>
      <c r="F49">
        <f t="shared" si="6"/>
        <v>39.666666666666664</v>
      </c>
      <c r="G49" s="1">
        <f t="shared" si="0"/>
        <v>16</v>
      </c>
      <c r="H49" s="3">
        <f t="shared" si="2"/>
        <v>44152</v>
      </c>
      <c r="I49" s="3">
        <f t="shared" si="1"/>
        <v>44167</v>
      </c>
      <c r="J49" s="38">
        <f t="shared" si="7"/>
        <v>0</v>
      </c>
      <c r="K49" t="s">
        <v>64</v>
      </c>
      <c r="L49" s="5" t="s">
        <v>56</v>
      </c>
    </row>
    <row r="50" spans="1:12" x14ac:dyDescent="0.3">
      <c r="A50" s="29">
        <v>75</v>
      </c>
      <c r="B50" t="s">
        <v>57</v>
      </c>
      <c r="C50">
        <v>0</v>
      </c>
      <c r="D50">
        <v>50</v>
      </c>
      <c r="E50">
        <v>50</v>
      </c>
      <c r="F50">
        <f t="shared" si="6"/>
        <v>41.666666666666671</v>
      </c>
      <c r="G50" s="1">
        <f t="shared" si="0"/>
        <v>17</v>
      </c>
      <c r="H50" s="3">
        <f t="shared" si="2"/>
        <v>44168</v>
      </c>
      <c r="I50" s="3">
        <f t="shared" si="1"/>
        <v>44184</v>
      </c>
      <c r="J50" s="38">
        <f t="shared" si="7"/>
        <v>0</v>
      </c>
      <c r="K50" t="s">
        <v>64</v>
      </c>
      <c r="L50" s="5" t="s">
        <v>58</v>
      </c>
    </row>
    <row r="51" spans="1:12" s="26" customFormat="1" x14ac:dyDescent="0.3">
      <c r="F51" s="28">
        <f>SUM(F7:F50)</f>
        <v>840.94999999999982</v>
      </c>
      <c r="G51" s="28">
        <f>SUM(G7:G50)</f>
        <v>354</v>
      </c>
      <c r="H51" s="27"/>
    </row>
    <row r="52" spans="1:12" x14ac:dyDescent="0.3">
      <c r="F52">
        <f>F51/F4</f>
        <v>336.37999999999994</v>
      </c>
    </row>
  </sheetData>
  <autoFilter ref="A6:L6" xr:uid="{4B0D68C4-D843-40C9-81FC-A55FF83AA655}">
    <sortState xmlns:xlrd2="http://schemas.microsoft.com/office/spreadsheetml/2017/richdata2" ref="A7:L52">
      <sortCondition ref="A6"/>
    </sortState>
  </autoFilter>
  <sortState xmlns:xlrd2="http://schemas.microsoft.com/office/spreadsheetml/2017/richdata2" ref="A8:R66">
    <sortCondition ref="A7:A66"/>
    <sortCondition ref="G7:G66"/>
  </sortState>
  <conditionalFormatting sqref="B17:E17 B50:E50 B9:E10 G9:G10 B14:E14 G26:G36 A7:E7 B8:G8 I27:L36 I26 B38 K14:L26 G14:G24 I14:I24 G49:G50 I39:L50 I37:I38 K37:L38 G25:I25 G38:G47 G7:L7 B11:G13 I8:L13 H8:H50 J17:J36 B39:E40 A37:A40 B20:E32 A8:A32 A33:E36">
    <cfRule type="expression" dxfId="162" priority="343">
      <formula>$K7="WIP"</formula>
    </cfRule>
    <cfRule type="expression" dxfId="161" priority="344">
      <formula>$K7="DONE"</formula>
    </cfRule>
    <cfRule type="expression" dxfId="160" priority="802">
      <formula>AND($I7&lt;TODAY(), $K7&lt;&gt;"Done")</formula>
    </cfRule>
  </conditionalFormatting>
  <conditionalFormatting sqref="K9">
    <cfRule type="expression" dxfId="159" priority="803">
      <formula>"$H7='WIP'"</formula>
    </cfRule>
  </conditionalFormatting>
  <conditionalFormatting sqref="B19:E19">
    <cfRule type="expression" dxfId="158" priority="337">
      <formula>$K19="WIP"</formula>
    </cfRule>
    <cfRule type="expression" dxfId="157" priority="338">
      <formula>$K19="DONE"</formula>
    </cfRule>
    <cfRule type="expression" dxfId="156" priority="342">
      <formula>AND($I19&lt;TODAY(), $K19&lt;&gt;"Done")</formula>
    </cfRule>
  </conditionalFormatting>
  <conditionalFormatting sqref="B18:E18">
    <cfRule type="expression" dxfId="155" priority="331">
      <formula>$K18="WIP"</formula>
    </cfRule>
    <cfRule type="expression" dxfId="154" priority="332">
      <formula>$K18="DONE"</formula>
    </cfRule>
    <cfRule type="expression" dxfId="153" priority="336">
      <formula>AND($I18&lt;TODAY(), $K18&lt;&gt;"Done")</formula>
    </cfRule>
  </conditionalFormatting>
  <conditionalFormatting sqref="B15:E15">
    <cfRule type="expression" dxfId="152" priority="326">
      <formula>$K15="WIP"</formula>
    </cfRule>
    <cfRule type="expression" dxfId="151" priority="327">
      <formula>$K15="DONE"</formula>
    </cfRule>
    <cfRule type="expression" dxfId="150" priority="330">
      <formula>AND($I15&lt;TODAY(), $K15&lt;&gt;"Done")</formula>
    </cfRule>
  </conditionalFormatting>
  <conditionalFormatting sqref="J7:J13 J50 J26:J36 J39:J48">
    <cfRule type="dataBar" priority="8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{07DC66D0-72D1-430E-B07A-7F6BD81D33DC}</x14:id>
        </ext>
      </extLst>
    </cfRule>
  </conditionalFormatting>
  <conditionalFormatting sqref="A41:E41 A42:A46">
    <cfRule type="expression" dxfId="149" priority="322">
      <formula>$K41="WIP"</formula>
    </cfRule>
    <cfRule type="expression" dxfId="148" priority="323">
      <formula>$K41="DONE"</formula>
    </cfRule>
    <cfRule type="expression" dxfId="147" priority="324">
      <formula>AND($I41&lt;TODAY(), $K41&lt;&gt;"Done")</formula>
    </cfRule>
  </conditionalFormatting>
  <conditionalFormatting sqref="J41">
    <cfRule type="dataBar" priority="3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{71A71E91-593B-43C1-84A0-C7B765027CD5}</x14:id>
        </ext>
      </extLst>
    </cfRule>
  </conditionalFormatting>
  <conditionalFormatting sqref="B48:E48 G48">
    <cfRule type="expression" dxfId="146" priority="318">
      <formula>$K48="WIP"</formula>
    </cfRule>
    <cfRule type="expression" dxfId="145" priority="319">
      <formula>$K48="DONE"</formula>
    </cfRule>
    <cfRule type="expression" dxfId="144" priority="320">
      <formula>AND($I48&lt;TODAY(), $K48&lt;&gt;"Done")</formula>
    </cfRule>
  </conditionalFormatting>
  <conditionalFormatting sqref="J48">
    <cfRule type="dataBar" priority="3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{99EB360A-8B1E-45F7-BD61-2DA1BB45C639}</x14:id>
        </ext>
      </extLst>
    </cfRule>
  </conditionalFormatting>
  <conditionalFormatting sqref="B42:E42">
    <cfRule type="expression" dxfId="143" priority="314">
      <formula>$K42="WIP"</formula>
    </cfRule>
    <cfRule type="expression" dxfId="142" priority="315">
      <formula>$K42="DONE"</formula>
    </cfRule>
    <cfRule type="expression" dxfId="141" priority="316">
      <formula>AND($I42&lt;TODAY(), $K42&lt;&gt;"Done")</formula>
    </cfRule>
  </conditionalFormatting>
  <conditionalFormatting sqref="J42">
    <cfRule type="dataBar" priority="3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{B2C7C756-D617-4AD4-960B-EC8B5EFDD93B}</x14:id>
        </ext>
      </extLst>
    </cfRule>
  </conditionalFormatting>
  <conditionalFormatting sqref="B43:E43">
    <cfRule type="expression" dxfId="140" priority="310">
      <formula>$K43="WIP"</formula>
    </cfRule>
    <cfRule type="expression" dxfId="139" priority="311">
      <formula>$K43="DONE"</formula>
    </cfRule>
    <cfRule type="expression" dxfId="138" priority="312">
      <formula>AND($I43&lt;TODAY(), $K43&lt;&gt;"Done")</formula>
    </cfRule>
  </conditionalFormatting>
  <conditionalFormatting sqref="J43">
    <cfRule type="dataBar" priority="3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{5C213607-A59A-40CC-80FA-4F900846ACE2}</x14:id>
        </ext>
      </extLst>
    </cfRule>
  </conditionalFormatting>
  <conditionalFormatting sqref="A47:E47 A48:A50">
    <cfRule type="expression" dxfId="137" priority="306">
      <formula>$K47="WIP"</formula>
    </cfRule>
    <cfRule type="expression" dxfId="136" priority="307">
      <formula>$K47="DONE"</formula>
    </cfRule>
    <cfRule type="expression" dxfId="135" priority="308">
      <formula>AND($I47&lt;TODAY(), $K47&lt;&gt;"Done")</formula>
    </cfRule>
  </conditionalFormatting>
  <conditionalFormatting sqref="J47">
    <cfRule type="dataBar" priority="3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{4AF9F028-2517-4197-BA17-E7A948AE2746}</x14:id>
        </ext>
      </extLst>
    </cfRule>
  </conditionalFormatting>
  <conditionalFormatting sqref="B45:E45">
    <cfRule type="expression" dxfId="134" priority="302">
      <formula>$K45="WIP"</formula>
    </cfRule>
    <cfRule type="expression" dxfId="133" priority="303">
      <formula>$K45="DONE"</formula>
    </cfRule>
    <cfRule type="expression" dxfId="132" priority="304">
      <formula>AND($I45&lt;TODAY(), $K45&lt;&gt;"Done")</formula>
    </cfRule>
  </conditionalFormatting>
  <conditionalFormatting sqref="J45">
    <cfRule type="dataBar" priority="30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{6481026D-1551-4CE2-93F5-87261A9DCC1D}</x14:id>
        </ext>
      </extLst>
    </cfRule>
  </conditionalFormatting>
  <conditionalFormatting sqref="B44:E44">
    <cfRule type="expression" dxfId="131" priority="298">
      <formula>$K44="WIP"</formula>
    </cfRule>
    <cfRule type="expression" dxfId="130" priority="299">
      <formula>$K44="DONE"</formula>
    </cfRule>
    <cfRule type="expression" dxfId="129" priority="300">
      <formula>AND($I44&lt;TODAY(), $K44&lt;&gt;"Done")</formula>
    </cfRule>
  </conditionalFormatting>
  <conditionalFormatting sqref="J44">
    <cfRule type="dataBar" priority="3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{8E8B18FD-2D2F-4A86-93AB-17FCD31BD50F}</x14:id>
        </ext>
      </extLst>
    </cfRule>
  </conditionalFormatting>
  <conditionalFormatting sqref="B46:E46">
    <cfRule type="expression" dxfId="128" priority="294">
      <formula>$K46="WIP"</formula>
    </cfRule>
    <cfRule type="expression" dxfId="127" priority="295">
      <formula>$K46="DONE"</formula>
    </cfRule>
    <cfRule type="expression" dxfId="126" priority="296">
      <formula>AND($I46&lt;TODAY(), $K46&lt;&gt;"Done")</formula>
    </cfRule>
  </conditionalFormatting>
  <conditionalFormatting sqref="J46">
    <cfRule type="dataBar" priority="2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{16E884EF-1BA1-47D2-A6D1-4F6FF57696CF}</x14:id>
        </ext>
      </extLst>
    </cfRule>
  </conditionalFormatting>
  <conditionalFormatting sqref="J15">
    <cfRule type="expression" dxfId="125" priority="242">
      <formula>$K15="WIP"</formula>
    </cfRule>
    <cfRule type="expression" dxfId="124" priority="243">
      <formula>$K15="DONE"</formula>
    </cfRule>
    <cfRule type="expression" dxfId="123" priority="244">
      <formula>AND($I15&lt;TODAY(), $K15&lt;&gt;"Done")</formula>
    </cfRule>
  </conditionalFormatting>
  <conditionalFormatting sqref="J17:J27 J15">
    <cfRule type="dataBar" priority="2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{A9985295-71DE-4137-A3EB-AF48F66F3CE3}</x14:id>
        </ext>
      </extLst>
    </cfRule>
  </conditionalFormatting>
  <conditionalFormatting sqref="J4">
    <cfRule type="dataBar" priority="24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{995ACAB5-5058-49BB-BD95-C2873264F00A}</x14:id>
        </ext>
      </extLst>
    </cfRule>
  </conditionalFormatting>
  <conditionalFormatting sqref="J14">
    <cfRule type="expression" dxfId="122" priority="237">
      <formula>$K14="WIP"</formula>
    </cfRule>
    <cfRule type="expression" dxfId="121" priority="238">
      <formula>$K14="DONE"</formula>
    </cfRule>
    <cfRule type="expression" dxfId="120" priority="239">
      <formula>AND($I14&lt;TODAY(), $K14&lt;&gt;"Done")</formula>
    </cfRule>
  </conditionalFormatting>
  <conditionalFormatting sqref="J14">
    <cfRule type="dataBar" priority="2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{312DEF98-BADB-43A1-9623-74E3B9E6E41C}</x14:id>
        </ext>
      </extLst>
    </cfRule>
  </conditionalFormatting>
  <conditionalFormatting sqref="J7:J15 J50 J39:J48 J17:J36">
    <cfRule type="dataBar" priority="19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{EF6910B7-2F14-4B16-8756-BF8319D872C9}</x14:id>
        </ext>
      </extLst>
    </cfRule>
  </conditionalFormatting>
  <conditionalFormatting sqref="J28">
    <cfRule type="expression" dxfId="119" priority="232">
      <formula>$K28="WIP"</formula>
    </cfRule>
    <cfRule type="expression" dxfId="118" priority="233">
      <formula>$K28="DONE"</formula>
    </cfRule>
    <cfRule type="expression" dxfId="117" priority="234">
      <formula>AND($I28&lt;TODAY(), $K28&lt;&gt;"Done")</formula>
    </cfRule>
  </conditionalFormatting>
  <conditionalFormatting sqref="J28">
    <cfRule type="dataBar" priority="23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{FB8D9B1B-6BBA-4097-A648-12816AFCF631}</x14:id>
        </ext>
      </extLst>
    </cfRule>
  </conditionalFormatting>
  <conditionalFormatting sqref="J29">
    <cfRule type="expression" dxfId="116" priority="228">
      <formula>$K29="WIP"</formula>
    </cfRule>
    <cfRule type="expression" dxfId="115" priority="229">
      <formula>$K29="DONE"</formula>
    </cfRule>
    <cfRule type="expression" dxfId="114" priority="230">
      <formula>AND($I29&lt;TODAY(), $K29&lt;&gt;"Done")</formula>
    </cfRule>
  </conditionalFormatting>
  <conditionalFormatting sqref="J29">
    <cfRule type="dataBar" priority="2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{153316CF-82F1-4EF8-A56D-68C9D06E6225}</x14:id>
        </ext>
      </extLst>
    </cfRule>
  </conditionalFormatting>
  <conditionalFormatting sqref="J30">
    <cfRule type="expression" dxfId="113" priority="224">
      <formula>$K30="WIP"</formula>
    </cfRule>
    <cfRule type="expression" dxfId="112" priority="225">
      <formula>$K30="DONE"</formula>
    </cfRule>
    <cfRule type="expression" dxfId="111" priority="226">
      <formula>AND($I30&lt;TODAY(), $K30&lt;&gt;"Done")</formula>
    </cfRule>
  </conditionalFormatting>
  <conditionalFormatting sqref="J30">
    <cfRule type="dataBar" priority="2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{F32074C4-ECD0-447B-990F-14402E6D11CC}</x14:id>
        </ext>
      </extLst>
    </cfRule>
  </conditionalFormatting>
  <conditionalFormatting sqref="J31">
    <cfRule type="expression" dxfId="110" priority="220">
      <formula>$K31="WIP"</formula>
    </cfRule>
    <cfRule type="expression" dxfId="109" priority="221">
      <formula>$K31="DONE"</formula>
    </cfRule>
    <cfRule type="expression" dxfId="108" priority="222">
      <formula>AND($I31&lt;TODAY(), $K31&lt;&gt;"Done")</formula>
    </cfRule>
  </conditionalFormatting>
  <conditionalFormatting sqref="J31">
    <cfRule type="dataBar" priority="2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{B4126D85-8456-4C87-A387-677E23BECBF8}</x14:id>
        </ext>
      </extLst>
    </cfRule>
  </conditionalFormatting>
  <conditionalFormatting sqref="J32">
    <cfRule type="expression" dxfId="107" priority="216">
      <formula>$K32="WIP"</formula>
    </cfRule>
    <cfRule type="expression" dxfId="106" priority="217">
      <formula>$K32="DONE"</formula>
    </cfRule>
    <cfRule type="expression" dxfId="105" priority="218">
      <formula>AND($I32&lt;TODAY(), $K32&lt;&gt;"Done")</formula>
    </cfRule>
  </conditionalFormatting>
  <conditionalFormatting sqref="J32">
    <cfRule type="dataBar" priority="2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{F7F37CA8-874D-45A3-A5D1-79F387F832ED}</x14:id>
        </ext>
      </extLst>
    </cfRule>
  </conditionalFormatting>
  <conditionalFormatting sqref="J33">
    <cfRule type="expression" dxfId="104" priority="212">
      <formula>$K33="WIP"</formula>
    </cfRule>
    <cfRule type="expression" dxfId="103" priority="213">
      <formula>$K33="DONE"</formula>
    </cfRule>
    <cfRule type="expression" dxfId="102" priority="214">
      <formula>AND($I33&lt;TODAY(), $K33&lt;&gt;"Done")</formula>
    </cfRule>
  </conditionalFormatting>
  <conditionalFormatting sqref="J33">
    <cfRule type="dataBar" priority="2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{6C295368-B0A1-4CC4-BA21-090E91797025}</x14:id>
        </ext>
      </extLst>
    </cfRule>
  </conditionalFormatting>
  <conditionalFormatting sqref="J34">
    <cfRule type="expression" dxfId="101" priority="208">
      <formula>$K34="WIP"</formula>
    </cfRule>
    <cfRule type="expression" dxfId="100" priority="209">
      <formula>$K34="DONE"</formula>
    </cfRule>
    <cfRule type="expression" dxfId="99" priority="210">
      <formula>AND($I34&lt;TODAY(), $K34&lt;&gt;"Done")</formula>
    </cfRule>
  </conditionalFormatting>
  <conditionalFormatting sqref="J34">
    <cfRule type="dataBar" priority="2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{1800F291-B3E2-4CCA-9B1B-7F39178E3DF8}</x14:id>
        </ext>
      </extLst>
    </cfRule>
  </conditionalFormatting>
  <conditionalFormatting sqref="J35">
    <cfRule type="expression" dxfId="98" priority="204">
      <formula>$K35="WIP"</formula>
    </cfRule>
    <cfRule type="expression" dxfId="97" priority="205">
      <formula>$K35="DONE"</formula>
    </cfRule>
    <cfRule type="expression" dxfId="96" priority="206">
      <formula>AND($I35&lt;TODAY(), $K35&lt;&gt;"Done")</formula>
    </cfRule>
  </conditionalFormatting>
  <conditionalFormatting sqref="J35">
    <cfRule type="dataBar" priority="2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{B5330173-C0C8-485F-9A9B-D88E0DCFF9CA}</x14:id>
        </ext>
      </extLst>
    </cfRule>
  </conditionalFormatting>
  <conditionalFormatting sqref="J36">
    <cfRule type="expression" dxfId="95" priority="200">
      <formula>$K36="WIP"</formula>
    </cfRule>
    <cfRule type="expression" dxfId="94" priority="201">
      <formula>$K36="DONE"</formula>
    </cfRule>
    <cfRule type="expression" dxfId="93" priority="202">
      <formula>AND($I36&lt;TODAY(), $K36&lt;&gt;"Done")</formula>
    </cfRule>
  </conditionalFormatting>
  <conditionalFormatting sqref="J36">
    <cfRule type="dataBar" priority="20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{D92EC4E9-E14F-48CA-B1E4-D7A1D090CE05}</x14:id>
        </ext>
      </extLst>
    </cfRule>
  </conditionalFormatting>
  <conditionalFormatting sqref="B16:E16">
    <cfRule type="expression" dxfId="92" priority="196">
      <formula>$K16="WIP"</formula>
    </cfRule>
    <cfRule type="expression" dxfId="91" priority="197">
      <formula>$K16="DONE"</formula>
    </cfRule>
    <cfRule type="expression" dxfId="90" priority="198">
      <formula>AND($I16&lt;TODAY(), $K16&lt;&gt;"Done")</formula>
    </cfRule>
  </conditionalFormatting>
  <conditionalFormatting sqref="J16">
    <cfRule type="expression" dxfId="89" priority="189">
      <formula>$K16="WIP"</formula>
    </cfRule>
    <cfRule type="expression" dxfId="88" priority="190">
      <formula>$K16="DONE"</formula>
    </cfRule>
    <cfRule type="expression" dxfId="87" priority="191">
      <formula>AND($I16&lt;TODAY(), $K16&lt;&gt;"Done")</formula>
    </cfRule>
  </conditionalFormatting>
  <conditionalFormatting sqref="J16">
    <cfRule type="dataBar" priority="1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{45AE19F8-6B3C-40C4-BBBB-072EBE425BA3}</x14:id>
        </ext>
      </extLst>
    </cfRule>
  </conditionalFormatting>
  <conditionalFormatting sqref="J16">
    <cfRule type="dataBar" priority="1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{3F2D775E-4906-417E-8160-2B89283F8525}</x14:id>
        </ext>
      </extLst>
    </cfRule>
  </conditionalFormatting>
  <conditionalFormatting sqref="F14">
    <cfRule type="expression" dxfId="86" priority="134">
      <formula>$K14="WIP"</formula>
    </cfRule>
    <cfRule type="expression" dxfId="85" priority="135">
      <formula>$K14="DONE"</formula>
    </cfRule>
    <cfRule type="expression" dxfId="84" priority="136">
      <formula>AND($I14&lt;TODAY(), $K14&lt;&gt;"Done")</formula>
    </cfRule>
  </conditionalFormatting>
  <conditionalFormatting sqref="F40">
    <cfRule type="expression" dxfId="83" priority="113">
      <formula>$K40="WIP"</formula>
    </cfRule>
    <cfRule type="expression" dxfId="82" priority="114">
      <formula>$K40="DONE"</formula>
    </cfRule>
    <cfRule type="expression" dxfId="81" priority="115">
      <formula>AND($I40&lt;TODAY(), $K40&lt;&gt;"Done")</formula>
    </cfRule>
  </conditionalFormatting>
  <conditionalFormatting sqref="B49:E49">
    <cfRule type="expression" dxfId="80" priority="85">
      <formula>$K49="WIP"</formula>
    </cfRule>
    <cfRule type="expression" dxfId="79" priority="86">
      <formula>$K49="DONE"</formula>
    </cfRule>
    <cfRule type="expression" dxfId="78" priority="87">
      <formula>AND($I49&lt;TODAY(), $K49&lt;&gt;"Done")</formula>
    </cfRule>
  </conditionalFormatting>
  <conditionalFormatting sqref="J49">
    <cfRule type="dataBar" priority="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{73B841E1-EAB8-4960-A46F-815C68BF56E7}</x14:id>
        </ext>
      </extLst>
    </cfRule>
  </conditionalFormatting>
  <conditionalFormatting sqref="J49">
    <cfRule type="dataBar" priority="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{622EFE50-DD38-4BF5-A37D-8981A4319F89}</x14:id>
        </ext>
      </extLst>
    </cfRule>
  </conditionalFormatting>
  <conditionalFormatting sqref="B37:E37 G37 J37">
    <cfRule type="expression" dxfId="77" priority="71">
      <formula>$K37="WIP"</formula>
    </cfRule>
    <cfRule type="expression" dxfId="76" priority="72">
      <formula>$K37="DONE"</formula>
    </cfRule>
    <cfRule type="expression" dxfId="75" priority="73">
      <formula>AND($I37&lt;TODAY(), $K37&lt;&gt;"Done")</formula>
    </cfRule>
  </conditionalFormatting>
  <conditionalFormatting sqref="H48:H50">
    <cfRule type="expression" dxfId="74" priority="58">
      <formula>$K48="WIP"</formula>
    </cfRule>
    <cfRule type="expression" dxfId="73" priority="59">
      <formula>$K48="DONE"</formula>
    </cfRule>
    <cfRule type="expression" dxfId="72" priority="60">
      <formula>AND($I48&lt;TODAY(), $K48&lt;&gt;"Done")</formula>
    </cfRule>
  </conditionalFormatting>
  <conditionalFormatting sqref="H26:H47">
    <cfRule type="expression" dxfId="71" priority="61">
      <formula>$K26="WIP"</formula>
    </cfRule>
    <cfRule type="expression" dxfId="70" priority="62">
      <formula>$K26="DONE"</formula>
    </cfRule>
    <cfRule type="expression" dxfId="69" priority="63">
      <formula>AND($I26&lt;TODAY(), $K26&lt;&gt;"Done")</formula>
    </cfRule>
  </conditionalFormatting>
  <conditionalFormatting sqref="J37">
    <cfRule type="expression" dxfId="68" priority="54">
      <formula>$K37="WIP"</formula>
    </cfRule>
    <cfRule type="expression" dxfId="67" priority="55">
      <formula>$K37="DONE"</formula>
    </cfRule>
    <cfRule type="expression" dxfId="66" priority="56">
      <formula>AND($I37&lt;TODAY(), $K37&lt;&gt;"Done")</formula>
    </cfRule>
  </conditionalFormatting>
  <conditionalFormatting sqref="J37">
    <cfRule type="dataBar" priority="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{DA394838-0E6D-4919-BD3A-D0DED39B27ED}</x14:id>
        </ext>
      </extLst>
    </cfRule>
  </conditionalFormatting>
  <conditionalFormatting sqref="J37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{E3D02AFE-A1D2-485E-ABD6-9218436A48E8}</x14:id>
        </ext>
      </extLst>
    </cfRule>
  </conditionalFormatting>
  <conditionalFormatting sqref="C38:E38">
    <cfRule type="expression" dxfId="65" priority="50">
      <formula>$K38="WIP"</formula>
    </cfRule>
    <cfRule type="expression" dxfId="64" priority="51">
      <formula>$K38="DONE"</formula>
    </cfRule>
    <cfRule type="expression" dxfId="63" priority="52">
      <formula>AND($I38&lt;TODAY(), $K38&lt;&gt;"Done")</formula>
    </cfRule>
  </conditionalFormatting>
  <conditionalFormatting sqref="J38">
    <cfRule type="expression" dxfId="62" priority="46">
      <formula>$K38="WIP"</formula>
    </cfRule>
    <cfRule type="expression" dxfId="61" priority="47">
      <formula>$K38="DONE"</formula>
    </cfRule>
    <cfRule type="expression" dxfId="60" priority="48">
      <formula>AND($I38&lt;TODAY(), $K38&lt;&gt;"Done")</formula>
    </cfRule>
  </conditionalFormatting>
  <conditionalFormatting sqref="J38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{CBCE0CB6-2E17-49FE-9909-D42DAEF567B8}</x14:id>
        </ext>
      </extLst>
    </cfRule>
  </conditionalFormatting>
  <conditionalFormatting sqref="J38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{1A0CCEC9-FC5E-4C7F-9B08-675BE6ED58B1}</x14:id>
        </ext>
      </extLst>
    </cfRule>
  </conditionalFormatting>
  <conditionalFormatting sqref="F10">
    <cfRule type="expression" dxfId="59" priority="41">
      <formula>$K10="WIP"</formula>
    </cfRule>
    <cfRule type="expression" dxfId="58" priority="42">
      <formula>$K10="DONE"</formula>
    </cfRule>
    <cfRule type="expression" dxfId="57" priority="43">
      <formula>AND($I10&lt;TODAY(), $K10&lt;&gt;"Done")</formula>
    </cfRule>
  </conditionalFormatting>
  <conditionalFormatting sqref="F9">
    <cfRule type="expression" dxfId="56" priority="38">
      <formula>$K9="WIP"</formula>
    </cfRule>
    <cfRule type="expression" dxfId="55" priority="39">
      <formula>$K9="DONE"</formula>
    </cfRule>
    <cfRule type="expression" dxfId="54" priority="40">
      <formula>AND($I9&lt;TODAY(), $K9&lt;&gt;"Done")</formula>
    </cfRule>
  </conditionalFormatting>
  <conditionalFormatting sqref="F15:F24">
    <cfRule type="expression" dxfId="53" priority="35">
      <formula>$K15="WIP"</formula>
    </cfRule>
    <cfRule type="expression" dxfId="52" priority="36">
      <formula>$K15="DONE"</formula>
    </cfRule>
    <cfRule type="expression" dxfId="51" priority="37">
      <formula>AND($I15&lt;TODAY(), $K15&lt;&gt;"Done")</formula>
    </cfRule>
  </conditionalFormatting>
  <conditionalFormatting sqref="F25:F34">
    <cfRule type="expression" dxfId="50" priority="29">
      <formula>$K25="WIP"</formula>
    </cfRule>
    <cfRule type="expression" dxfId="49" priority="30">
      <formula>$K25="DONE"</formula>
    </cfRule>
    <cfRule type="expression" dxfId="48" priority="31">
      <formula>AND($I25&lt;TODAY(), $K25&lt;&gt;"Done")</formula>
    </cfRule>
  </conditionalFormatting>
  <conditionalFormatting sqref="F35">
    <cfRule type="expression" dxfId="47" priority="26">
      <formula>$K35="WIP"</formula>
    </cfRule>
    <cfRule type="expression" dxfId="46" priority="27">
      <formula>$K35="DONE"</formula>
    </cfRule>
    <cfRule type="expression" dxfId="45" priority="28">
      <formula>AND($I35&lt;TODAY(), $K35&lt;&gt;"Done")</formula>
    </cfRule>
  </conditionalFormatting>
  <conditionalFormatting sqref="F36">
    <cfRule type="expression" dxfId="44" priority="23">
      <formula>$K36="WIP"</formula>
    </cfRule>
    <cfRule type="expression" dxfId="43" priority="24">
      <formula>$K36="DONE"</formula>
    </cfRule>
    <cfRule type="expression" dxfId="42" priority="25">
      <formula>AND($I36&lt;TODAY(), $K36&lt;&gt;"Done")</formula>
    </cfRule>
  </conditionalFormatting>
  <conditionalFormatting sqref="F37">
    <cfRule type="expression" dxfId="41" priority="20">
      <formula>$K37="WIP"</formula>
    </cfRule>
    <cfRule type="expression" dxfId="40" priority="21">
      <formula>$K37="DONE"</formula>
    </cfRule>
    <cfRule type="expression" dxfId="39" priority="22">
      <formula>AND($I37&lt;TODAY(), $K37&lt;&gt;"Done")</formula>
    </cfRule>
  </conditionalFormatting>
  <conditionalFormatting sqref="F38">
    <cfRule type="expression" dxfId="38" priority="17">
      <formula>$K38="WIP"</formula>
    </cfRule>
    <cfRule type="expression" dxfId="37" priority="18">
      <formula>$K38="DONE"</formula>
    </cfRule>
    <cfRule type="expression" dxfId="36" priority="19">
      <formula>AND($I38&lt;TODAY(), $K38&lt;&gt;"Done")</formula>
    </cfRule>
  </conditionalFormatting>
  <conditionalFormatting sqref="F39">
    <cfRule type="expression" dxfId="35" priority="14">
      <formula>$K39="WIP"</formula>
    </cfRule>
    <cfRule type="expression" dxfId="34" priority="15">
      <formula>$K39="DONE"</formula>
    </cfRule>
    <cfRule type="expression" dxfId="33" priority="16">
      <formula>AND($I39&lt;TODAY(), $K39&lt;&gt;"Done")</formula>
    </cfRule>
  </conditionalFormatting>
  <conditionalFormatting sqref="F41:F48">
    <cfRule type="expression" dxfId="32" priority="11">
      <formula>$K41="WIP"</formula>
    </cfRule>
    <cfRule type="expression" dxfId="31" priority="12">
      <formula>$K41="DONE"</formula>
    </cfRule>
    <cfRule type="expression" dxfId="30" priority="13">
      <formula>AND($I41&lt;TODAY(), $K41&lt;&gt;"Done")</formula>
    </cfRule>
  </conditionalFormatting>
  <conditionalFormatting sqref="F50">
    <cfRule type="expression" dxfId="29" priority="8">
      <formula>$K50="WIP"</formula>
    </cfRule>
    <cfRule type="expression" dxfId="28" priority="9">
      <formula>$K50="DONE"</formula>
    </cfRule>
    <cfRule type="expression" dxfId="27" priority="10">
      <formula>AND($I50&lt;TODAY(), $K50&lt;&gt;"Done")</formula>
    </cfRule>
  </conditionalFormatting>
  <conditionalFormatting sqref="F7">
    <cfRule type="expression" dxfId="26" priority="5">
      <formula>$K7="WIP"</formula>
    </cfRule>
    <cfRule type="expression" dxfId="25" priority="6">
      <formula>$K7="DONE"</formula>
    </cfRule>
    <cfRule type="expression" dxfId="24" priority="7">
      <formula>AND($I7&lt;TODAY(), $K7&lt;&gt;"Done")</formula>
    </cfRule>
  </conditionalFormatting>
  <conditionalFormatting sqref="F49">
    <cfRule type="expression" dxfId="23" priority="2">
      <formula>$K49="WIP"</formula>
    </cfRule>
    <cfRule type="expression" dxfId="22" priority="3">
      <formula>$K49="DONE"</formula>
    </cfRule>
    <cfRule type="expression" dxfId="21" priority="4">
      <formula>AND($I49&lt;TODAY(), $K49&lt;&gt;"Done")</formula>
    </cfRule>
  </conditionalFormatting>
  <conditionalFormatting sqref="J7:J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{F1C24990-5EBE-4571-ACED-19DDFA066AE6}</x14:id>
        </ext>
      </extLst>
    </cfRule>
  </conditionalFormatting>
  <dataValidations count="6">
    <dataValidation operator="greaterThanOrEqual" allowBlank="1" showInputMessage="1" showErrorMessage="1" sqref="F5" xr:uid="{D897A6DB-2B29-447C-86F8-B5AF5405C51C}"/>
    <dataValidation type="list" allowBlank="1" showInputMessage="1" showErrorMessage="1" sqref="A67:A75 H67:L75" xr:uid="{65DF521E-CA8D-4BB3-91B3-F92D2B18A250}">
      <formula1>$N$4:$Q$4</formula1>
    </dataValidation>
    <dataValidation type="list" allowBlank="1" showInputMessage="1" showErrorMessage="1" sqref="A51:A66" xr:uid="{9AF4C490-C77C-45B9-8DB4-1FED68E1E797}">
      <formula1>$M$4:$R$4</formula1>
    </dataValidation>
    <dataValidation type="list" allowBlank="1" showInputMessage="1" showErrorMessage="1" sqref="K51:K66" xr:uid="{F7B81127-6E96-4EB0-A2C8-01F56DC418D8}">
      <formula1>$F$3:$F$3</formula1>
    </dataValidation>
    <dataValidation type="whole" allowBlank="1" showInputMessage="1" showErrorMessage="1" sqref="A7:A50" xr:uid="{2CF348A0-9AE7-4961-A2C0-A08BEAD3F14D}">
      <formula1>1</formula1>
      <formula2>366</formula2>
    </dataValidation>
    <dataValidation type="list" allowBlank="1" showInputMessage="1" showErrorMessage="1" sqref="K7:K50" xr:uid="{01F80D28-3BFE-45C8-A06F-3C13F47549FC}">
      <formula1>"ToDo,WIP,Done"</formula1>
    </dataValidation>
  </dataValidations>
  <hyperlinks>
    <hyperlink ref="L11" r:id="rId1" xr:uid="{7F7DDCAC-C680-46BE-B13C-296852EF1E69}"/>
    <hyperlink ref="L49" r:id="rId2" display="https://www.youtube.com/user/tusharroy2525/playlists" xr:uid="{40BF1645-3152-44A4-8E3B-E8346208DF9B}"/>
    <hyperlink ref="L50" r:id="rId3" display="https://www.youtube.com/channel/UCn1XnDWhsLS5URXTi5wtFTA/playlists" xr:uid="{7D25C37A-2318-4437-AD66-5245A15B0C27}"/>
    <hyperlink ref="L29" r:id="rId4" display="https://www.youtube.com/user/mycodeschool/playlists" xr:uid="{FAA79292-106D-47D2-9A2E-E3AE13B4BADA}"/>
    <hyperlink ref="L24" r:id="rId5" display="https://www.youtube.com/user/koushks/playlists" xr:uid="{6DB336F5-502F-4C10-8A89-3CF6119263CB}"/>
    <hyperlink ref="L26" r:id="rId6" display="https://www.youtube.com/channel/UC8OU1Tc1kxiI37uXBAbTX7A/playlists" xr:uid="{C859B24A-0497-4C20-B3E9-DCD570843E74}"/>
    <hyperlink ref="L47" r:id="rId7" display="https://www.youtube.com/channel/UCRPMAqdtSgd0Ipeef7iFsKw/playlists" xr:uid="{D72622B9-519D-48B7-90E9-B6E2DEEF1BB6}"/>
    <hyperlink ref="L48" r:id="rId8" display="https://www.youtube.com/channel/UCRPMAqdtSgd0Ipeef7iFsKw/playlists" xr:uid="{8960D6CF-BD63-44AB-A8BB-274E6D01E1BC}"/>
    <hyperlink ref="L30" r:id="rId9" display="https://www.youtube.com/watch?v=0IAPZzGSbME&amp;list=PLDN4rrl48XKpZkf03iYFl-O29szjTrs_O " xr:uid="{FFA9D4BC-DBE2-4605-8B02-9DD8543956E0}"/>
    <hyperlink ref="L10" r:id="rId10" display="https://www.youtube.com/watch?v=gpIUfj3KaOc&amp;list=PLqq-6Pq4lTTa9YGfyhyW2CqdtW9RtY-I3 " xr:uid="{9531405F-379A-4FB8-B785-66E5F0588A47}"/>
    <hyperlink ref="L20" r:id="rId11" display="https://www.youtube.com/watch?v=2E3WqYupx7c&amp;list=PLqq-6Pq4lTTa4ad5JISViSb2FVG8Vwa4o " xr:uid="{E7C00589-8FA4-4386-B4F4-6223FA659E91}"/>
    <hyperlink ref="L9" r:id="rId12" display="https://www.youtube.com/watch?v=msXL2oDexqw&amp;list=PLqq-6Pq4lTTbx8p2oCgcAQGQyqN8XeA1x " xr:uid="{307567A4-F8B7-4A22-BC11-6961C0F8B337}"/>
    <hyperlink ref="L16" r:id="rId13" display="https://www.youtube.com/user/koushks/playlists" xr:uid="{5765263A-08EF-4AB4-9D43-D07E184B9E91}"/>
    <hyperlink ref="L19" r:id="rId14" display="https://www.youtube.com/user/koushks/playlists" xr:uid="{E152524F-29D6-4B9E-92F1-D0343639CE7B}"/>
    <hyperlink ref="L25" r:id="rId15" display="https://www.youtube.com/user/koushks/playlists" xr:uid="{62E5D02A-A4DB-4CDF-9995-A55402E43496}"/>
    <hyperlink ref="L42" r:id="rId16" display="https://www.youtube.com/channel/UC0RhatS1pyxInC00YKjjBqQ/playlists" xr:uid="{F9D482B7-FF9F-4519-8D22-7CAD5EB52773}"/>
    <hyperlink ref="L41" r:id="rId17" display="https://www.youtube.com/channel/UC0RhatS1pyxInC00YKjjBqQ/playlists" xr:uid="{C3EFD4EF-0534-4F70-967A-9F4427191C79}"/>
    <hyperlink ref="L8" r:id="rId18" xr:uid="{4E26C890-E9AC-4AAD-AFB9-B000987556E2}"/>
    <hyperlink ref="L44" r:id="rId19" xr:uid="{E4952E75-0EC7-4FB9-8251-5CDBE89B2023}"/>
    <hyperlink ref="L27" r:id="rId20" xr:uid="{24CB5E11-CEAA-417E-81A8-542EB3384903}"/>
    <hyperlink ref="L46" r:id="rId21" xr:uid="{392E00A4-F0ED-4448-B49F-5B6F34592003}"/>
    <hyperlink ref="L28" r:id="rId22" xr:uid="{381430CA-1009-460B-B458-27075DB5719F}"/>
    <hyperlink ref="L21" r:id="rId23" xr:uid="{96C2A0F2-CA9B-47D3-9367-CC24D1DD5D3C}"/>
    <hyperlink ref="L31" r:id="rId24" xr:uid="{5689B55D-15BB-4A5B-8E6D-A200FA449FC9}"/>
    <hyperlink ref="L22" r:id="rId25" xr:uid="{536CFCDD-27D6-4696-8A3F-D2966F01710C}"/>
    <hyperlink ref="L15" r:id="rId26" display="https://www.youtube.com/user/koushks/playlists" xr:uid="{A377F793-32E7-4383-A1BD-A45179E06D31}"/>
    <hyperlink ref="L14" r:id="rId27" display="https://www.youtube.com/user/koushks/playlists" xr:uid="{4B9A2A5C-A66D-45F2-8A68-9A8727544AEC}"/>
    <hyperlink ref="L17" r:id="rId28" display="https://www.youtube.com/user/koushks/playlists" xr:uid="{8BBB3586-4491-4161-99DF-ACE88F4BF644}"/>
    <hyperlink ref="L18" r:id="rId29" display="https://www.youtube.com/user/koushks/playlists" xr:uid="{515EBD3E-21CC-4071-B094-032DFA6368E5}"/>
    <hyperlink ref="L23" r:id="rId30" xr:uid="{0AF47463-3D15-43DC-A95A-DD440909FADD}"/>
    <hyperlink ref="L45" r:id="rId31" xr:uid="{140AB54C-F00C-40DC-A1A3-D06B4D7901F3}"/>
  </hyperlinks>
  <pageMargins left="0.7" right="0.7" top="0.75" bottom="0.75" header="0.3" footer="0.3"/>
  <pageSetup paperSize="9" orientation="portrait" r:id="rId3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DC66D0-72D1-430E-B07A-7F6BD81D33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J7:J13 J50 J26:J36 J39:J48</xm:sqref>
        </x14:conditionalFormatting>
        <x14:conditionalFormatting xmlns:xm="http://schemas.microsoft.com/office/excel/2006/main">
          <x14:cfRule type="dataBar" id="{71A71E91-593B-43C1-84A0-C7B765027C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J41</xm:sqref>
        </x14:conditionalFormatting>
        <x14:conditionalFormatting xmlns:xm="http://schemas.microsoft.com/office/excel/2006/main">
          <x14:cfRule type="dataBar" id="{99EB360A-8B1E-45F7-BD61-2DA1BB45C6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J48</xm:sqref>
        </x14:conditionalFormatting>
        <x14:conditionalFormatting xmlns:xm="http://schemas.microsoft.com/office/excel/2006/main">
          <x14:cfRule type="dataBar" id="{B2C7C756-D617-4AD4-960B-EC8B5EFDD9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J42</xm:sqref>
        </x14:conditionalFormatting>
        <x14:conditionalFormatting xmlns:xm="http://schemas.microsoft.com/office/excel/2006/main">
          <x14:cfRule type="dataBar" id="{5C213607-A59A-40CC-80FA-4F900846AC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J43</xm:sqref>
        </x14:conditionalFormatting>
        <x14:conditionalFormatting xmlns:xm="http://schemas.microsoft.com/office/excel/2006/main">
          <x14:cfRule type="dataBar" id="{4AF9F028-2517-4197-BA17-E7A948AE27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J47</xm:sqref>
        </x14:conditionalFormatting>
        <x14:conditionalFormatting xmlns:xm="http://schemas.microsoft.com/office/excel/2006/main">
          <x14:cfRule type="dataBar" id="{6481026D-1551-4CE2-93F5-87261A9DCC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J45</xm:sqref>
        </x14:conditionalFormatting>
        <x14:conditionalFormatting xmlns:xm="http://schemas.microsoft.com/office/excel/2006/main">
          <x14:cfRule type="dataBar" id="{8E8B18FD-2D2F-4A86-93AB-17FCD31BD5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J44</xm:sqref>
        </x14:conditionalFormatting>
        <x14:conditionalFormatting xmlns:xm="http://schemas.microsoft.com/office/excel/2006/main">
          <x14:cfRule type="dataBar" id="{16E884EF-1BA1-47D2-A6D1-4F6FF5769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J46</xm:sqref>
        </x14:conditionalFormatting>
        <x14:conditionalFormatting xmlns:xm="http://schemas.microsoft.com/office/excel/2006/main">
          <x14:cfRule type="dataBar" id="{A9985295-71DE-4137-A3EB-AF48F66F3C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J17:J27 J15</xm:sqref>
        </x14:conditionalFormatting>
        <x14:conditionalFormatting xmlns:xm="http://schemas.microsoft.com/office/excel/2006/main">
          <x14:cfRule type="dataBar" id="{995ACAB5-5058-49BB-BD95-C2873264F0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</xm:sqref>
        </x14:conditionalFormatting>
        <x14:conditionalFormatting xmlns:xm="http://schemas.microsoft.com/office/excel/2006/main">
          <x14:cfRule type="dataBar" id="{312DEF98-BADB-43A1-9623-74E3B9E6E4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</xm:sqref>
        </x14:conditionalFormatting>
        <x14:conditionalFormatting xmlns:xm="http://schemas.microsoft.com/office/excel/2006/main">
          <x14:cfRule type="dataBar" id="{EF6910B7-2F14-4B16-8756-BF8319D872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J7:J15 J50 J39:J48 J17:J36</xm:sqref>
        </x14:conditionalFormatting>
        <x14:conditionalFormatting xmlns:xm="http://schemas.microsoft.com/office/excel/2006/main">
          <x14:cfRule type="dataBar" id="{FB8D9B1B-6BBA-4097-A648-12816AFCF6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J28</xm:sqref>
        </x14:conditionalFormatting>
        <x14:conditionalFormatting xmlns:xm="http://schemas.microsoft.com/office/excel/2006/main">
          <x14:cfRule type="dataBar" id="{153316CF-82F1-4EF8-A56D-68C9D06E62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</xm:sqref>
        </x14:conditionalFormatting>
        <x14:conditionalFormatting xmlns:xm="http://schemas.microsoft.com/office/excel/2006/main">
          <x14:cfRule type="dataBar" id="{F32074C4-ECD0-447B-990F-14402E6D11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J30</xm:sqref>
        </x14:conditionalFormatting>
        <x14:conditionalFormatting xmlns:xm="http://schemas.microsoft.com/office/excel/2006/main">
          <x14:cfRule type="dataBar" id="{B4126D85-8456-4C87-A387-677E23BECB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J31</xm:sqref>
        </x14:conditionalFormatting>
        <x14:conditionalFormatting xmlns:xm="http://schemas.microsoft.com/office/excel/2006/main">
          <x14:cfRule type="dataBar" id="{F7F37CA8-874D-45A3-A5D1-79F387F832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J32</xm:sqref>
        </x14:conditionalFormatting>
        <x14:conditionalFormatting xmlns:xm="http://schemas.microsoft.com/office/excel/2006/main">
          <x14:cfRule type="dataBar" id="{6C295368-B0A1-4CC4-BA21-090E917970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J33</xm:sqref>
        </x14:conditionalFormatting>
        <x14:conditionalFormatting xmlns:xm="http://schemas.microsoft.com/office/excel/2006/main">
          <x14:cfRule type="dataBar" id="{1800F291-B3E2-4CCA-9B1B-7F39178E3D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J34</xm:sqref>
        </x14:conditionalFormatting>
        <x14:conditionalFormatting xmlns:xm="http://schemas.microsoft.com/office/excel/2006/main">
          <x14:cfRule type="dataBar" id="{B5330173-C0C8-485F-9A9B-D88E0DCFF9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J35</xm:sqref>
        </x14:conditionalFormatting>
        <x14:conditionalFormatting xmlns:xm="http://schemas.microsoft.com/office/excel/2006/main">
          <x14:cfRule type="dataBar" id="{D92EC4E9-E14F-48CA-B1E4-D7A1D090CE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J36</xm:sqref>
        </x14:conditionalFormatting>
        <x14:conditionalFormatting xmlns:xm="http://schemas.microsoft.com/office/excel/2006/main">
          <x14:cfRule type="dataBar" id="{45AE19F8-6B3C-40C4-BBBB-072EBE425B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J16</xm:sqref>
        </x14:conditionalFormatting>
        <x14:conditionalFormatting xmlns:xm="http://schemas.microsoft.com/office/excel/2006/main">
          <x14:cfRule type="dataBar" id="{3F2D775E-4906-417E-8160-2B89283F85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J16</xm:sqref>
        </x14:conditionalFormatting>
        <x14:conditionalFormatting xmlns:xm="http://schemas.microsoft.com/office/excel/2006/main">
          <x14:cfRule type="dataBar" id="{73B841E1-EAB8-4960-A46F-815C68BF56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J49</xm:sqref>
        </x14:conditionalFormatting>
        <x14:conditionalFormatting xmlns:xm="http://schemas.microsoft.com/office/excel/2006/main">
          <x14:cfRule type="dataBar" id="{622EFE50-DD38-4BF5-A37D-8981A4319F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J49</xm:sqref>
        </x14:conditionalFormatting>
        <x14:conditionalFormatting xmlns:xm="http://schemas.microsoft.com/office/excel/2006/main">
          <x14:cfRule type="dataBar" id="{DA394838-0E6D-4919-BD3A-D0DED39B27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</xm:sqref>
        </x14:conditionalFormatting>
        <x14:conditionalFormatting xmlns:xm="http://schemas.microsoft.com/office/excel/2006/main">
          <x14:cfRule type="dataBar" id="{E3D02AFE-A1D2-485E-ABD6-9218436A48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J37</xm:sqref>
        </x14:conditionalFormatting>
        <x14:conditionalFormatting xmlns:xm="http://schemas.microsoft.com/office/excel/2006/main">
          <x14:cfRule type="dataBar" id="{CBCE0CB6-2E17-49FE-9909-D42DAEF567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</xm:sqref>
        </x14:conditionalFormatting>
        <x14:conditionalFormatting xmlns:xm="http://schemas.microsoft.com/office/excel/2006/main">
          <x14:cfRule type="dataBar" id="{1A0CCEC9-FC5E-4C7F-9B08-675BE6ED58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J38</xm:sqref>
        </x14:conditionalFormatting>
        <x14:conditionalFormatting xmlns:xm="http://schemas.microsoft.com/office/excel/2006/main">
          <x14:cfRule type="dataBar" id="{F1C24990-5EBE-4571-ACED-19DDFA066A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J7:J50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6B10-4F3A-4325-9BF9-ED8B7B70037A}">
  <sheetPr>
    <pageSetUpPr autoPageBreaks="0" fitToPage="1"/>
  </sheetPr>
  <dimension ref="A1:N168"/>
  <sheetViews>
    <sheetView showGridLines="0" topLeftCell="A73" zoomScale="75" zoomScaleNormal="75" workbookViewId="0">
      <selection activeCell="F78" sqref="F78"/>
    </sheetView>
  </sheetViews>
  <sheetFormatPr defaultColWidth="8.77734375" defaultRowHeight="14.4" x14ac:dyDescent="0.3"/>
  <cols>
    <col min="1" max="1" width="2" style="6" customWidth="1"/>
    <col min="2" max="2" width="38.6640625" style="6" customWidth="1"/>
    <col min="3" max="3" width="39" style="6" customWidth="1"/>
    <col min="4" max="4" width="39.6640625" style="6" customWidth="1"/>
    <col min="5" max="5" width="39.109375" style="6" customWidth="1"/>
    <col min="6" max="6" width="38.6640625" style="6" customWidth="1"/>
    <col min="7" max="7" width="38.77734375" style="6" customWidth="1"/>
    <col min="8" max="8" width="38.5546875" style="6" customWidth="1"/>
    <col min="9" max="9" width="2.44140625" style="6" customWidth="1"/>
    <col min="10" max="10" width="12.77734375" style="6" customWidth="1"/>
    <col min="11" max="13" width="8.77734375" style="6"/>
    <col min="14" max="14" width="6.77734375" style="6" customWidth="1"/>
    <col min="15" max="16384" width="8.77734375" style="6"/>
  </cols>
  <sheetData>
    <row r="1" spans="1:8" ht="54" customHeight="1" x14ac:dyDescent="0.85">
      <c r="A1" s="14"/>
      <c r="B1" s="16">
        <f ca="1">YEAR(TODAY())</f>
        <v>2020</v>
      </c>
      <c r="C1" s="61" t="s">
        <v>32</v>
      </c>
      <c r="D1" s="61"/>
      <c r="E1" s="61"/>
      <c r="F1" s="14"/>
      <c r="G1" s="14"/>
      <c r="H1" s="14"/>
    </row>
    <row r="2" spans="1:8" ht="14.25" customHeight="1" x14ac:dyDescent="0.3">
      <c r="A2" s="17"/>
      <c r="B2" s="12" t="s">
        <v>31</v>
      </c>
      <c r="C2" s="13" t="str">
        <f t="shared" ref="C2:H2" ca="1" si="0">UPPER(TEXT(C3,"dddd"))</f>
        <v>TUESDAY</v>
      </c>
      <c r="D2" s="12" t="str">
        <f t="shared" ca="1" si="0"/>
        <v>WEDNESDAY</v>
      </c>
      <c r="E2" s="13" t="str">
        <f t="shared" ca="1" si="0"/>
        <v>THURSDAY</v>
      </c>
      <c r="F2" s="12" t="str">
        <f t="shared" ca="1" si="0"/>
        <v>FRIDAY</v>
      </c>
      <c r="G2" s="13" t="str">
        <f t="shared" ca="1" si="0"/>
        <v>SATURDAY</v>
      </c>
      <c r="H2" s="12" t="str">
        <f t="shared" ca="1" si="0"/>
        <v>SUNDAY</v>
      </c>
    </row>
    <row r="3" spans="1:8" ht="16.5" customHeight="1" x14ac:dyDescent="0.3">
      <c r="B3" s="8">
        <f t="array" aca="1" ref="B3:H3" ca="1">Days+1+DATE(Calendar1Year,Calendar1MonthOption,1)-WEEKDAY(DATE(Calendar1Year,Calendar1MonthOption,1),WeekdayOption)</f>
        <v>43829</v>
      </c>
      <c r="C3" s="8">
        <f ca="1"/>
        <v>43830</v>
      </c>
      <c r="D3" s="8">
        <f ca="1"/>
        <v>43831</v>
      </c>
      <c r="E3" s="8">
        <f ca="1"/>
        <v>43832</v>
      </c>
      <c r="F3" s="8">
        <f ca="1"/>
        <v>43833</v>
      </c>
      <c r="G3" s="8">
        <f ca="1"/>
        <v>43834</v>
      </c>
      <c r="H3" s="10">
        <f ca="1"/>
        <v>43835</v>
      </c>
    </row>
    <row r="4" spans="1:8" ht="56.25" customHeight="1" x14ac:dyDescent="0.3">
      <c r="B4" s="7"/>
      <c r="C4" s="7"/>
      <c r="D4" s="7"/>
      <c r="E4" s="7"/>
      <c r="F4" s="7"/>
      <c r="G4" s="7"/>
      <c r="H4" s="11"/>
    </row>
    <row r="5" spans="1:8" ht="16.5" customHeight="1" x14ac:dyDescent="0.3">
      <c r="B5" s="8">
        <f t="array" aca="1" ref="B5:H5" ca="1">Days+8+DATE(Calendar1Year,Calendar1MonthOption,1)-WEEKDAY(DATE(Calendar1Year,Calendar1MonthOption,1),WeekdayOption)</f>
        <v>43836</v>
      </c>
      <c r="C5" s="8">
        <f ca="1"/>
        <v>43837</v>
      </c>
      <c r="D5" s="8">
        <f ca="1"/>
        <v>43838</v>
      </c>
      <c r="E5" s="8">
        <f ca="1"/>
        <v>43839</v>
      </c>
      <c r="F5" s="8">
        <f ca="1"/>
        <v>43840</v>
      </c>
      <c r="G5" s="8">
        <f ca="1"/>
        <v>43841</v>
      </c>
      <c r="H5" s="10">
        <f ca="1"/>
        <v>43842</v>
      </c>
    </row>
    <row r="6" spans="1:8" ht="56.25" customHeight="1" x14ac:dyDescent="0.3">
      <c r="B6" s="7"/>
      <c r="C6" s="7"/>
      <c r="D6" s="7"/>
      <c r="E6" s="7"/>
      <c r="F6" s="7"/>
      <c r="G6" s="7"/>
      <c r="H6" s="18"/>
    </row>
    <row r="7" spans="1:8" ht="16.5" customHeight="1" x14ac:dyDescent="0.3">
      <c r="B7" s="8">
        <f t="array" aca="1" ref="B7:H7" ca="1">Days+15+DATE(Calendar1Year,Calendar1MonthOption,1)-WEEKDAY(DATE(Calendar1Year,Calendar1MonthOption,1),WeekdayOption)</f>
        <v>43843</v>
      </c>
      <c r="C7" s="8">
        <f ca="1"/>
        <v>43844</v>
      </c>
      <c r="D7" s="8">
        <f ca="1"/>
        <v>43845</v>
      </c>
      <c r="E7" s="8">
        <f ca="1"/>
        <v>43846</v>
      </c>
      <c r="F7" s="8">
        <f ca="1"/>
        <v>43847</v>
      </c>
      <c r="G7" s="8">
        <f ca="1"/>
        <v>43848</v>
      </c>
      <c r="H7" s="10">
        <f ca="1"/>
        <v>43849</v>
      </c>
    </row>
    <row r="8" spans="1:8" ht="56.25" customHeight="1" x14ac:dyDescent="0.3">
      <c r="B8" s="7"/>
      <c r="C8" s="7"/>
      <c r="D8" s="7"/>
      <c r="E8" s="7"/>
      <c r="F8" s="7"/>
      <c r="G8" s="7"/>
      <c r="H8" s="11"/>
    </row>
    <row r="9" spans="1:8" ht="16.5" customHeight="1" x14ac:dyDescent="0.3">
      <c r="B9" s="8">
        <f t="array" aca="1" ref="B9:H9" ca="1">Days+22+DATE(Calendar1Year,Calendar1MonthOption,1)-WEEKDAY(DATE(Calendar1Year,Calendar1MonthOption,1),WeekdayOption)</f>
        <v>43850</v>
      </c>
      <c r="C9" s="8">
        <f ca="1"/>
        <v>43851</v>
      </c>
      <c r="D9" s="8">
        <f ca="1"/>
        <v>43852</v>
      </c>
      <c r="E9" s="8">
        <f ca="1"/>
        <v>43853</v>
      </c>
      <c r="F9" s="8">
        <f ca="1"/>
        <v>43854</v>
      </c>
      <c r="G9" s="8">
        <f ca="1"/>
        <v>43855</v>
      </c>
      <c r="H9" s="10">
        <f ca="1"/>
        <v>43856</v>
      </c>
    </row>
    <row r="10" spans="1:8" ht="56.25" customHeight="1" x14ac:dyDescent="0.3">
      <c r="B10" s="7"/>
      <c r="C10" s="7"/>
      <c r="D10" s="7"/>
      <c r="E10" s="7"/>
      <c r="F10" s="7"/>
      <c r="G10" s="7"/>
      <c r="H10" s="11"/>
    </row>
    <row r="11" spans="1:8" ht="16.5" customHeight="1" x14ac:dyDescent="0.3">
      <c r="B11" s="8">
        <f t="array" aca="1" ref="B11:H11" ca="1">Days+29+DATE(Calendar1Year,Calendar1MonthOption,1)-WEEKDAY(DATE(Calendar1Year,Calendar1MonthOption,1),WeekdayOption)</f>
        <v>43857</v>
      </c>
      <c r="C11" s="8">
        <f ca="1"/>
        <v>43858</v>
      </c>
      <c r="D11" s="8">
        <f ca="1"/>
        <v>43859</v>
      </c>
      <c r="E11" s="8">
        <f ca="1"/>
        <v>43860</v>
      </c>
      <c r="F11" s="8">
        <f ca="1"/>
        <v>43861</v>
      </c>
      <c r="G11" s="8">
        <f ca="1"/>
        <v>43862</v>
      </c>
      <c r="H11" s="10">
        <f ca="1"/>
        <v>43863</v>
      </c>
    </row>
    <row r="12" spans="1:8" ht="57" customHeight="1" x14ac:dyDescent="0.3">
      <c r="B12" s="7"/>
      <c r="C12" s="7"/>
      <c r="D12" s="7"/>
      <c r="E12" s="7"/>
      <c r="F12" s="7"/>
      <c r="G12" s="7"/>
      <c r="H12" s="11"/>
    </row>
    <row r="13" spans="1:8" ht="16.5" customHeight="1" x14ac:dyDescent="0.3">
      <c r="B13" s="8">
        <f t="array" aca="1" ref="B13:C13" ca="1">Days+36+DATE(Calendar1Year,Calendar1MonthOption,1)-WEEKDAY(DATE(Calendar1Year,Calendar1MonthOption,1),WeekdayOption)</f>
        <v>43864</v>
      </c>
      <c r="C13" s="8">
        <f ca="1"/>
        <v>43865</v>
      </c>
      <c r="D13" s="62" t="s">
        <v>30</v>
      </c>
      <c r="E13" s="62"/>
      <c r="F13" s="62"/>
      <c r="G13" s="62"/>
      <c r="H13" s="62"/>
    </row>
    <row r="14" spans="1:8" ht="63.75" customHeight="1" x14ac:dyDescent="0.3">
      <c r="B14" s="7"/>
      <c r="C14" s="7"/>
      <c r="D14" s="58"/>
      <c r="E14" s="58"/>
      <c r="F14" s="58"/>
      <c r="G14" s="58"/>
      <c r="H14" s="58"/>
    </row>
    <row r="15" spans="1:8" ht="54" customHeight="1" x14ac:dyDescent="0.85">
      <c r="A15" s="14"/>
      <c r="B15" s="16">
        <f ca="1">YEAR(DATE(Calendar1Year,Calendar1MonthOption+1,1))</f>
        <v>2020</v>
      </c>
      <c r="C15" s="61" t="str">
        <f ca="1">TEXT(DATE(Calendar1Year,Calendar1MonthOption+1,1),"mmmm")</f>
        <v>February</v>
      </c>
      <c r="D15" s="61"/>
      <c r="E15" s="61"/>
      <c r="F15" s="15"/>
      <c r="G15" s="15"/>
      <c r="H15" s="14"/>
    </row>
    <row r="16" spans="1:8" ht="14.25" customHeight="1" x14ac:dyDescent="0.3">
      <c r="A16" s="17"/>
      <c r="B16" s="12" t="str">
        <f t="shared" ref="B16:H16" ca="1" si="1">UPPER(TEXT(B17,"dddd"))</f>
        <v>MONDAY</v>
      </c>
      <c r="C16" s="13" t="str">
        <f t="shared" ca="1" si="1"/>
        <v>TUESDAY</v>
      </c>
      <c r="D16" s="12" t="str">
        <f t="shared" ca="1" si="1"/>
        <v>WEDNESDAY</v>
      </c>
      <c r="E16" s="13" t="str">
        <f t="shared" ca="1" si="1"/>
        <v>THURSDAY</v>
      </c>
      <c r="F16" s="12" t="str">
        <f t="shared" ca="1" si="1"/>
        <v>FRIDAY</v>
      </c>
      <c r="G16" s="13" t="str">
        <f t="shared" ca="1" si="1"/>
        <v>SATURDAY</v>
      </c>
      <c r="H16" s="12" t="str">
        <f t="shared" ca="1" si="1"/>
        <v>SUNDAY</v>
      </c>
    </row>
    <row r="17" spans="1:8" ht="16.5" customHeight="1" x14ac:dyDescent="0.3">
      <c r="B17" s="8">
        <f t="array" aca="1" ref="B17:H17" ca="1">Days+1+DATE(Calendar2Year,Calendar2MonthOption,1)-WEEKDAY(DATE(Calendar2Year,Calendar2MonthOption,1),WeekdayOption)</f>
        <v>43857</v>
      </c>
      <c r="C17" s="8">
        <f ca="1"/>
        <v>43858</v>
      </c>
      <c r="D17" s="8">
        <f ca="1"/>
        <v>43859</v>
      </c>
      <c r="E17" s="8">
        <f ca="1"/>
        <v>43860</v>
      </c>
      <c r="F17" s="8">
        <f ca="1"/>
        <v>43861</v>
      </c>
      <c r="G17" s="8">
        <f ca="1"/>
        <v>43862</v>
      </c>
      <c r="H17" s="10">
        <f ca="1"/>
        <v>43863</v>
      </c>
    </row>
    <row r="18" spans="1:8" ht="56.25" customHeight="1" x14ac:dyDescent="0.3">
      <c r="B18" s="7"/>
      <c r="C18" s="7"/>
      <c r="D18" s="7"/>
      <c r="E18" s="7"/>
      <c r="F18" s="7"/>
      <c r="G18" s="7"/>
      <c r="H18" s="11"/>
    </row>
    <row r="19" spans="1:8" ht="16.5" customHeight="1" x14ac:dyDescent="0.3">
      <c r="B19" s="8">
        <f t="array" aca="1" ref="B19:H19" ca="1">Days+8+DATE(Calendar2Year,Calendar2MonthOption,1)-WEEKDAY(DATE(Calendar2Year,Calendar2MonthOption,1),WeekdayOption)</f>
        <v>43864</v>
      </c>
      <c r="C19" s="8">
        <f ca="1"/>
        <v>43865</v>
      </c>
      <c r="D19" s="8">
        <f ca="1"/>
        <v>43866</v>
      </c>
      <c r="E19" s="8">
        <f ca="1"/>
        <v>43867</v>
      </c>
      <c r="F19" s="8">
        <f ca="1"/>
        <v>43868</v>
      </c>
      <c r="G19" s="8">
        <f ca="1"/>
        <v>43869</v>
      </c>
      <c r="H19" s="10">
        <f ca="1"/>
        <v>43870</v>
      </c>
    </row>
    <row r="20" spans="1:8" ht="56.25" customHeight="1" x14ac:dyDescent="0.3">
      <c r="B20" s="7"/>
      <c r="C20" s="7"/>
      <c r="D20" s="7"/>
      <c r="E20" s="7"/>
      <c r="F20" s="7"/>
      <c r="G20" s="7"/>
      <c r="H20" s="11"/>
    </row>
    <row r="21" spans="1:8" ht="16.5" customHeight="1" x14ac:dyDescent="0.3">
      <c r="B21" s="8">
        <f t="array" aca="1" ref="B21:H21" ca="1">Days+15+DATE(Calendar2Year,Calendar2MonthOption,1)-WEEKDAY(DATE(Calendar2Year,Calendar2MonthOption,1),WeekdayOption)</f>
        <v>43871</v>
      </c>
      <c r="C21" s="8">
        <f ca="1"/>
        <v>43872</v>
      </c>
      <c r="D21" s="8">
        <f ca="1"/>
        <v>43873</v>
      </c>
      <c r="E21" s="8">
        <f ca="1"/>
        <v>43874</v>
      </c>
      <c r="F21" s="8">
        <f ca="1"/>
        <v>43875</v>
      </c>
      <c r="G21" s="8">
        <f ca="1"/>
        <v>43876</v>
      </c>
      <c r="H21" s="10">
        <f ca="1"/>
        <v>43877</v>
      </c>
    </row>
    <row r="22" spans="1:8" ht="56.25" customHeight="1" x14ac:dyDescent="0.3">
      <c r="B22" s="7"/>
      <c r="C22" s="7"/>
      <c r="D22" s="7"/>
      <c r="E22" s="7"/>
      <c r="F22" s="7"/>
      <c r="G22" s="7"/>
      <c r="H22" s="11"/>
    </row>
    <row r="23" spans="1:8" ht="16.5" customHeight="1" x14ac:dyDescent="0.3">
      <c r="B23" s="8">
        <f t="array" aca="1" ref="B23:H23" ca="1">Days+22+DATE(Calendar2Year,Calendar2MonthOption,1)-WEEKDAY(DATE(Calendar2Year,Calendar2MonthOption,1),WeekdayOption)</f>
        <v>43878</v>
      </c>
      <c r="C23" s="8">
        <f ca="1"/>
        <v>43879</v>
      </c>
      <c r="D23" s="8">
        <f ca="1"/>
        <v>43880</v>
      </c>
      <c r="E23" s="8">
        <f ca="1"/>
        <v>43881</v>
      </c>
      <c r="F23" s="8">
        <f ca="1"/>
        <v>43882</v>
      </c>
      <c r="G23" s="8">
        <f ca="1"/>
        <v>43883</v>
      </c>
      <c r="H23" s="10">
        <f ca="1"/>
        <v>43884</v>
      </c>
    </row>
    <row r="24" spans="1:8" ht="56.25" customHeight="1" x14ac:dyDescent="0.3">
      <c r="B24" s="7"/>
      <c r="C24" s="7"/>
      <c r="D24" s="7"/>
      <c r="E24" s="7"/>
      <c r="F24" s="7"/>
      <c r="G24" s="7"/>
      <c r="H24" s="11"/>
    </row>
    <row r="25" spans="1:8" ht="16.5" customHeight="1" x14ac:dyDescent="0.3">
      <c r="B25" s="8">
        <f t="array" aca="1" ref="B25:H25" ca="1">Days+29+DATE(Calendar2Year,Calendar2MonthOption,1)-WEEKDAY(DATE(Calendar2Year,Calendar2MonthOption,1),WeekdayOption)</f>
        <v>43885</v>
      </c>
      <c r="C25" s="8">
        <f ca="1"/>
        <v>43886</v>
      </c>
      <c r="D25" s="8">
        <f ca="1"/>
        <v>43887</v>
      </c>
      <c r="E25" s="8">
        <f ca="1"/>
        <v>43888</v>
      </c>
      <c r="F25" s="8">
        <f ca="1"/>
        <v>43889</v>
      </c>
      <c r="G25" s="8">
        <f ca="1"/>
        <v>43890</v>
      </c>
      <c r="H25" s="10">
        <f ca="1"/>
        <v>43891</v>
      </c>
    </row>
    <row r="26" spans="1:8" ht="57" customHeight="1" x14ac:dyDescent="0.3">
      <c r="B26" s="7"/>
      <c r="C26" s="7"/>
      <c r="D26" s="7"/>
      <c r="E26" s="7"/>
      <c r="F26" s="7"/>
      <c r="G26" s="7"/>
      <c r="H26" s="9"/>
    </row>
    <row r="27" spans="1:8" ht="16.5" customHeight="1" x14ac:dyDescent="0.3">
      <c r="B27" s="8">
        <f t="array" aca="1" ref="B27:C27" ca="1">Days+36+DATE(Calendar2Year,Calendar2MonthOption,1)-WEEKDAY(DATE(Calendar2Year,Calendar2MonthOption,1),WeekdayOption)</f>
        <v>43892</v>
      </c>
      <c r="C27" s="8">
        <f ca="1"/>
        <v>43893</v>
      </c>
      <c r="D27" s="60" t="s">
        <v>30</v>
      </c>
      <c r="E27" s="60"/>
      <c r="F27" s="60"/>
      <c r="G27" s="60"/>
      <c r="H27" s="60"/>
    </row>
    <row r="28" spans="1:8" ht="63.75" customHeight="1" x14ac:dyDescent="0.3">
      <c r="B28" s="7"/>
      <c r="C28" s="7"/>
      <c r="D28" s="58"/>
      <c r="E28" s="58"/>
      <c r="F28" s="58"/>
      <c r="G28" s="58"/>
      <c r="H28" s="58"/>
    </row>
    <row r="29" spans="1:8" ht="54" customHeight="1" x14ac:dyDescent="0.85">
      <c r="A29" s="14"/>
      <c r="B29" s="16">
        <f ca="1">YEAR(DATE(Calendar2Year,Calendar2MonthOption+1,1))</f>
        <v>2020</v>
      </c>
      <c r="C29" s="61" t="str">
        <f ca="1">TEXT(DATE(Calendar2Year,Calendar2MonthOption+1,1),"mmmm")</f>
        <v>March</v>
      </c>
      <c r="D29" s="61"/>
      <c r="E29" s="61"/>
      <c r="F29" s="15"/>
      <c r="G29" s="15"/>
      <c r="H29" s="14"/>
    </row>
    <row r="30" spans="1:8" ht="14.25" customHeight="1" x14ac:dyDescent="0.3">
      <c r="A30" s="17"/>
      <c r="B30" s="12" t="str">
        <f t="shared" ref="B30:H30" ca="1" si="2">UPPER(TEXT(B31,"dddd"))</f>
        <v>MONDAY</v>
      </c>
      <c r="C30" s="13" t="str">
        <f t="shared" ca="1" si="2"/>
        <v>TUESDAY</v>
      </c>
      <c r="D30" s="12" t="str">
        <f t="shared" ca="1" si="2"/>
        <v>WEDNESDAY</v>
      </c>
      <c r="E30" s="13" t="str">
        <f t="shared" ca="1" si="2"/>
        <v>THURSDAY</v>
      </c>
      <c r="F30" s="12" t="str">
        <f t="shared" ca="1" si="2"/>
        <v>FRIDAY</v>
      </c>
      <c r="G30" s="13" t="str">
        <f t="shared" ca="1" si="2"/>
        <v>SATURDAY</v>
      </c>
      <c r="H30" s="12" t="str">
        <f t="shared" ca="1" si="2"/>
        <v>SUNDAY</v>
      </c>
    </row>
    <row r="31" spans="1:8" ht="16.5" customHeight="1" x14ac:dyDescent="0.3">
      <c r="B31" s="8">
        <f t="array" aca="1" ref="B31:H31" ca="1">Days+1+DATE(Calendar3Year,Calendar3MonthOption,1)-WEEKDAY(DATE(Calendar3Year,Calendar3MonthOption,1),WeekdayOption)</f>
        <v>43885</v>
      </c>
      <c r="C31" s="8">
        <f ca="1"/>
        <v>43886</v>
      </c>
      <c r="D31" s="8">
        <f ca="1"/>
        <v>43887</v>
      </c>
      <c r="E31" s="8">
        <f ca="1"/>
        <v>43888</v>
      </c>
      <c r="F31" s="8">
        <f ca="1"/>
        <v>43889</v>
      </c>
      <c r="G31" s="8">
        <f ca="1"/>
        <v>43890</v>
      </c>
      <c r="H31" s="10">
        <f ca="1"/>
        <v>43891</v>
      </c>
    </row>
    <row r="32" spans="1:8" ht="56.25" customHeight="1" x14ac:dyDescent="0.3">
      <c r="B32" s="7"/>
      <c r="C32" s="7"/>
      <c r="D32" s="7"/>
      <c r="E32" s="7"/>
      <c r="F32" s="7"/>
      <c r="G32" s="7"/>
      <c r="H32" s="11"/>
    </row>
    <row r="33" spans="1:10" ht="16.5" customHeight="1" x14ac:dyDescent="0.3">
      <c r="B33" s="8">
        <f t="array" aca="1" ref="B33:H33" ca="1">Days+8+DATE(Calendar3Year,Calendar3MonthOption,1)-WEEKDAY(DATE(Calendar3Year,Calendar3MonthOption,1),WeekdayOption)</f>
        <v>43892</v>
      </c>
      <c r="C33" s="8">
        <f ca="1"/>
        <v>43893</v>
      </c>
      <c r="D33" s="8">
        <f ca="1"/>
        <v>43894</v>
      </c>
      <c r="E33" s="8">
        <f ca="1"/>
        <v>43895</v>
      </c>
      <c r="F33" s="8">
        <f ca="1"/>
        <v>43896</v>
      </c>
      <c r="G33" s="8">
        <f ca="1"/>
        <v>43897</v>
      </c>
      <c r="H33" s="10">
        <f ca="1"/>
        <v>43898</v>
      </c>
    </row>
    <row r="34" spans="1:10" ht="56.25" customHeight="1" x14ac:dyDescent="0.3">
      <c r="B34" s="7"/>
      <c r="C34" s="7"/>
      <c r="D34" s="7"/>
      <c r="E34" s="7"/>
      <c r="F34" s="7"/>
      <c r="G34" s="7"/>
      <c r="H34" s="11"/>
    </row>
    <row r="35" spans="1:10" ht="16.5" customHeight="1" x14ac:dyDescent="0.3">
      <c r="B35" s="8">
        <f t="array" aca="1" ref="B35:H35" ca="1">Days+15+DATE(Calendar3Year,Calendar3MonthOption,1)-WEEKDAY(DATE(Calendar3Year,Calendar3MonthOption,1),WeekdayOption)</f>
        <v>43899</v>
      </c>
      <c r="C35" s="8">
        <f ca="1"/>
        <v>43900</v>
      </c>
      <c r="D35" s="8">
        <f ca="1"/>
        <v>43901</v>
      </c>
      <c r="E35" s="8">
        <f ca="1"/>
        <v>43902</v>
      </c>
      <c r="F35" s="8">
        <f ca="1"/>
        <v>43903</v>
      </c>
      <c r="G35" s="8">
        <f ca="1"/>
        <v>43904</v>
      </c>
      <c r="H35" s="10">
        <f ca="1"/>
        <v>43905</v>
      </c>
    </row>
    <row r="36" spans="1:10" ht="56.25" customHeight="1" x14ac:dyDescent="0.3">
      <c r="B36" s="24"/>
      <c r="C36" s="24"/>
      <c r="D36" s="24"/>
      <c r="E36" s="24"/>
      <c r="F36" s="24"/>
      <c r="G36" s="24"/>
      <c r="H36" s="24"/>
    </row>
    <row r="37" spans="1:10" ht="16.5" customHeight="1" x14ac:dyDescent="0.3">
      <c r="B37" s="8">
        <f t="array" aca="1" ref="B37:H37" ca="1">Days+22+DATE(Calendar3Year,Calendar3MonthOption,1)-WEEKDAY(DATE(Calendar3Year,Calendar3MonthOption,1),WeekdayOption)</f>
        <v>43906</v>
      </c>
      <c r="C37" s="8">
        <f ca="1"/>
        <v>43907</v>
      </c>
      <c r="D37" s="8">
        <f ca="1"/>
        <v>43908</v>
      </c>
      <c r="E37" s="8">
        <f ca="1"/>
        <v>43909</v>
      </c>
      <c r="F37" s="8">
        <f ca="1"/>
        <v>43910</v>
      </c>
      <c r="G37" s="8">
        <f ca="1"/>
        <v>43911</v>
      </c>
      <c r="H37" s="10">
        <f ca="1"/>
        <v>43912</v>
      </c>
    </row>
    <row r="38" spans="1:10" ht="56.25" customHeight="1" x14ac:dyDescent="0.3">
      <c r="B38" s="7"/>
      <c r="C38" s="7"/>
      <c r="D38" s="7"/>
      <c r="E38" s="7"/>
      <c r="F38" s="7"/>
      <c r="G38" s="7"/>
      <c r="H38" s="30"/>
    </row>
    <row r="39" spans="1:10" ht="16.5" customHeight="1" x14ac:dyDescent="0.3">
      <c r="B39" s="8">
        <f t="array" aca="1" ref="B39:H39" ca="1">Days+29+DATE(Calendar3Year,Calendar3MonthOption,1)-WEEKDAY(DATE(Calendar3Year,Calendar3MonthOption,1),WeekdayOption)</f>
        <v>43913</v>
      </c>
      <c r="C39" s="8">
        <f ca="1"/>
        <v>43914</v>
      </c>
      <c r="D39" s="8">
        <f ca="1"/>
        <v>43915</v>
      </c>
      <c r="E39" s="8">
        <f ca="1"/>
        <v>43916</v>
      </c>
      <c r="F39" s="8">
        <f ca="1"/>
        <v>43917</v>
      </c>
      <c r="G39" s="8">
        <f ca="1"/>
        <v>43918</v>
      </c>
      <c r="H39" s="10">
        <f ca="1"/>
        <v>43919</v>
      </c>
    </row>
    <row r="40" spans="1:10" ht="57" customHeight="1" x14ac:dyDescent="0.3">
      <c r="B40" s="7"/>
      <c r="C40" s="7"/>
      <c r="D40" s="7"/>
      <c r="E40" s="7"/>
      <c r="F40" s="7"/>
      <c r="G40" s="37" t="s">
        <v>67</v>
      </c>
      <c r="H40" s="9"/>
    </row>
    <row r="41" spans="1:10" ht="16.5" customHeight="1" x14ac:dyDescent="0.3">
      <c r="B41" s="8">
        <f t="array" aca="1" ref="B41:C41" ca="1">Days+36+DATE(Calendar3Year,Calendar3MonthOption,1)-WEEKDAY(DATE(Calendar3Year,Calendar3MonthOption,1),WeekdayOption)</f>
        <v>43920</v>
      </c>
      <c r="C41" s="43">
        <f ca="1"/>
        <v>43921</v>
      </c>
      <c r="D41" s="60" t="s">
        <v>30</v>
      </c>
      <c r="E41" s="60"/>
      <c r="F41" s="60"/>
      <c r="G41" s="60"/>
      <c r="H41" s="60"/>
    </row>
    <row r="42" spans="1:10" ht="63.75" customHeight="1" x14ac:dyDescent="0.3">
      <c r="B42" s="7"/>
      <c r="C42" s="40" t="s">
        <v>168</v>
      </c>
      <c r="D42" s="58"/>
      <c r="E42" s="58"/>
      <c r="F42" s="58"/>
      <c r="G42" s="58"/>
      <c r="H42" s="58"/>
    </row>
    <row r="43" spans="1:10" ht="54" customHeight="1" x14ac:dyDescent="0.85">
      <c r="A43" s="14"/>
      <c r="B43" s="16">
        <f ca="1">YEAR(DATE(Calendar3Year,Calendar3MonthOption+1,1))</f>
        <v>2020</v>
      </c>
      <c r="C43" s="61" t="str">
        <f ca="1">TEXT(DATE(Calendar3Year,Calendar3MonthOption+1,1),"mmmm")</f>
        <v>April</v>
      </c>
      <c r="D43" s="61"/>
      <c r="E43" s="61"/>
      <c r="F43" s="15"/>
      <c r="G43" s="15"/>
      <c r="H43" s="14"/>
    </row>
    <row r="44" spans="1:10" ht="14.25" customHeight="1" x14ac:dyDescent="0.3">
      <c r="A44" s="17"/>
      <c r="B44" s="12" t="str">
        <f t="shared" ref="B44:H44" ca="1" si="3">UPPER(TEXT(B45,"dddd"))</f>
        <v>MONDAY</v>
      </c>
      <c r="C44" s="13" t="str">
        <f t="shared" ca="1" si="3"/>
        <v>TUESDAY</v>
      </c>
      <c r="D44" s="12" t="str">
        <f t="shared" ca="1" si="3"/>
        <v>WEDNESDAY</v>
      </c>
      <c r="E44" s="13" t="str">
        <f t="shared" ca="1" si="3"/>
        <v>THURSDAY</v>
      </c>
      <c r="F44" s="12" t="str">
        <f t="shared" ca="1" si="3"/>
        <v>FRIDAY</v>
      </c>
      <c r="G44" s="13" t="str">
        <f t="shared" ca="1" si="3"/>
        <v>SATURDAY</v>
      </c>
      <c r="H44" s="12" t="str">
        <f t="shared" ca="1" si="3"/>
        <v>SUNDAY</v>
      </c>
    </row>
    <row r="45" spans="1:10" ht="16.5" customHeight="1" x14ac:dyDescent="0.3">
      <c r="B45" s="8">
        <f t="array" aca="1" ref="B45:H45" ca="1">Days+1+DATE(Calendar4Year,Calendar4MonthOption,1)-WEEKDAY(DATE(Calendar4Year,Calendar4MonthOption,1),WeekdayOption)</f>
        <v>43920</v>
      </c>
      <c r="C45" s="8">
        <f ca="1"/>
        <v>43921</v>
      </c>
      <c r="D45" s="43">
        <f ca="1"/>
        <v>43922</v>
      </c>
      <c r="E45" s="43">
        <f ca="1"/>
        <v>43923</v>
      </c>
      <c r="F45" s="45">
        <f ca="1"/>
        <v>43924</v>
      </c>
      <c r="G45" s="43">
        <f ca="1"/>
        <v>43925</v>
      </c>
      <c r="H45" s="44">
        <f ca="1"/>
        <v>43926</v>
      </c>
      <c r="J45" s="32"/>
    </row>
    <row r="46" spans="1:10" ht="65.400000000000006" customHeight="1" x14ac:dyDescent="0.3">
      <c r="B46" s="7" t="s">
        <v>66</v>
      </c>
      <c r="D46" s="40" t="s">
        <v>155</v>
      </c>
      <c r="E46" s="40" t="s">
        <v>156</v>
      </c>
      <c r="F46" s="42" t="s">
        <v>127</v>
      </c>
      <c r="G46" s="40" t="s">
        <v>157</v>
      </c>
      <c r="H46" s="40" t="s">
        <v>158</v>
      </c>
      <c r="J46" s="32"/>
    </row>
    <row r="47" spans="1:10" ht="16.5" customHeight="1" x14ac:dyDescent="0.3">
      <c r="B47" s="43">
        <f t="array" aca="1" ref="B47:H47" ca="1">Days+8+DATE(Calendar4Year,Calendar4MonthOption,1)-WEEKDAY(DATE(Calendar4Year,Calendar4MonthOption,1),WeekdayOption)</f>
        <v>43927</v>
      </c>
      <c r="C47" s="45">
        <f ca="1"/>
        <v>43928</v>
      </c>
      <c r="D47" s="43">
        <f ca="1"/>
        <v>43929</v>
      </c>
      <c r="E47" s="45">
        <f ca="1"/>
        <v>43930</v>
      </c>
      <c r="F47" s="45">
        <f ca="1"/>
        <v>43931</v>
      </c>
      <c r="G47" s="43">
        <f ca="1"/>
        <v>43932</v>
      </c>
      <c r="H47" s="44">
        <f ca="1"/>
        <v>43933</v>
      </c>
      <c r="J47" s="32"/>
    </row>
    <row r="48" spans="1:10" ht="65.400000000000006" customHeight="1" x14ac:dyDescent="0.3">
      <c r="B48" s="40" t="s">
        <v>153</v>
      </c>
      <c r="C48" s="42" t="s">
        <v>127</v>
      </c>
      <c r="D48" s="40" t="s">
        <v>154</v>
      </c>
      <c r="E48" s="42" t="s">
        <v>128</v>
      </c>
      <c r="F48" s="42" t="s">
        <v>127</v>
      </c>
      <c r="G48" s="40" t="s">
        <v>160</v>
      </c>
      <c r="H48" s="40" t="s">
        <v>159</v>
      </c>
      <c r="J48" s="32" t="s">
        <v>119</v>
      </c>
    </row>
    <row r="49" spans="1:14" ht="16.5" customHeight="1" x14ac:dyDescent="0.3">
      <c r="B49" s="43">
        <f t="array" aca="1" ref="B49:H49" ca="1">Days+15+DATE(Calendar4Year,Calendar4MonthOption,1)-WEEKDAY(DATE(Calendar4Year,Calendar4MonthOption,1),WeekdayOption)</f>
        <v>43934</v>
      </c>
      <c r="C49" s="43">
        <f ca="1"/>
        <v>43935</v>
      </c>
      <c r="D49" s="43">
        <f ca="1"/>
        <v>43936</v>
      </c>
      <c r="E49" s="43">
        <f ca="1"/>
        <v>43937</v>
      </c>
      <c r="F49" s="43">
        <f ca="1"/>
        <v>43938</v>
      </c>
      <c r="G49" s="43">
        <f ca="1"/>
        <v>43939</v>
      </c>
      <c r="H49" s="44">
        <f ca="1"/>
        <v>43940</v>
      </c>
      <c r="J49" s="32"/>
    </row>
    <row r="50" spans="1:14" ht="65.400000000000006" customHeight="1" x14ac:dyDescent="0.3">
      <c r="B50" s="40" t="s">
        <v>152</v>
      </c>
      <c r="C50" s="40" t="s">
        <v>161</v>
      </c>
      <c r="D50" s="40" t="s">
        <v>162</v>
      </c>
      <c r="E50" s="40" t="s">
        <v>163</v>
      </c>
      <c r="F50" s="40" t="s">
        <v>164</v>
      </c>
      <c r="G50" s="40" t="s">
        <v>165</v>
      </c>
      <c r="H50" s="40" t="s">
        <v>166</v>
      </c>
      <c r="J50" s="32" t="s">
        <v>119</v>
      </c>
    </row>
    <row r="51" spans="1:14" ht="16.5" customHeight="1" x14ac:dyDescent="0.3">
      <c r="B51" s="43">
        <f t="array" aca="1" ref="B51:H51" ca="1">Days+22+DATE(Calendar4Year,Calendar4MonthOption,1)-WEEKDAY(DATE(Calendar4Year,Calendar4MonthOption,1),WeekdayOption)</f>
        <v>43941</v>
      </c>
      <c r="C51" s="43">
        <f ca="1"/>
        <v>43942</v>
      </c>
      <c r="D51" s="43">
        <f ca="1"/>
        <v>43943</v>
      </c>
      <c r="E51" s="43">
        <f ca="1"/>
        <v>43944</v>
      </c>
      <c r="F51" s="47">
        <f ca="1"/>
        <v>43945</v>
      </c>
      <c r="G51" s="47">
        <f ca="1"/>
        <v>43946</v>
      </c>
      <c r="H51" s="48">
        <f ca="1"/>
        <v>43947</v>
      </c>
      <c r="J51" s="32"/>
    </row>
    <row r="52" spans="1:14" ht="65.400000000000006" customHeight="1" x14ac:dyDescent="0.3">
      <c r="B52" s="40" t="s">
        <v>151</v>
      </c>
      <c r="C52" s="40" t="s">
        <v>150</v>
      </c>
      <c r="D52" s="40" t="s">
        <v>149</v>
      </c>
      <c r="E52" s="40" t="s">
        <v>167</v>
      </c>
      <c r="F52" s="46" t="s">
        <v>143</v>
      </c>
      <c r="G52" s="46" t="s">
        <v>143</v>
      </c>
      <c r="H52" s="46" t="s">
        <v>143</v>
      </c>
      <c r="J52" s="32" t="s">
        <v>119</v>
      </c>
    </row>
    <row r="53" spans="1:14" ht="16.5" customHeight="1" x14ac:dyDescent="0.3">
      <c r="B53" s="45">
        <f t="array" aca="1" ref="B53:H53" ca="1">Days+29+DATE(Calendar4Year,Calendar4MonthOption,1)-WEEKDAY(DATE(Calendar4Year,Calendar4MonthOption,1),WeekdayOption)</f>
        <v>43948</v>
      </c>
      <c r="C53" s="45">
        <f ca="1"/>
        <v>43949</v>
      </c>
      <c r="D53" s="45">
        <f ca="1"/>
        <v>43950</v>
      </c>
      <c r="E53" s="45">
        <f ca="1"/>
        <v>43951</v>
      </c>
      <c r="F53" s="8">
        <f ca="1"/>
        <v>43952</v>
      </c>
      <c r="G53" s="33">
        <f ca="1"/>
        <v>43953</v>
      </c>
      <c r="H53" s="34">
        <f ca="1"/>
        <v>43954</v>
      </c>
      <c r="J53" s="32"/>
    </row>
    <row r="54" spans="1:14" ht="65.400000000000006" customHeight="1" x14ac:dyDescent="0.3">
      <c r="B54" s="42" t="s">
        <v>169</v>
      </c>
      <c r="C54" s="42" t="s">
        <v>170</v>
      </c>
      <c r="D54" s="42" t="s">
        <v>169</v>
      </c>
      <c r="E54" s="42" t="s">
        <v>169</v>
      </c>
      <c r="F54" s="31"/>
      <c r="G54" s="35"/>
      <c r="H54" s="36"/>
      <c r="J54" s="32" t="s">
        <v>130</v>
      </c>
    </row>
    <row r="55" spans="1:14" ht="16.5" customHeight="1" x14ac:dyDescent="0.3">
      <c r="B55" s="8">
        <f t="array" aca="1" ref="B55:C55" ca="1">Days+36+DATE(Calendar4Year,Calendar4MonthOption,1)-WEEKDAY(DATE(Calendar4Year,Calendar4MonthOption,1),WeekdayOption)</f>
        <v>43955</v>
      </c>
      <c r="C55" s="8">
        <f ca="1"/>
        <v>43956</v>
      </c>
      <c r="D55" s="59" t="s">
        <v>30</v>
      </c>
      <c r="E55" s="60"/>
      <c r="F55" s="60"/>
      <c r="G55" s="60"/>
      <c r="H55" s="60"/>
    </row>
    <row r="56" spans="1:14" ht="65.400000000000006" customHeight="1" x14ac:dyDescent="0.3">
      <c r="B56" s="7"/>
      <c r="C56" s="7"/>
      <c r="D56" s="63" t="s">
        <v>131</v>
      </c>
      <c r="E56" s="64"/>
      <c r="F56" s="64"/>
      <c r="G56" s="64"/>
      <c r="H56" s="64"/>
    </row>
    <row r="57" spans="1:14" ht="54" customHeight="1" x14ac:dyDescent="0.85">
      <c r="A57" s="14"/>
      <c r="B57" s="16">
        <f ca="1">YEAR(DATE(Calendar4Year,Calendar4MonthOption+1,1))</f>
        <v>2020</v>
      </c>
      <c r="C57" s="61" t="str">
        <f ca="1">TEXT(DATE(Calendar4Year,Calendar4MonthOption+1,1),"mmmm")</f>
        <v>May</v>
      </c>
      <c r="D57" s="61"/>
      <c r="E57" s="61"/>
      <c r="F57" s="15"/>
      <c r="G57" s="15"/>
      <c r="H57" s="14"/>
    </row>
    <row r="58" spans="1:14" ht="14.25" customHeight="1" x14ac:dyDescent="0.3">
      <c r="A58" s="17"/>
      <c r="B58" s="12" t="str">
        <f t="shared" ref="B58:H58" ca="1" si="4">UPPER(TEXT(B59,"dddd"))</f>
        <v>MONDAY</v>
      </c>
      <c r="C58" s="13" t="str">
        <f t="shared" ca="1" si="4"/>
        <v>TUESDAY</v>
      </c>
      <c r="D58" s="12" t="str">
        <f t="shared" ca="1" si="4"/>
        <v>WEDNESDAY</v>
      </c>
      <c r="E58" s="13" t="str">
        <f t="shared" ca="1" si="4"/>
        <v>THURSDAY</v>
      </c>
      <c r="F58" s="12" t="str">
        <f t="shared" ca="1" si="4"/>
        <v>FRIDAY</v>
      </c>
      <c r="G58" s="13" t="str">
        <f t="shared" ca="1" si="4"/>
        <v>SATURDAY</v>
      </c>
      <c r="H58" s="12" t="str">
        <f t="shared" ca="1" si="4"/>
        <v>SUNDAY</v>
      </c>
    </row>
    <row r="59" spans="1:14" ht="16.5" customHeight="1" x14ac:dyDescent="0.3">
      <c r="B59" s="8">
        <f t="array" aca="1" ref="B59:H59" ca="1">Days+1+DATE(Calendar5Year,Calendar5MonthOption,1)-WEEKDAY(DATE(Calendar5Year,Calendar5MonthOption,1),WeekdayOption)</f>
        <v>43948</v>
      </c>
      <c r="C59" s="8">
        <f ca="1"/>
        <v>43949</v>
      </c>
      <c r="D59" s="8">
        <f ca="1"/>
        <v>43950</v>
      </c>
      <c r="E59" s="8">
        <f ca="1"/>
        <v>43951</v>
      </c>
      <c r="F59" s="51">
        <f ca="1"/>
        <v>43952</v>
      </c>
      <c r="G59" s="51">
        <f ca="1"/>
        <v>43953</v>
      </c>
      <c r="H59" s="51">
        <f ca="1"/>
        <v>43954</v>
      </c>
    </row>
    <row r="60" spans="1:14" ht="58.8" customHeight="1" x14ac:dyDescent="0.3">
      <c r="B60" s="7"/>
      <c r="C60" s="7"/>
      <c r="D60" s="7"/>
      <c r="E60" s="7"/>
      <c r="F60" s="40" t="s">
        <v>171</v>
      </c>
      <c r="G60" s="40" t="s">
        <v>147</v>
      </c>
      <c r="H60" s="40" t="s">
        <v>146</v>
      </c>
    </row>
    <row r="61" spans="1:14" ht="16.5" customHeight="1" x14ac:dyDescent="0.3">
      <c r="B61" s="52">
        <f t="array" aca="1" ref="B61:H61" ca="1">Days+8+DATE(Calendar5Year,Calendar5MonthOption,1)-WEEKDAY(DATE(Calendar5Year,Calendar5MonthOption,1),WeekdayOption)</f>
        <v>43955</v>
      </c>
      <c r="C61" s="52">
        <f ca="1"/>
        <v>43956</v>
      </c>
      <c r="D61" s="52">
        <f ca="1"/>
        <v>43957</v>
      </c>
      <c r="E61" s="52">
        <f ca="1"/>
        <v>43958</v>
      </c>
      <c r="F61" s="52">
        <f ca="1"/>
        <v>43959</v>
      </c>
      <c r="G61" s="52">
        <f ca="1"/>
        <v>43960</v>
      </c>
      <c r="H61" s="41">
        <f ca="1"/>
        <v>43961</v>
      </c>
    </row>
    <row r="62" spans="1:14" ht="56.25" customHeight="1" x14ac:dyDescent="0.3">
      <c r="B62" s="42" t="s">
        <v>127</v>
      </c>
      <c r="C62" s="42" t="s">
        <v>127</v>
      </c>
      <c r="D62" s="42" t="s">
        <v>127</v>
      </c>
      <c r="E62" s="42" t="s">
        <v>127</v>
      </c>
      <c r="F62" s="42" t="s">
        <v>127</v>
      </c>
      <c r="G62" s="42" t="s">
        <v>127</v>
      </c>
      <c r="H62" s="53" t="s">
        <v>175</v>
      </c>
      <c r="I62" s="53"/>
      <c r="J62" s="53"/>
      <c r="K62" s="53"/>
      <c r="L62" s="53"/>
      <c r="M62" s="53"/>
      <c r="N62" s="53"/>
    </row>
    <row r="63" spans="1:14" ht="16.5" customHeight="1" x14ac:dyDescent="0.3">
      <c r="B63" s="8">
        <f t="array" aca="1" ref="B63:H63" ca="1">Days+15+DATE(Calendar5Year,Calendar5MonthOption,1)-WEEKDAY(DATE(Calendar5Year,Calendar5MonthOption,1),WeekdayOption)</f>
        <v>43962</v>
      </c>
      <c r="C63" s="8">
        <f ca="1"/>
        <v>43963</v>
      </c>
      <c r="D63" s="8">
        <f ca="1"/>
        <v>43964</v>
      </c>
      <c r="E63" s="8">
        <f ca="1"/>
        <v>43965</v>
      </c>
      <c r="F63" s="8">
        <f ca="1"/>
        <v>43966</v>
      </c>
      <c r="G63" s="41">
        <f ca="1"/>
        <v>43967</v>
      </c>
      <c r="H63" s="41">
        <f ca="1"/>
        <v>43968</v>
      </c>
    </row>
    <row r="64" spans="1:14" ht="56.25" customHeight="1" x14ac:dyDescent="0.3">
      <c r="B64" s="53"/>
      <c r="C64" s="53"/>
      <c r="D64" s="53"/>
      <c r="E64" s="53"/>
      <c r="F64" s="53"/>
      <c r="G64" s="53"/>
      <c r="H64" s="53"/>
    </row>
    <row r="65" spans="1:8" ht="16.5" customHeight="1" x14ac:dyDescent="0.3">
      <c r="B65" s="8">
        <f t="array" aca="1" ref="B65:H65" ca="1">Days+22+DATE(Calendar5Year,Calendar5MonthOption,1)-WEEKDAY(DATE(Calendar5Year,Calendar5MonthOption,1),WeekdayOption)</f>
        <v>43969</v>
      </c>
      <c r="C65" s="8">
        <f ca="1"/>
        <v>43970</v>
      </c>
      <c r="D65" s="8">
        <f ca="1"/>
        <v>43971</v>
      </c>
      <c r="E65" s="8">
        <f ca="1"/>
        <v>43972</v>
      </c>
      <c r="F65" s="8">
        <f ca="1"/>
        <v>43973</v>
      </c>
      <c r="G65" s="41">
        <f ca="1"/>
        <v>43974</v>
      </c>
      <c r="H65" s="41">
        <f ca="1"/>
        <v>43975</v>
      </c>
    </row>
    <row r="66" spans="1:8" ht="56.25" customHeight="1" x14ac:dyDescent="0.3">
      <c r="B66" s="53"/>
      <c r="C66" s="53"/>
      <c r="D66" s="53"/>
      <c r="E66" s="53"/>
      <c r="F66" s="53"/>
      <c r="G66" s="53" t="s">
        <v>178</v>
      </c>
      <c r="H66" s="53"/>
    </row>
    <row r="67" spans="1:8" ht="16.5" customHeight="1" x14ac:dyDescent="0.3">
      <c r="B67" s="8">
        <f t="array" aca="1" ref="B67:H67" ca="1">Days+29+DATE(Calendar5Year,Calendar5MonthOption,1)-WEEKDAY(DATE(Calendar5Year,Calendar5MonthOption,1),WeekdayOption)</f>
        <v>43976</v>
      </c>
      <c r="C67" s="43">
        <f ca="1"/>
        <v>43977</v>
      </c>
      <c r="D67" s="8">
        <f ca="1"/>
        <v>43978</v>
      </c>
      <c r="E67" s="8">
        <f ca="1"/>
        <v>43979</v>
      </c>
      <c r="F67" s="8">
        <f ca="1"/>
        <v>43980</v>
      </c>
      <c r="G67" s="41">
        <f ca="1"/>
        <v>43981</v>
      </c>
      <c r="H67" s="41">
        <f ca="1"/>
        <v>43982</v>
      </c>
    </row>
    <row r="68" spans="1:8" ht="57" customHeight="1" x14ac:dyDescent="0.3">
      <c r="B68" s="53"/>
      <c r="C68" s="53"/>
      <c r="D68" s="53"/>
      <c r="E68" s="53"/>
      <c r="F68" s="53"/>
      <c r="G68" s="53"/>
      <c r="H68" s="53"/>
    </row>
    <row r="69" spans="1:8" ht="16.5" customHeight="1" x14ac:dyDescent="0.3">
      <c r="B69" s="8">
        <f t="array" aca="1" ref="B69:C69" ca="1">Days+36+DATE(Calendar5Year,Calendar5MonthOption,1)-WEEKDAY(DATE(Calendar5Year,Calendar5MonthOption,1),WeekdayOption)</f>
        <v>43983</v>
      </c>
      <c r="C69" s="8">
        <f ca="1"/>
        <v>43984</v>
      </c>
      <c r="D69" s="59" t="s">
        <v>30</v>
      </c>
      <c r="E69" s="60"/>
      <c r="F69" s="60"/>
      <c r="G69" s="60"/>
      <c r="H69" s="60"/>
    </row>
    <row r="70" spans="1:8" ht="63.75" customHeight="1" x14ac:dyDescent="0.3">
      <c r="B70" s="7"/>
      <c r="C70" s="7"/>
      <c r="D70" s="58"/>
      <c r="E70" s="58"/>
      <c r="F70" s="58"/>
      <c r="G70" s="58"/>
      <c r="H70" s="58"/>
    </row>
    <row r="71" spans="1:8" ht="54" customHeight="1" x14ac:dyDescent="0.85">
      <c r="A71" s="14"/>
      <c r="B71" s="16">
        <f ca="1">YEAR(DATE(Calendar5Year,Calendar5MonthOption+1,1))</f>
        <v>2020</v>
      </c>
      <c r="C71" s="61" t="str">
        <f ca="1">TEXT(DATE(Calendar5Year,Calendar5MonthOption+1,1),"mmmm")</f>
        <v>June</v>
      </c>
      <c r="D71" s="61"/>
      <c r="E71" s="61"/>
      <c r="F71" s="15"/>
      <c r="G71" s="15"/>
      <c r="H71" s="14"/>
    </row>
    <row r="72" spans="1:8" ht="14.25" customHeight="1" x14ac:dyDescent="0.3">
      <c r="A72" s="17"/>
      <c r="B72" s="12" t="str">
        <f t="shared" ref="B72:H72" ca="1" si="5">UPPER(TEXT(B73,"dddd"))</f>
        <v>MONDAY</v>
      </c>
      <c r="C72" s="13" t="str">
        <f t="shared" ca="1" si="5"/>
        <v>TUESDAY</v>
      </c>
      <c r="D72" s="12" t="str">
        <f t="shared" ca="1" si="5"/>
        <v>WEDNESDAY</v>
      </c>
      <c r="E72" s="13" t="str">
        <f t="shared" ca="1" si="5"/>
        <v>THURSDAY</v>
      </c>
      <c r="F72" s="12" t="str">
        <f t="shared" ca="1" si="5"/>
        <v>FRIDAY</v>
      </c>
      <c r="G72" s="13" t="str">
        <f t="shared" ca="1" si="5"/>
        <v>SATURDAY</v>
      </c>
      <c r="H72" s="12" t="str">
        <f t="shared" ca="1" si="5"/>
        <v>SUNDAY</v>
      </c>
    </row>
    <row r="73" spans="1:8" ht="16.5" customHeight="1" x14ac:dyDescent="0.3">
      <c r="B73" s="8">
        <f t="array" aca="1" ref="B73:H73" ca="1">Days+1+DATE(Calendar6Year,Calendar6MonthOption,1)-WEEKDAY(DATE(Calendar6Year,Calendar6MonthOption,1),WeekdayOption)</f>
        <v>43983</v>
      </c>
      <c r="C73" s="8">
        <f ca="1"/>
        <v>43984</v>
      </c>
      <c r="D73" s="8">
        <f ca="1"/>
        <v>43985</v>
      </c>
      <c r="E73" s="8">
        <f ca="1"/>
        <v>43986</v>
      </c>
      <c r="F73" s="8">
        <f ca="1"/>
        <v>43987</v>
      </c>
      <c r="G73" s="33">
        <f ca="1"/>
        <v>43988</v>
      </c>
      <c r="H73" s="34">
        <f ca="1"/>
        <v>43989</v>
      </c>
    </row>
    <row r="74" spans="1:8" ht="56.25" customHeight="1" x14ac:dyDescent="0.3">
      <c r="B74" s="31"/>
    </row>
    <row r="75" spans="1:8" ht="16.5" customHeight="1" x14ac:dyDescent="0.3">
      <c r="B75" s="8">
        <f t="array" aca="1" ref="B75:H75" ca="1">Days+8+DATE(Calendar6Year,Calendar6MonthOption,1)-WEEKDAY(DATE(Calendar6Year,Calendar6MonthOption,1),WeekdayOption)</f>
        <v>43990</v>
      </c>
      <c r="C75" s="8">
        <f ca="1"/>
        <v>43991</v>
      </c>
      <c r="D75" s="8">
        <f ca="1"/>
        <v>43992</v>
      </c>
      <c r="E75" s="8">
        <f ca="1"/>
        <v>43993</v>
      </c>
      <c r="F75" s="8">
        <f ca="1"/>
        <v>43994</v>
      </c>
      <c r="G75" s="33">
        <f ca="1"/>
        <v>43995</v>
      </c>
      <c r="H75" s="34">
        <f ca="1"/>
        <v>43996</v>
      </c>
    </row>
    <row r="76" spans="1:8" ht="56.25" customHeight="1" x14ac:dyDescent="0.3">
      <c r="C76" s="65" t="s">
        <v>174</v>
      </c>
      <c r="D76" s="65" t="s">
        <v>173</v>
      </c>
      <c r="E76" s="65" t="s">
        <v>172</v>
      </c>
      <c r="F76" s="54"/>
      <c r="G76" s="55" t="s">
        <v>179</v>
      </c>
      <c r="H76" s="55"/>
    </row>
    <row r="77" spans="1:8" ht="16.5" customHeight="1" x14ac:dyDescent="0.3">
      <c r="B77" s="8">
        <f t="array" aca="1" ref="B77:H77" ca="1">Days+15+DATE(Calendar6Year,Calendar6MonthOption,1)-WEEKDAY(DATE(Calendar6Year,Calendar6MonthOption,1),WeekdayOption)</f>
        <v>43997</v>
      </c>
      <c r="C77" s="8">
        <f ca="1"/>
        <v>43998</v>
      </c>
      <c r="D77" s="8">
        <f ca="1"/>
        <v>43999</v>
      </c>
      <c r="E77" s="8">
        <f ca="1"/>
        <v>44000</v>
      </c>
      <c r="F77" s="8">
        <f ca="1"/>
        <v>44001</v>
      </c>
      <c r="G77" s="33">
        <f ca="1"/>
        <v>44002</v>
      </c>
      <c r="H77" s="34">
        <f ca="1"/>
        <v>44003</v>
      </c>
    </row>
    <row r="78" spans="1:8" ht="61.2" customHeight="1" x14ac:dyDescent="0.3">
      <c r="B78" s="55"/>
      <c r="C78" s="55"/>
      <c r="D78" s="65" t="s">
        <v>202</v>
      </c>
      <c r="E78" s="66" t="s">
        <v>203</v>
      </c>
      <c r="F78" s="31" t="s">
        <v>184</v>
      </c>
      <c r="G78" s="32" t="s">
        <v>185</v>
      </c>
      <c r="H78" s="32" t="s">
        <v>186</v>
      </c>
    </row>
    <row r="79" spans="1:8" ht="16.5" customHeight="1" x14ac:dyDescent="0.3">
      <c r="B79" s="8">
        <f t="array" aca="1" ref="B79:H79" ca="1">Days+22+DATE(Calendar6Year,Calendar6MonthOption,1)-WEEKDAY(DATE(Calendar6Year,Calendar6MonthOption,1),WeekdayOption)</f>
        <v>44004</v>
      </c>
      <c r="C79" s="8">
        <f ca="1"/>
        <v>44005</v>
      </c>
      <c r="D79" s="8">
        <f ca="1"/>
        <v>44006</v>
      </c>
      <c r="E79" s="8">
        <f ca="1"/>
        <v>44007</v>
      </c>
      <c r="F79" s="8">
        <f ca="1"/>
        <v>44008</v>
      </c>
      <c r="G79" s="33">
        <f ca="1"/>
        <v>44009</v>
      </c>
      <c r="H79" s="34">
        <f ca="1"/>
        <v>44010</v>
      </c>
    </row>
    <row r="80" spans="1:8" ht="60.6" customHeight="1" x14ac:dyDescent="0.3">
      <c r="B80" s="31" t="s">
        <v>181</v>
      </c>
      <c r="C80" s="31" t="s">
        <v>182</v>
      </c>
      <c r="D80" s="31" t="s">
        <v>183</v>
      </c>
      <c r="E80" s="31" t="s">
        <v>193</v>
      </c>
      <c r="F80" s="31" t="s">
        <v>194</v>
      </c>
      <c r="G80" s="32" t="s">
        <v>176</v>
      </c>
      <c r="H80" s="32" t="s">
        <v>180</v>
      </c>
    </row>
    <row r="81" spans="1:8" ht="16.5" customHeight="1" x14ac:dyDescent="0.3">
      <c r="B81" s="8">
        <f t="array" aca="1" ref="B81:H81" ca="1">Days+29+DATE(Calendar6Year,Calendar6MonthOption,1)-WEEKDAY(DATE(Calendar6Year,Calendar6MonthOption,1),WeekdayOption)</f>
        <v>44011</v>
      </c>
      <c r="C81" s="8">
        <f ca="1"/>
        <v>44012</v>
      </c>
      <c r="D81" s="8">
        <f ca="1"/>
        <v>44013</v>
      </c>
      <c r="E81" s="8">
        <f ca="1"/>
        <v>44014</v>
      </c>
      <c r="F81" s="8">
        <f ca="1"/>
        <v>44015</v>
      </c>
      <c r="G81" s="33">
        <f ca="1"/>
        <v>44016</v>
      </c>
      <c r="H81" s="34">
        <f ca="1"/>
        <v>44017</v>
      </c>
    </row>
    <row r="82" spans="1:8" ht="57" customHeight="1" x14ac:dyDescent="0.3">
      <c r="B82" s="31" t="s">
        <v>188</v>
      </c>
      <c r="C82" s="31" t="s">
        <v>189</v>
      </c>
      <c r="D82" s="31"/>
      <c r="E82" s="31"/>
      <c r="F82" s="31"/>
      <c r="G82" s="32"/>
      <c r="H82" s="32"/>
    </row>
    <row r="83" spans="1:8" ht="16.5" customHeight="1" x14ac:dyDescent="0.3">
      <c r="B83" s="8">
        <f t="array" aca="1" ref="B83:C83" ca="1">Days+36+DATE(Calendar6Year,Calendar6MonthOption,1)-WEEKDAY(DATE(Calendar6Year,Calendar6MonthOption,1),WeekdayOption)</f>
        <v>44018</v>
      </c>
      <c r="C83" s="8">
        <f ca="1"/>
        <v>44019</v>
      </c>
      <c r="D83" s="59" t="s">
        <v>30</v>
      </c>
      <c r="E83" s="60"/>
      <c r="F83" s="60"/>
      <c r="G83" s="60"/>
      <c r="H83" s="60"/>
    </row>
    <row r="84" spans="1:8" ht="63.75" customHeight="1" x14ac:dyDescent="0.3">
      <c r="B84" s="7"/>
      <c r="C84" s="7"/>
      <c r="D84" s="58"/>
      <c r="E84" s="58"/>
      <c r="F84" s="58"/>
      <c r="G84" s="58"/>
      <c r="H84" s="58"/>
    </row>
    <row r="85" spans="1:8" ht="54" customHeight="1" x14ac:dyDescent="0.85">
      <c r="A85" s="14"/>
      <c r="B85" s="16">
        <f ca="1">YEAR(DATE(Calendar6Year,Calendar6MonthOption+1,1))</f>
        <v>2020</v>
      </c>
      <c r="C85" s="61" t="str">
        <f ca="1">TEXT(DATE(Calendar6Year,Calendar6MonthOption+1,1),"mmmm")</f>
        <v>July</v>
      </c>
      <c r="D85" s="61"/>
      <c r="E85" s="61"/>
      <c r="F85" s="15"/>
      <c r="G85" s="15"/>
      <c r="H85" s="14"/>
    </row>
    <row r="86" spans="1:8" ht="14.25" customHeight="1" x14ac:dyDescent="0.3">
      <c r="A86" s="17"/>
      <c r="B86" s="12" t="str">
        <f t="shared" ref="B86:H86" ca="1" si="6">UPPER(TEXT(B87,"dddd"))</f>
        <v>MONDAY</v>
      </c>
      <c r="C86" s="13" t="str">
        <f t="shared" ca="1" si="6"/>
        <v>TUESDAY</v>
      </c>
      <c r="D86" s="12" t="str">
        <f t="shared" ca="1" si="6"/>
        <v>WEDNESDAY</v>
      </c>
      <c r="E86" s="13" t="str">
        <f t="shared" ca="1" si="6"/>
        <v>THURSDAY</v>
      </c>
      <c r="F86" s="12" t="str">
        <f t="shared" ca="1" si="6"/>
        <v>FRIDAY</v>
      </c>
      <c r="G86" s="13" t="str">
        <f t="shared" ca="1" si="6"/>
        <v>SATURDAY</v>
      </c>
      <c r="H86" s="12" t="str">
        <f t="shared" ca="1" si="6"/>
        <v>SUNDAY</v>
      </c>
    </row>
    <row r="87" spans="1:8" ht="16.5" customHeight="1" x14ac:dyDescent="0.3">
      <c r="B87" s="57">
        <f t="array" aca="1" ref="B87:H87" ca="1">Days+1+DATE(Calendar7Year,Calendar7MonthOption,1)-WEEKDAY(DATE(Calendar7Year,Calendar7MonthOption,1),WeekdayOption)</f>
        <v>44011</v>
      </c>
      <c r="C87" s="57">
        <f ca="1"/>
        <v>44012</v>
      </c>
      <c r="D87" s="8">
        <f ca="1"/>
        <v>44013</v>
      </c>
      <c r="E87" s="8">
        <f ca="1"/>
        <v>44014</v>
      </c>
      <c r="F87" s="8">
        <f ca="1"/>
        <v>44015</v>
      </c>
      <c r="G87" s="8">
        <f ca="1"/>
        <v>44016</v>
      </c>
      <c r="H87" s="10">
        <f ca="1"/>
        <v>44017</v>
      </c>
    </row>
    <row r="88" spans="1:8" ht="56.25" customHeight="1" x14ac:dyDescent="0.3">
      <c r="B88" s="56"/>
      <c r="C88" s="56"/>
      <c r="D88" s="31" t="s">
        <v>190</v>
      </c>
      <c r="E88" s="31" t="s">
        <v>177</v>
      </c>
      <c r="F88" s="31" t="s">
        <v>187</v>
      </c>
      <c r="G88" s="32" t="s">
        <v>191</v>
      </c>
      <c r="H88" s="32" t="s">
        <v>192</v>
      </c>
    </row>
    <row r="89" spans="1:8" ht="16.5" customHeight="1" x14ac:dyDescent="0.3">
      <c r="B89" s="8">
        <f t="array" aca="1" ref="B89:H89" ca="1">Days+8+DATE(Calendar7Year,Calendar7MonthOption,1)-WEEKDAY(DATE(Calendar7Year,Calendar7MonthOption,1),WeekdayOption)</f>
        <v>44018</v>
      </c>
      <c r="C89" s="8">
        <f ca="1"/>
        <v>44019</v>
      </c>
      <c r="D89" s="8">
        <f ca="1"/>
        <v>44020</v>
      </c>
      <c r="E89" s="8">
        <f ca="1"/>
        <v>44021</v>
      </c>
      <c r="F89" s="8">
        <f ca="1"/>
        <v>44022</v>
      </c>
      <c r="G89" s="8">
        <f ca="1"/>
        <v>44023</v>
      </c>
      <c r="H89" s="10">
        <f ca="1"/>
        <v>44024</v>
      </c>
    </row>
    <row r="90" spans="1:8" ht="56.25" customHeight="1" x14ac:dyDescent="0.3">
      <c r="B90" s="31" t="s">
        <v>195</v>
      </c>
      <c r="C90" s="31" t="s">
        <v>197</v>
      </c>
      <c r="D90" s="31" t="s">
        <v>196</v>
      </c>
      <c r="E90" s="31" t="s">
        <v>198</v>
      </c>
      <c r="F90" s="31" t="s">
        <v>199</v>
      </c>
      <c r="G90" s="32" t="s">
        <v>200</v>
      </c>
      <c r="H90" s="32" t="s">
        <v>201</v>
      </c>
    </row>
    <row r="91" spans="1:8" ht="16.5" customHeight="1" x14ac:dyDescent="0.3">
      <c r="B91" s="8">
        <f t="array" aca="1" ref="B91:H91" ca="1">Days+15+DATE(Calendar7Year,Calendar7MonthOption,1)-WEEKDAY(DATE(Calendar7Year,Calendar7MonthOption,1),WeekdayOption)</f>
        <v>44025</v>
      </c>
      <c r="C91" s="8">
        <f ca="1"/>
        <v>44026</v>
      </c>
      <c r="D91" s="8">
        <f ca="1"/>
        <v>44027</v>
      </c>
      <c r="E91" s="8">
        <f ca="1"/>
        <v>44028</v>
      </c>
      <c r="F91" s="8">
        <f ca="1"/>
        <v>44029</v>
      </c>
      <c r="G91" s="8">
        <f ca="1"/>
        <v>44030</v>
      </c>
      <c r="H91" s="10">
        <f ca="1"/>
        <v>44031</v>
      </c>
    </row>
    <row r="92" spans="1:8" ht="56.25" customHeight="1" x14ac:dyDescent="0.3">
      <c r="B92" s="7"/>
      <c r="C92" s="31"/>
      <c r="D92" s="31"/>
      <c r="E92" s="7"/>
      <c r="F92" s="7"/>
      <c r="G92" s="32"/>
      <c r="H92" s="11"/>
    </row>
    <row r="93" spans="1:8" ht="16.5" customHeight="1" x14ac:dyDescent="0.3">
      <c r="B93" s="8">
        <f t="array" aca="1" ref="B93:H93" ca="1">Days+22+DATE(Calendar7Year,Calendar7MonthOption,1)-WEEKDAY(DATE(Calendar7Year,Calendar7MonthOption,1),WeekdayOption)</f>
        <v>44032</v>
      </c>
      <c r="C93" s="8">
        <f ca="1"/>
        <v>44033</v>
      </c>
      <c r="D93" s="8">
        <f ca="1"/>
        <v>44034</v>
      </c>
      <c r="E93" s="8">
        <f ca="1"/>
        <v>44035</v>
      </c>
      <c r="F93" s="8">
        <f ca="1"/>
        <v>44036</v>
      </c>
      <c r="G93" s="8">
        <f ca="1"/>
        <v>44037</v>
      </c>
      <c r="H93" s="10">
        <f ca="1"/>
        <v>44038</v>
      </c>
    </row>
    <row r="94" spans="1:8" ht="56.25" customHeight="1" x14ac:dyDescent="0.3">
      <c r="B94" s="7"/>
      <c r="C94" s="7"/>
      <c r="D94" s="7"/>
      <c r="E94" s="7"/>
      <c r="F94" s="7"/>
      <c r="G94" s="7"/>
      <c r="H94" s="11"/>
    </row>
    <row r="95" spans="1:8" ht="16.5" customHeight="1" x14ac:dyDescent="0.3">
      <c r="B95" s="8">
        <f t="array" aca="1" ref="B95:H95" ca="1">Days+29+DATE(Calendar7Year,Calendar7MonthOption,1)-WEEKDAY(DATE(Calendar7Year,Calendar7MonthOption,1),WeekdayOption)</f>
        <v>44039</v>
      </c>
      <c r="C95" s="8">
        <f ca="1"/>
        <v>44040</v>
      </c>
      <c r="D95" s="8">
        <f ca="1"/>
        <v>44041</v>
      </c>
      <c r="E95" s="8">
        <f ca="1"/>
        <v>44042</v>
      </c>
      <c r="F95" s="8">
        <f ca="1"/>
        <v>44043</v>
      </c>
      <c r="G95" s="8">
        <f ca="1"/>
        <v>44044</v>
      </c>
      <c r="H95" s="10">
        <f ca="1"/>
        <v>44045</v>
      </c>
    </row>
    <row r="96" spans="1:8" ht="57" customHeight="1" x14ac:dyDescent="0.3">
      <c r="B96" s="7"/>
      <c r="C96" s="7"/>
      <c r="D96" s="7"/>
      <c r="E96" s="7"/>
      <c r="F96" s="7"/>
      <c r="G96" s="7"/>
      <c r="H96" s="9"/>
    </row>
    <row r="97" spans="1:8" ht="16.5" customHeight="1" x14ac:dyDescent="0.3">
      <c r="B97" s="8">
        <f t="array" aca="1" ref="B97:C97" ca="1">Days+36+DATE(Calendar7Year,Calendar7MonthOption,1)-WEEKDAY(DATE(Calendar7Year,Calendar7MonthOption,1),WeekdayOption)</f>
        <v>44046</v>
      </c>
      <c r="C97" s="8">
        <f ca="1"/>
        <v>44047</v>
      </c>
      <c r="D97" s="59" t="s">
        <v>30</v>
      </c>
      <c r="E97" s="60"/>
      <c r="F97" s="60"/>
      <c r="G97" s="60"/>
      <c r="H97" s="60"/>
    </row>
    <row r="98" spans="1:8" ht="63.75" customHeight="1" x14ac:dyDescent="0.3">
      <c r="B98" s="7"/>
      <c r="C98" s="7"/>
      <c r="D98" s="58"/>
      <c r="E98" s="58"/>
      <c r="F98" s="58"/>
      <c r="G98" s="58"/>
      <c r="H98" s="58"/>
    </row>
    <row r="99" spans="1:8" ht="54" customHeight="1" x14ac:dyDescent="0.85">
      <c r="A99" s="14"/>
      <c r="B99" s="16">
        <f ca="1">YEAR(DATE(Calendar7Year,Calendar7MonthOption+1,1))</f>
        <v>2020</v>
      </c>
      <c r="C99" s="61" t="str">
        <f ca="1">TEXT(DATE(Calendar7Year,Calendar7MonthOption+1,1),"mmmm")</f>
        <v>August</v>
      </c>
      <c r="D99" s="61"/>
      <c r="E99" s="61"/>
      <c r="F99" s="15"/>
      <c r="G99" s="15"/>
      <c r="H99" s="14"/>
    </row>
    <row r="100" spans="1:8" ht="14.25" customHeight="1" x14ac:dyDescent="0.3">
      <c r="A100" s="17"/>
      <c r="B100" s="12" t="str">
        <f t="shared" ref="B100:H100" ca="1" si="7">UPPER(TEXT(B101,"dddd"))</f>
        <v>MONDAY</v>
      </c>
      <c r="C100" s="13" t="str">
        <f t="shared" ca="1" si="7"/>
        <v>TUESDAY</v>
      </c>
      <c r="D100" s="12" t="str">
        <f t="shared" ca="1" si="7"/>
        <v>WEDNESDAY</v>
      </c>
      <c r="E100" s="13" t="str">
        <f t="shared" ca="1" si="7"/>
        <v>THURSDAY</v>
      </c>
      <c r="F100" s="12" t="str">
        <f t="shared" ca="1" si="7"/>
        <v>FRIDAY</v>
      </c>
      <c r="G100" s="13" t="str">
        <f t="shared" ca="1" si="7"/>
        <v>SATURDAY</v>
      </c>
      <c r="H100" s="12" t="str">
        <f t="shared" ca="1" si="7"/>
        <v>SUNDAY</v>
      </c>
    </row>
    <row r="101" spans="1:8" ht="16.5" customHeight="1" x14ac:dyDescent="0.3">
      <c r="B101" s="8">
        <f t="array" aca="1" ref="B101:H101" ca="1">Days+1+DATE(Calendar8Year,Calendar8MonthOption,1)-WEEKDAY(DATE(Calendar8Year,Calendar8MonthOption,1),WeekdayOption)</f>
        <v>44039</v>
      </c>
      <c r="C101" s="8">
        <f ca="1"/>
        <v>44040</v>
      </c>
      <c r="D101" s="8">
        <f ca="1"/>
        <v>44041</v>
      </c>
      <c r="E101" s="8">
        <f ca="1"/>
        <v>44042</v>
      </c>
      <c r="F101" s="8">
        <f ca="1"/>
        <v>44043</v>
      </c>
      <c r="G101" s="8">
        <f ca="1"/>
        <v>44044</v>
      </c>
      <c r="H101" s="10">
        <f ca="1"/>
        <v>44045</v>
      </c>
    </row>
    <row r="102" spans="1:8" ht="56.25" customHeight="1" x14ac:dyDescent="0.3">
      <c r="B102" s="7"/>
      <c r="C102" s="7"/>
      <c r="D102" s="7"/>
      <c r="E102" s="7"/>
      <c r="F102" s="7"/>
      <c r="G102" s="7"/>
      <c r="H102" s="11"/>
    </row>
    <row r="103" spans="1:8" ht="16.5" customHeight="1" x14ac:dyDescent="0.3">
      <c r="B103" s="8">
        <f t="array" aca="1" ref="B103:H103" ca="1">Days+8+DATE(Calendar8Year,Calendar8MonthOption,1)-WEEKDAY(DATE(Calendar8Year,Calendar8MonthOption,1),WeekdayOption)</f>
        <v>44046</v>
      </c>
      <c r="C103" s="8">
        <f ca="1"/>
        <v>44047</v>
      </c>
      <c r="D103" s="8">
        <f ca="1"/>
        <v>44048</v>
      </c>
      <c r="E103" s="8">
        <f ca="1"/>
        <v>44049</v>
      </c>
      <c r="F103" s="8">
        <f ca="1"/>
        <v>44050</v>
      </c>
      <c r="G103" s="8">
        <f ca="1"/>
        <v>44051</v>
      </c>
      <c r="H103" s="10">
        <f ca="1"/>
        <v>44052</v>
      </c>
    </row>
    <row r="104" spans="1:8" ht="56.25" customHeight="1" x14ac:dyDescent="0.3">
      <c r="B104" s="7"/>
      <c r="C104" s="7"/>
      <c r="D104" s="7"/>
      <c r="E104" s="7"/>
      <c r="F104" s="7"/>
      <c r="G104" s="7"/>
      <c r="H104" s="11"/>
    </row>
    <row r="105" spans="1:8" ht="16.5" customHeight="1" x14ac:dyDescent="0.3">
      <c r="B105" s="8">
        <f t="array" aca="1" ref="B105:H105" ca="1">Days+15+DATE(Calendar8Year,Calendar8MonthOption,1)-WEEKDAY(DATE(Calendar8Year,Calendar8MonthOption,1),WeekdayOption)</f>
        <v>44053</v>
      </c>
      <c r="C105" s="8">
        <f ca="1"/>
        <v>44054</v>
      </c>
      <c r="D105" s="8">
        <f ca="1"/>
        <v>44055</v>
      </c>
      <c r="E105" s="8">
        <f ca="1"/>
        <v>44056</v>
      </c>
      <c r="F105" s="8">
        <f ca="1"/>
        <v>44057</v>
      </c>
      <c r="G105" s="8">
        <f ca="1"/>
        <v>44058</v>
      </c>
      <c r="H105" s="10">
        <f ca="1"/>
        <v>44059</v>
      </c>
    </row>
    <row r="106" spans="1:8" ht="56.25" customHeight="1" x14ac:dyDescent="0.3">
      <c r="B106" s="7"/>
      <c r="C106" s="7"/>
      <c r="D106" s="7"/>
      <c r="E106" s="7"/>
      <c r="F106" s="7"/>
      <c r="G106" s="7"/>
      <c r="H106" s="11"/>
    </row>
    <row r="107" spans="1:8" ht="16.5" customHeight="1" x14ac:dyDescent="0.3">
      <c r="B107" s="8">
        <f t="array" aca="1" ref="B107:H107" ca="1">Days+22+DATE(Calendar8Year,Calendar8MonthOption,1)-WEEKDAY(DATE(Calendar8Year,Calendar8MonthOption,1),WeekdayOption)</f>
        <v>44060</v>
      </c>
      <c r="C107" s="8">
        <f ca="1"/>
        <v>44061</v>
      </c>
      <c r="D107" s="8">
        <f ca="1"/>
        <v>44062</v>
      </c>
      <c r="E107" s="8">
        <f ca="1"/>
        <v>44063</v>
      </c>
      <c r="F107" s="8">
        <f ca="1"/>
        <v>44064</v>
      </c>
      <c r="G107" s="8">
        <f ca="1"/>
        <v>44065</v>
      </c>
      <c r="H107" s="10">
        <f ca="1"/>
        <v>44066</v>
      </c>
    </row>
    <row r="108" spans="1:8" ht="56.25" customHeight="1" x14ac:dyDescent="0.3">
      <c r="B108" s="7"/>
      <c r="C108" s="7"/>
      <c r="D108" s="7"/>
      <c r="E108" s="7"/>
      <c r="F108" s="7"/>
      <c r="G108" s="7"/>
      <c r="H108" s="11"/>
    </row>
    <row r="109" spans="1:8" ht="16.5" customHeight="1" x14ac:dyDescent="0.3">
      <c r="B109" s="8">
        <f t="array" aca="1" ref="B109:H109" ca="1">Days+29+DATE(Calendar8Year,Calendar8MonthOption,1)-WEEKDAY(DATE(Calendar8Year,Calendar8MonthOption,1),WeekdayOption)</f>
        <v>44067</v>
      </c>
      <c r="C109" s="8">
        <f ca="1"/>
        <v>44068</v>
      </c>
      <c r="D109" s="8">
        <f ca="1"/>
        <v>44069</v>
      </c>
      <c r="E109" s="8">
        <f ca="1"/>
        <v>44070</v>
      </c>
      <c r="F109" s="8">
        <f ca="1"/>
        <v>44071</v>
      </c>
      <c r="G109" s="8">
        <f ca="1"/>
        <v>44072</v>
      </c>
      <c r="H109" s="10">
        <f ca="1"/>
        <v>44073</v>
      </c>
    </row>
    <row r="110" spans="1:8" ht="57" customHeight="1" x14ac:dyDescent="0.3">
      <c r="B110" s="7"/>
      <c r="C110" s="7"/>
      <c r="D110" s="7"/>
      <c r="E110" s="7"/>
      <c r="F110" s="7"/>
      <c r="G110" s="7"/>
      <c r="H110" s="9"/>
    </row>
    <row r="111" spans="1:8" ht="16.5" customHeight="1" x14ac:dyDescent="0.3">
      <c r="B111" s="8">
        <f t="array" aca="1" ref="B111:C111" ca="1">Days+36+DATE(Calendar8Year,Calendar8MonthOption,1)-WEEKDAY(DATE(Calendar8Year,Calendar8MonthOption,1),WeekdayOption)</f>
        <v>44074</v>
      </c>
      <c r="C111" s="8">
        <f ca="1"/>
        <v>44075</v>
      </c>
      <c r="D111" s="59" t="s">
        <v>30</v>
      </c>
      <c r="E111" s="60"/>
      <c r="F111" s="60"/>
      <c r="G111" s="60"/>
      <c r="H111" s="60"/>
    </row>
    <row r="112" spans="1:8" ht="63.75" customHeight="1" x14ac:dyDescent="0.3">
      <c r="B112" s="7"/>
      <c r="C112" s="7"/>
      <c r="D112" s="58"/>
      <c r="E112" s="58"/>
      <c r="F112" s="58"/>
      <c r="G112" s="58"/>
      <c r="H112" s="58"/>
    </row>
    <row r="113" spans="1:8" ht="54" customHeight="1" x14ac:dyDescent="0.85">
      <c r="A113" s="14"/>
      <c r="B113" s="16">
        <f ca="1">YEAR(DATE(Calendar8Year,Calendar8MonthOption+1,1))</f>
        <v>2020</v>
      </c>
      <c r="C113" s="61" t="str">
        <f ca="1">TEXT(DATE(Calendar8Year,Calendar8MonthOption+1,1),"mmmm")</f>
        <v>September</v>
      </c>
      <c r="D113" s="61"/>
      <c r="E113" s="61"/>
      <c r="F113" s="15"/>
      <c r="G113" s="15"/>
      <c r="H113" s="14"/>
    </row>
    <row r="114" spans="1:8" ht="14.25" customHeight="1" x14ac:dyDescent="0.3">
      <c r="A114" s="17"/>
      <c r="B114" s="12" t="str">
        <f t="shared" ref="B114:H114" ca="1" si="8">UPPER(TEXT(B115,"dddd"))</f>
        <v>MONDAY</v>
      </c>
      <c r="C114" s="13" t="str">
        <f t="shared" ca="1" si="8"/>
        <v>TUESDAY</v>
      </c>
      <c r="D114" s="12" t="str">
        <f t="shared" ca="1" si="8"/>
        <v>WEDNESDAY</v>
      </c>
      <c r="E114" s="13" t="str">
        <f t="shared" ca="1" si="8"/>
        <v>THURSDAY</v>
      </c>
      <c r="F114" s="12" t="str">
        <f t="shared" ca="1" si="8"/>
        <v>FRIDAY</v>
      </c>
      <c r="G114" s="13" t="str">
        <f t="shared" ca="1" si="8"/>
        <v>SATURDAY</v>
      </c>
      <c r="H114" s="12" t="str">
        <f t="shared" ca="1" si="8"/>
        <v>SUNDAY</v>
      </c>
    </row>
    <row r="115" spans="1:8" ht="16.5" customHeight="1" x14ac:dyDescent="0.3">
      <c r="B115" s="8">
        <f t="array" aca="1" ref="B115:H115" ca="1">Days+1+DATE(Calendar9Year,Calendar9MonthOption,1)-WEEKDAY(DATE(Calendar9Year,Calendar9MonthOption,1),WeekdayOption)</f>
        <v>44074</v>
      </c>
      <c r="C115" s="8">
        <f ca="1"/>
        <v>44075</v>
      </c>
      <c r="D115" s="8">
        <f ca="1"/>
        <v>44076</v>
      </c>
      <c r="E115" s="8">
        <f ca="1"/>
        <v>44077</v>
      </c>
      <c r="F115" s="8">
        <f ca="1"/>
        <v>44078</v>
      </c>
      <c r="G115" s="8">
        <f ca="1"/>
        <v>44079</v>
      </c>
      <c r="H115" s="10">
        <f ca="1"/>
        <v>44080</v>
      </c>
    </row>
    <row r="116" spans="1:8" ht="56.25" customHeight="1" x14ac:dyDescent="0.3">
      <c r="B116" s="7"/>
      <c r="C116" s="7"/>
      <c r="D116" s="7"/>
      <c r="E116" s="7"/>
      <c r="F116" s="7"/>
      <c r="G116" s="7"/>
      <c r="H116" s="11"/>
    </row>
    <row r="117" spans="1:8" ht="16.5" customHeight="1" x14ac:dyDescent="0.3">
      <c r="B117" s="8">
        <f t="array" aca="1" ref="B117:H117" ca="1">Days+8+DATE(Calendar9Year,Calendar9MonthOption,1)-WEEKDAY(DATE(Calendar9Year,Calendar9MonthOption,1),WeekdayOption)</f>
        <v>44081</v>
      </c>
      <c r="C117" s="8">
        <f ca="1"/>
        <v>44082</v>
      </c>
      <c r="D117" s="8">
        <f ca="1"/>
        <v>44083</v>
      </c>
      <c r="E117" s="8">
        <f ca="1"/>
        <v>44084</v>
      </c>
      <c r="F117" s="8">
        <f ca="1"/>
        <v>44085</v>
      </c>
      <c r="G117" s="8">
        <f ca="1"/>
        <v>44086</v>
      </c>
      <c r="H117" s="10">
        <f ca="1"/>
        <v>44087</v>
      </c>
    </row>
    <row r="118" spans="1:8" ht="56.25" customHeight="1" x14ac:dyDescent="0.3">
      <c r="B118" s="7"/>
      <c r="C118" s="7"/>
      <c r="D118" s="7"/>
      <c r="E118" s="7"/>
      <c r="F118" s="7"/>
      <c r="G118" s="7"/>
      <c r="H118" s="11"/>
    </row>
    <row r="119" spans="1:8" ht="16.5" customHeight="1" x14ac:dyDescent="0.3">
      <c r="B119" s="8">
        <f t="array" aca="1" ref="B119:H119" ca="1">Days+15+DATE(Calendar9Year,Calendar9MonthOption,1)-WEEKDAY(DATE(Calendar9Year,Calendar9MonthOption,1),WeekdayOption)</f>
        <v>44088</v>
      </c>
      <c r="C119" s="8">
        <f ca="1"/>
        <v>44089</v>
      </c>
      <c r="D119" s="8">
        <f ca="1"/>
        <v>44090</v>
      </c>
      <c r="E119" s="8">
        <f ca="1"/>
        <v>44091</v>
      </c>
      <c r="F119" s="8">
        <f ca="1"/>
        <v>44092</v>
      </c>
      <c r="G119" s="8">
        <f ca="1"/>
        <v>44093</v>
      </c>
      <c r="H119" s="10">
        <f ca="1"/>
        <v>44094</v>
      </c>
    </row>
    <row r="120" spans="1:8" ht="56.25" customHeight="1" x14ac:dyDescent="0.3">
      <c r="B120" s="7"/>
      <c r="C120" s="7"/>
      <c r="D120" s="7"/>
      <c r="E120" s="7"/>
      <c r="F120" s="7"/>
      <c r="G120" s="7"/>
      <c r="H120" s="11"/>
    </row>
    <row r="121" spans="1:8" ht="16.5" customHeight="1" x14ac:dyDescent="0.3">
      <c r="B121" s="8">
        <f t="array" aca="1" ref="B121:H121" ca="1">Days+22+DATE(Calendar9Year,Calendar9MonthOption,1)-WEEKDAY(DATE(Calendar9Year,Calendar9MonthOption,1),WeekdayOption)</f>
        <v>44095</v>
      </c>
      <c r="C121" s="8">
        <f ca="1"/>
        <v>44096</v>
      </c>
      <c r="D121" s="8">
        <f ca="1"/>
        <v>44097</v>
      </c>
      <c r="E121" s="8">
        <f ca="1"/>
        <v>44098</v>
      </c>
      <c r="F121" s="8">
        <f ca="1"/>
        <v>44099</v>
      </c>
      <c r="G121" s="8">
        <f ca="1"/>
        <v>44100</v>
      </c>
      <c r="H121" s="10">
        <f ca="1"/>
        <v>44101</v>
      </c>
    </row>
    <row r="122" spans="1:8" ht="56.25" customHeight="1" x14ac:dyDescent="0.3">
      <c r="B122" s="7"/>
      <c r="C122" s="7"/>
      <c r="D122" s="7"/>
      <c r="E122" s="7"/>
      <c r="F122" s="7"/>
      <c r="G122" s="7"/>
      <c r="H122" s="11"/>
    </row>
    <row r="123" spans="1:8" ht="16.5" customHeight="1" x14ac:dyDescent="0.3">
      <c r="B123" s="8">
        <f t="array" aca="1" ref="B123:H123" ca="1">Days+29+DATE(Calendar9Year,Calendar9MonthOption,1)-WEEKDAY(DATE(Calendar9Year,Calendar9MonthOption,1),WeekdayOption)</f>
        <v>44102</v>
      </c>
      <c r="C123" s="8">
        <f ca="1"/>
        <v>44103</v>
      </c>
      <c r="D123" s="8">
        <f ca="1"/>
        <v>44104</v>
      </c>
      <c r="E123" s="8">
        <f ca="1"/>
        <v>44105</v>
      </c>
      <c r="F123" s="8">
        <f ca="1"/>
        <v>44106</v>
      </c>
      <c r="G123" s="8">
        <f ca="1"/>
        <v>44107</v>
      </c>
      <c r="H123" s="10">
        <f ca="1"/>
        <v>44108</v>
      </c>
    </row>
    <row r="124" spans="1:8" ht="57" customHeight="1" x14ac:dyDescent="0.3">
      <c r="B124" s="7"/>
      <c r="C124" s="7"/>
      <c r="D124" s="7"/>
      <c r="E124" s="7"/>
      <c r="F124" s="7"/>
      <c r="G124" s="7"/>
      <c r="H124" s="9"/>
    </row>
    <row r="125" spans="1:8" ht="16.5" customHeight="1" x14ac:dyDescent="0.3">
      <c r="B125" s="8">
        <f t="array" aca="1" ref="B125:C125" ca="1">Days+36+DATE(Calendar9Year,Calendar9MonthOption,1)-WEEKDAY(DATE(Calendar9Year,Calendar9MonthOption,1),WeekdayOption)</f>
        <v>44109</v>
      </c>
      <c r="C125" s="8">
        <f ca="1"/>
        <v>44110</v>
      </c>
      <c r="D125" s="59" t="s">
        <v>30</v>
      </c>
      <c r="E125" s="60"/>
      <c r="F125" s="60"/>
      <c r="G125" s="60"/>
      <c r="H125" s="60"/>
    </row>
    <row r="126" spans="1:8" ht="63.75" customHeight="1" x14ac:dyDescent="0.3">
      <c r="B126" s="7"/>
      <c r="C126" s="7"/>
      <c r="D126" s="58"/>
      <c r="E126" s="58"/>
      <c r="F126" s="58"/>
      <c r="G126" s="58"/>
      <c r="H126" s="58"/>
    </row>
    <row r="127" spans="1:8" ht="54" customHeight="1" x14ac:dyDescent="0.85">
      <c r="A127" s="14"/>
      <c r="B127" s="16">
        <f ca="1">YEAR(DATE(Calendar9Year,Calendar9MonthOption+1,1))</f>
        <v>2020</v>
      </c>
      <c r="C127" s="61" t="str">
        <f ca="1">TEXT(DATE(Calendar9Year,Calendar9MonthOption+1,1),"mmmm")</f>
        <v>October</v>
      </c>
      <c r="D127" s="61"/>
      <c r="E127" s="61"/>
      <c r="F127" s="15"/>
      <c r="G127" s="15"/>
      <c r="H127" s="14"/>
    </row>
    <row r="128" spans="1:8" ht="14.25" customHeight="1" x14ac:dyDescent="0.3">
      <c r="A128" s="17"/>
      <c r="B128" s="12" t="str">
        <f t="shared" ref="B128:H128" ca="1" si="9">UPPER(TEXT(B129,"dddd"))</f>
        <v>MONDAY</v>
      </c>
      <c r="C128" s="13" t="str">
        <f t="shared" ca="1" si="9"/>
        <v>TUESDAY</v>
      </c>
      <c r="D128" s="12" t="str">
        <f t="shared" ca="1" si="9"/>
        <v>WEDNESDAY</v>
      </c>
      <c r="E128" s="13" t="str">
        <f t="shared" ca="1" si="9"/>
        <v>THURSDAY</v>
      </c>
      <c r="F128" s="12" t="str">
        <f t="shared" ca="1" si="9"/>
        <v>FRIDAY</v>
      </c>
      <c r="G128" s="13" t="str">
        <f t="shared" ca="1" si="9"/>
        <v>SATURDAY</v>
      </c>
      <c r="H128" s="12" t="str">
        <f t="shared" ca="1" si="9"/>
        <v>SUNDAY</v>
      </c>
    </row>
    <row r="129" spans="2:8" ht="16.5" customHeight="1" x14ac:dyDescent="0.3">
      <c r="B129" s="8">
        <f t="array" aca="1" ref="B129:H129" ca="1">Days+1+DATE(Calendar10Year,Calendar10MonthOption,1)-WEEKDAY(DATE(Calendar10Year,Calendar10MonthOption,1),WeekdayOption)</f>
        <v>44102</v>
      </c>
      <c r="C129" s="8">
        <f ca="1"/>
        <v>44103</v>
      </c>
      <c r="D129" s="8">
        <f ca="1"/>
        <v>44104</v>
      </c>
      <c r="E129" s="8">
        <f ca="1"/>
        <v>44105</v>
      </c>
      <c r="F129" s="8">
        <f ca="1"/>
        <v>44106</v>
      </c>
      <c r="G129" s="8">
        <f ca="1"/>
        <v>44107</v>
      </c>
      <c r="H129" s="10">
        <f ca="1"/>
        <v>44108</v>
      </c>
    </row>
    <row r="130" spans="2:8" ht="56.25" customHeight="1" x14ac:dyDescent="0.3">
      <c r="B130" s="7"/>
      <c r="C130" s="7"/>
      <c r="D130" s="7"/>
      <c r="E130" s="7"/>
      <c r="F130" s="7"/>
      <c r="G130" s="7"/>
      <c r="H130" s="11"/>
    </row>
    <row r="131" spans="2:8" ht="16.5" customHeight="1" x14ac:dyDescent="0.3">
      <c r="B131" s="8">
        <f t="array" aca="1" ref="B131:H131" ca="1">Days+8+DATE(Calendar10Year,Calendar10MonthOption,1)-WEEKDAY(DATE(Calendar10Year,Calendar10MonthOption,1),WeekdayOption)</f>
        <v>44109</v>
      </c>
      <c r="C131" s="8">
        <f ca="1"/>
        <v>44110</v>
      </c>
      <c r="D131" s="8">
        <f ca="1"/>
        <v>44111</v>
      </c>
      <c r="E131" s="8">
        <f ca="1"/>
        <v>44112</v>
      </c>
      <c r="F131" s="8">
        <f ca="1"/>
        <v>44113</v>
      </c>
      <c r="G131" s="8">
        <f ca="1"/>
        <v>44114</v>
      </c>
      <c r="H131" s="10">
        <f ca="1"/>
        <v>44115</v>
      </c>
    </row>
    <row r="132" spans="2:8" ht="56.25" customHeight="1" x14ac:dyDescent="0.3">
      <c r="B132" s="7"/>
      <c r="C132" s="7"/>
      <c r="D132" s="7"/>
      <c r="E132" s="7"/>
      <c r="F132" s="7"/>
      <c r="G132" s="7"/>
      <c r="H132" s="11"/>
    </row>
    <row r="133" spans="2:8" ht="16.5" customHeight="1" x14ac:dyDescent="0.3">
      <c r="B133" s="8">
        <f t="array" aca="1" ref="B133:H133" ca="1">Days+15+DATE(Calendar10Year,Calendar10MonthOption,1)-WEEKDAY(DATE(Calendar10Year,Calendar10MonthOption,1),WeekdayOption)</f>
        <v>44116</v>
      </c>
      <c r="C133" s="8">
        <f ca="1"/>
        <v>44117</v>
      </c>
      <c r="D133" s="8">
        <f ca="1"/>
        <v>44118</v>
      </c>
      <c r="E133" s="8">
        <f ca="1"/>
        <v>44119</v>
      </c>
      <c r="F133" s="8">
        <f ca="1"/>
        <v>44120</v>
      </c>
      <c r="G133" s="8">
        <f ca="1"/>
        <v>44121</v>
      </c>
      <c r="H133" s="10">
        <f ca="1"/>
        <v>44122</v>
      </c>
    </row>
    <row r="134" spans="2:8" ht="56.25" customHeight="1" x14ac:dyDescent="0.3">
      <c r="B134" s="7"/>
      <c r="C134" s="7"/>
      <c r="D134" s="7"/>
      <c r="E134" s="7"/>
      <c r="F134" s="7"/>
      <c r="G134" s="7"/>
      <c r="H134" s="11"/>
    </row>
    <row r="135" spans="2:8" ht="16.5" customHeight="1" x14ac:dyDescent="0.3">
      <c r="B135" s="8">
        <f t="array" aca="1" ref="B135:H135" ca="1">Days+22+DATE(Calendar10Year,Calendar10MonthOption,1)-WEEKDAY(DATE(Calendar10Year,Calendar10MonthOption,1),WeekdayOption)</f>
        <v>44123</v>
      </c>
      <c r="C135" s="8">
        <f ca="1"/>
        <v>44124</v>
      </c>
      <c r="D135" s="8">
        <f ca="1"/>
        <v>44125</v>
      </c>
      <c r="E135" s="8">
        <f ca="1"/>
        <v>44126</v>
      </c>
      <c r="F135" s="8">
        <f ca="1"/>
        <v>44127</v>
      </c>
      <c r="G135" s="8">
        <f ca="1"/>
        <v>44128</v>
      </c>
      <c r="H135" s="10">
        <f ca="1"/>
        <v>44129</v>
      </c>
    </row>
    <row r="136" spans="2:8" ht="56.25" customHeight="1" x14ac:dyDescent="0.3">
      <c r="B136" s="7"/>
      <c r="C136" s="7"/>
      <c r="D136" s="7"/>
      <c r="E136" s="7"/>
      <c r="F136" s="7"/>
      <c r="G136" s="7"/>
      <c r="H136" s="11"/>
    </row>
    <row r="137" spans="2:8" ht="16.5" customHeight="1" x14ac:dyDescent="0.3">
      <c r="B137" s="8">
        <f t="array" aca="1" ref="B137:H137" ca="1">Days+29+DATE(Calendar10Year,Calendar10MonthOption,1)-WEEKDAY(DATE(Calendar10Year,Calendar10MonthOption,1),WeekdayOption)</f>
        <v>44130</v>
      </c>
      <c r="C137" s="8">
        <f ca="1"/>
        <v>44131</v>
      </c>
      <c r="D137" s="8">
        <f ca="1"/>
        <v>44132</v>
      </c>
      <c r="E137" s="8">
        <f ca="1"/>
        <v>44133</v>
      </c>
      <c r="F137" s="8">
        <f ca="1"/>
        <v>44134</v>
      </c>
      <c r="G137" s="8">
        <f ca="1"/>
        <v>44135</v>
      </c>
      <c r="H137" s="10">
        <f ca="1"/>
        <v>44136</v>
      </c>
    </row>
    <row r="138" spans="2:8" ht="57" customHeight="1" x14ac:dyDescent="0.3">
      <c r="B138" s="7"/>
      <c r="C138" s="7"/>
      <c r="D138" s="7"/>
      <c r="E138" s="7"/>
      <c r="F138" s="7"/>
      <c r="G138" s="7"/>
      <c r="H138" s="9"/>
    </row>
    <row r="139" spans="2:8" ht="16.5" customHeight="1" x14ac:dyDescent="0.3">
      <c r="B139" s="8">
        <f t="array" aca="1" ref="B139:C139" ca="1">Days+36+DATE(Calendar10Year,Calendar10MonthOption,1)-WEEKDAY(DATE(Calendar10Year,Calendar10MonthOption,1),WeekdayOption)</f>
        <v>44137</v>
      </c>
      <c r="C139" s="8">
        <f ca="1"/>
        <v>44138</v>
      </c>
      <c r="D139" s="59" t="s">
        <v>30</v>
      </c>
      <c r="E139" s="60"/>
      <c r="F139" s="60"/>
      <c r="G139" s="60"/>
      <c r="H139" s="60"/>
    </row>
    <row r="140" spans="2:8" ht="63.75" customHeight="1" x14ac:dyDescent="0.3">
      <c r="B140" s="7"/>
      <c r="C140" s="7"/>
      <c r="D140" s="58"/>
      <c r="E140" s="58"/>
      <c r="F140" s="58"/>
      <c r="G140" s="58"/>
      <c r="H140" s="58"/>
    </row>
    <row r="141" spans="2:8" ht="54" customHeight="1" x14ac:dyDescent="0.85">
      <c r="B141" s="16">
        <f ca="1">YEAR(DATE(Calendar10Year,Calendar10MonthOption+1,1))</f>
        <v>2020</v>
      </c>
      <c r="C141" s="61" t="str">
        <f ca="1">TEXT(DATE(Calendar10Year,Calendar10MonthOption+1,1),"mmmm")</f>
        <v>November</v>
      </c>
      <c r="D141" s="61"/>
      <c r="E141" s="61"/>
      <c r="F141" s="15"/>
      <c r="G141" s="15"/>
      <c r="H141" s="14"/>
    </row>
    <row r="142" spans="2:8" ht="14.25" customHeight="1" x14ac:dyDescent="0.3">
      <c r="B142" s="12" t="str">
        <f t="shared" ref="B142:H142" ca="1" si="10">UPPER(TEXT(B143,"dddd"))</f>
        <v>MONDAY</v>
      </c>
      <c r="C142" s="13" t="str">
        <f t="shared" ca="1" si="10"/>
        <v>TUESDAY</v>
      </c>
      <c r="D142" s="12" t="str">
        <f t="shared" ca="1" si="10"/>
        <v>WEDNESDAY</v>
      </c>
      <c r="E142" s="13" t="str">
        <f t="shared" ca="1" si="10"/>
        <v>THURSDAY</v>
      </c>
      <c r="F142" s="12" t="str">
        <f t="shared" ca="1" si="10"/>
        <v>FRIDAY</v>
      </c>
      <c r="G142" s="13" t="str">
        <f t="shared" ca="1" si="10"/>
        <v>SATURDAY</v>
      </c>
      <c r="H142" s="12" t="str">
        <f t="shared" ca="1" si="10"/>
        <v>SUNDAY</v>
      </c>
    </row>
    <row r="143" spans="2:8" ht="16.5" customHeight="1" x14ac:dyDescent="0.3">
      <c r="B143" s="8">
        <f t="array" aca="1" ref="B143:H143" ca="1">Days+1+DATE(Calendar11Year,Calendar11MonthOption,1)-WEEKDAY(DATE(Calendar11Year,Calendar11MonthOption,1),WeekdayOption)</f>
        <v>44130</v>
      </c>
      <c r="C143" s="8">
        <f ca="1"/>
        <v>44131</v>
      </c>
      <c r="D143" s="8">
        <f ca="1"/>
        <v>44132</v>
      </c>
      <c r="E143" s="8">
        <f ca="1"/>
        <v>44133</v>
      </c>
      <c r="F143" s="8">
        <f ca="1"/>
        <v>44134</v>
      </c>
      <c r="G143" s="8">
        <f ca="1"/>
        <v>44135</v>
      </c>
      <c r="H143" s="10">
        <f ca="1"/>
        <v>44136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11"/>
    </row>
    <row r="145" spans="2:8" ht="16.5" customHeight="1" x14ac:dyDescent="0.3">
      <c r="B145" s="8">
        <f t="array" aca="1" ref="B145:H145" ca="1">Days+8+DATE(Calendar11Year,Calendar11MonthOption,1)-WEEKDAY(DATE(Calendar11Year,Calendar11MonthOption,1),WeekdayOption)</f>
        <v>44137</v>
      </c>
      <c r="C145" s="8">
        <f ca="1"/>
        <v>44138</v>
      </c>
      <c r="D145" s="8">
        <f ca="1"/>
        <v>44139</v>
      </c>
      <c r="E145" s="8">
        <f ca="1"/>
        <v>44140</v>
      </c>
      <c r="F145" s="8">
        <f ca="1"/>
        <v>44141</v>
      </c>
      <c r="G145" s="8">
        <f ca="1"/>
        <v>44142</v>
      </c>
      <c r="H145" s="10">
        <f ca="1"/>
        <v>44143</v>
      </c>
    </row>
    <row r="146" spans="2:8" ht="56.25" customHeight="1" x14ac:dyDescent="0.3">
      <c r="B146" s="7"/>
      <c r="C146" s="7"/>
      <c r="D146" s="7"/>
      <c r="E146" s="7"/>
      <c r="F146" s="7"/>
      <c r="G146" s="7"/>
      <c r="H146" s="11"/>
    </row>
    <row r="147" spans="2:8" ht="16.5" customHeight="1" x14ac:dyDescent="0.3">
      <c r="B147" s="8">
        <f t="array" aca="1" ref="B147:H147" ca="1">Days+15+DATE(Calendar11Year,Calendar11MonthOption,1)-WEEKDAY(DATE(Calendar11Year,Calendar11MonthOption,1),WeekdayOption)</f>
        <v>44144</v>
      </c>
      <c r="C147" s="8">
        <f ca="1"/>
        <v>44145</v>
      </c>
      <c r="D147" s="8">
        <f ca="1"/>
        <v>44146</v>
      </c>
      <c r="E147" s="8">
        <f ca="1"/>
        <v>44147</v>
      </c>
      <c r="F147" s="8">
        <f ca="1"/>
        <v>44148</v>
      </c>
      <c r="G147" s="8">
        <f ca="1"/>
        <v>44149</v>
      </c>
      <c r="H147" s="10">
        <f ca="1"/>
        <v>44150</v>
      </c>
    </row>
    <row r="148" spans="2:8" ht="56.25" customHeight="1" x14ac:dyDescent="0.3">
      <c r="B148" s="7"/>
      <c r="C148" s="7"/>
      <c r="D148" s="7"/>
      <c r="E148" s="7"/>
      <c r="F148" s="7"/>
      <c r="G148" s="7"/>
      <c r="H148" s="11"/>
    </row>
    <row r="149" spans="2:8" ht="16.5" customHeight="1" x14ac:dyDescent="0.3">
      <c r="B149" s="8">
        <f t="array" aca="1" ref="B149:H149" ca="1">Days+22+DATE(Calendar11Year,Calendar11MonthOption,1)-WEEKDAY(DATE(Calendar11Year,Calendar11MonthOption,1),WeekdayOption)</f>
        <v>44151</v>
      </c>
      <c r="C149" s="8">
        <f ca="1"/>
        <v>44152</v>
      </c>
      <c r="D149" s="8">
        <f ca="1"/>
        <v>44153</v>
      </c>
      <c r="E149" s="8">
        <f ca="1"/>
        <v>44154</v>
      </c>
      <c r="F149" s="8">
        <f ca="1"/>
        <v>44155</v>
      </c>
      <c r="G149" s="8">
        <f ca="1"/>
        <v>44156</v>
      </c>
      <c r="H149" s="10">
        <f ca="1"/>
        <v>44157</v>
      </c>
    </row>
    <row r="150" spans="2:8" ht="56.25" customHeight="1" x14ac:dyDescent="0.3">
      <c r="B150" s="7"/>
      <c r="C150" s="7"/>
      <c r="D150" s="7"/>
      <c r="E150" s="7"/>
      <c r="F150" s="7"/>
      <c r="G150" s="7"/>
      <c r="H150" s="11"/>
    </row>
    <row r="151" spans="2:8" ht="16.5" customHeight="1" x14ac:dyDescent="0.3">
      <c r="B151" s="8">
        <f t="array" aca="1" ref="B151:H151" ca="1">Days+29+DATE(Calendar11Year,Calendar11MonthOption,1)-WEEKDAY(DATE(Calendar11Year,Calendar11MonthOption,1),WeekdayOption)</f>
        <v>44158</v>
      </c>
      <c r="C151" s="8">
        <f ca="1"/>
        <v>44159</v>
      </c>
      <c r="D151" s="8">
        <f ca="1"/>
        <v>44160</v>
      </c>
      <c r="E151" s="8">
        <f ca="1"/>
        <v>44161</v>
      </c>
      <c r="F151" s="8">
        <f ca="1"/>
        <v>44162</v>
      </c>
      <c r="G151" s="8">
        <f ca="1"/>
        <v>44163</v>
      </c>
      <c r="H151" s="10">
        <f ca="1"/>
        <v>44164</v>
      </c>
    </row>
    <row r="152" spans="2:8" ht="57" customHeight="1" x14ac:dyDescent="0.3">
      <c r="B152" s="7"/>
      <c r="C152" s="7"/>
      <c r="D152" s="7"/>
      <c r="E152" s="7"/>
      <c r="F152" s="7"/>
      <c r="G152" s="7"/>
      <c r="H152" s="9"/>
    </row>
    <row r="153" spans="2:8" ht="16.5" customHeight="1" x14ac:dyDescent="0.3">
      <c r="B153" s="8">
        <f t="array" aca="1" ref="B153:C153" ca="1">Days+36+DATE(Calendar11Year,Calendar11MonthOption,1)-WEEKDAY(DATE(Calendar11Year,Calendar11MonthOption,1),WeekdayOption)</f>
        <v>44165</v>
      </c>
      <c r="C153" s="8">
        <f ca="1"/>
        <v>44166</v>
      </c>
      <c r="D153" s="59" t="s">
        <v>30</v>
      </c>
      <c r="E153" s="60"/>
      <c r="F153" s="60"/>
      <c r="G153" s="60"/>
      <c r="H153" s="60"/>
    </row>
    <row r="154" spans="2:8" ht="63.75" customHeight="1" x14ac:dyDescent="0.3">
      <c r="B154" s="7"/>
      <c r="C154" s="7"/>
      <c r="D154" s="58"/>
      <c r="E154" s="58"/>
      <c r="F154" s="58"/>
      <c r="G154" s="58"/>
      <c r="H154" s="58"/>
    </row>
    <row r="155" spans="2:8" ht="54" customHeight="1" x14ac:dyDescent="0.85">
      <c r="B155" s="16">
        <f ca="1">YEAR(DATE(Calendar11Year,Calendar11MonthOption+1,1))</f>
        <v>2020</v>
      </c>
      <c r="C155" s="61" t="str">
        <f ca="1">TEXT(DATE(Calendar11Year,Calendar11MonthOption+1,1),"mmmm")</f>
        <v>December</v>
      </c>
      <c r="D155" s="61"/>
      <c r="E155" s="61"/>
      <c r="F155" s="15"/>
      <c r="G155" s="15"/>
      <c r="H155" s="14"/>
    </row>
    <row r="156" spans="2:8" ht="14.25" customHeight="1" x14ac:dyDescent="0.3">
      <c r="B156" s="12" t="str">
        <f t="shared" ref="B156:H156" ca="1" si="11">UPPER(TEXT(B157,"dddd"))</f>
        <v>MONDAY</v>
      </c>
      <c r="C156" s="13" t="str">
        <f t="shared" ca="1" si="11"/>
        <v>TUESDAY</v>
      </c>
      <c r="D156" s="12" t="str">
        <f t="shared" ca="1" si="11"/>
        <v>WEDNESDAY</v>
      </c>
      <c r="E156" s="13" t="str">
        <f t="shared" ca="1" si="11"/>
        <v>THURSDAY</v>
      </c>
      <c r="F156" s="12" t="str">
        <f t="shared" ca="1" si="11"/>
        <v>FRIDAY</v>
      </c>
      <c r="G156" s="13" t="str">
        <f t="shared" ca="1" si="11"/>
        <v>SATURDAY</v>
      </c>
      <c r="H156" s="12" t="str">
        <f t="shared" ca="1" si="11"/>
        <v>SUNDAY</v>
      </c>
    </row>
    <row r="157" spans="2:8" ht="16.5" customHeight="1" x14ac:dyDescent="0.3">
      <c r="B157" s="8">
        <f t="array" aca="1" ref="B157:H157" ca="1">Days+1+DATE(Calendar12Year,Calendar12MonthOption,1)-WEEKDAY(DATE(Calendar12Year,Calendar12MonthOption,1),WeekdayOption)</f>
        <v>44165</v>
      </c>
      <c r="C157" s="8">
        <f ca="1"/>
        <v>44166</v>
      </c>
      <c r="D157" s="8">
        <f ca="1"/>
        <v>44167</v>
      </c>
      <c r="E157" s="8">
        <f ca="1"/>
        <v>44168</v>
      </c>
      <c r="F157" s="8">
        <f ca="1"/>
        <v>44169</v>
      </c>
      <c r="G157" s="8">
        <f ca="1"/>
        <v>44170</v>
      </c>
      <c r="H157" s="10">
        <f ca="1"/>
        <v>44171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11"/>
    </row>
    <row r="159" spans="2:8" ht="16.5" customHeight="1" x14ac:dyDescent="0.3">
      <c r="B159" s="8">
        <f t="array" aca="1" ref="B159:H159" ca="1">Days+8+DATE(Calendar12Year,Calendar12MonthOption,1)-WEEKDAY(DATE(Calendar12Year,Calendar12MonthOption,1),WeekdayOption)</f>
        <v>44172</v>
      </c>
      <c r="C159" s="8">
        <f ca="1"/>
        <v>44173</v>
      </c>
      <c r="D159" s="8">
        <f ca="1"/>
        <v>44174</v>
      </c>
      <c r="E159" s="8">
        <f ca="1"/>
        <v>44175</v>
      </c>
      <c r="F159" s="8">
        <f ca="1"/>
        <v>44176</v>
      </c>
      <c r="G159" s="8">
        <f ca="1"/>
        <v>44177</v>
      </c>
      <c r="H159" s="10">
        <f ca="1"/>
        <v>44178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11"/>
    </row>
    <row r="161" spans="2:8" ht="16.5" customHeight="1" x14ac:dyDescent="0.3">
      <c r="B161" s="8">
        <f t="array" aca="1" ref="B161:H161" ca="1">Days+15+DATE(Calendar12Year,Calendar12MonthOption,1)-WEEKDAY(DATE(Calendar12Year,Calendar12MonthOption,1),WeekdayOption)</f>
        <v>44179</v>
      </c>
      <c r="C161" s="8">
        <f ca="1"/>
        <v>44180</v>
      </c>
      <c r="D161" s="8">
        <f ca="1"/>
        <v>44181</v>
      </c>
      <c r="E161" s="8">
        <f ca="1"/>
        <v>44182</v>
      </c>
      <c r="F161" s="8">
        <f ca="1"/>
        <v>44183</v>
      </c>
      <c r="G161" s="8">
        <f ca="1"/>
        <v>44184</v>
      </c>
      <c r="H161" s="10">
        <f ca="1"/>
        <v>44185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11"/>
    </row>
    <row r="163" spans="2:8" ht="16.5" customHeight="1" x14ac:dyDescent="0.3">
      <c r="B163" s="8">
        <f t="array" aca="1" ref="B163:H163" ca="1">Days+22+DATE(Calendar12Year,Calendar12MonthOption,1)-WEEKDAY(DATE(Calendar12Year,Calendar12MonthOption,1),WeekdayOption)</f>
        <v>44186</v>
      </c>
      <c r="C163" s="8">
        <f ca="1"/>
        <v>44187</v>
      </c>
      <c r="D163" s="8">
        <f ca="1"/>
        <v>44188</v>
      </c>
      <c r="E163" s="8">
        <f ca="1"/>
        <v>44189</v>
      </c>
      <c r="F163" s="8">
        <f ca="1"/>
        <v>44190</v>
      </c>
      <c r="G163" s="8">
        <f ca="1"/>
        <v>44191</v>
      </c>
      <c r="H163" s="10">
        <f ca="1"/>
        <v>44192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11"/>
    </row>
    <row r="165" spans="2:8" ht="16.5" customHeight="1" x14ac:dyDescent="0.3">
      <c r="B165" s="8">
        <f t="array" aca="1" ref="B165:H165" ca="1">Days+29+DATE(Calendar12Year,Calendar12MonthOption,1)-WEEKDAY(DATE(Calendar12Year,Calendar12MonthOption,1),WeekdayOption)</f>
        <v>44193</v>
      </c>
      <c r="C165" s="8">
        <f ca="1"/>
        <v>44194</v>
      </c>
      <c r="D165" s="8">
        <f ca="1"/>
        <v>44195</v>
      </c>
      <c r="E165" s="8">
        <f ca="1"/>
        <v>44196</v>
      </c>
      <c r="F165" s="8">
        <f ca="1"/>
        <v>44197</v>
      </c>
      <c r="G165" s="8">
        <f ca="1"/>
        <v>44198</v>
      </c>
      <c r="H165" s="10">
        <f ca="1"/>
        <v>44199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8">
        <f t="array" aca="1" ref="B167:C167" ca="1">Days+36+DATE(Calendar12Year,Calendar12MonthOption,1)-WEEKDAY(DATE(Calendar12Year,Calendar12MonthOption,1),WeekdayOption)</f>
        <v>44200</v>
      </c>
      <c r="C167" s="8">
        <f ca="1"/>
        <v>44201</v>
      </c>
      <c r="D167" s="59" t="s">
        <v>30</v>
      </c>
      <c r="E167" s="60"/>
      <c r="F167" s="60"/>
      <c r="G167" s="60"/>
      <c r="H167" s="60"/>
    </row>
    <row r="168" spans="2:8" ht="63.75" customHeight="1" x14ac:dyDescent="0.3">
      <c r="B168" s="7"/>
      <c r="C168" s="7"/>
      <c r="D168" s="58"/>
      <c r="E168" s="58"/>
      <c r="F168" s="58"/>
      <c r="G168" s="58"/>
      <c r="H168" s="58"/>
    </row>
  </sheetData>
  <mergeCells count="36">
    <mergeCell ref="C57:E57"/>
    <mergeCell ref="D167:H167"/>
    <mergeCell ref="C113:E113"/>
    <mergeCell ref="C127:E127"/>
    <mergeCell ref="C141:E141"/>
    <mergeCell ref="C155:E155"/>
    <mergeCell ref="C85:E85"/>
    <mergeCell ref="C99:E99"/>
    <mergeCell ref="C1:E1"/>
    <mergeCell ref="C15:E15"/>
    <mergeCell ref="C29:E29"/>
    <mergeCell ref="C43:E43"/>
    <mergeCell ref="D83:H83"/>
    <mergeCell ref="D13:H13"/>
    <mergeCell ref="D14:H14"/>
    <mergeCell ref="D42:H42"/>
    <mergeCell ref="D56:H56"/>
    <mergeCell ref="D70:H70"/>
    <mergeCell ref="D55:H55"/>
    <mergeCell ref="D69:H69"/>
    <mergeCell ref="C71:E71"/>
    <mergeCell ref="D27:H27"/>
    <mergeCell ref="D28:H28"/>
    <mergeCell ref="D41:H41"/>
    <mergeCell ref="D168:H168"/>
    <mergeCell ref="D139:H139"/>
    <mergeCell ref="D140:H140"/>
    <mergeCell ref="D97:H97"/>
    <mergeCell ref="D84:H84"/>
    <mergeCell ref="D126:H126"/>
    <mergeCell ref="D111:H111"/>
    <mergeCell ref="D153:H153"/>
    <mergeCell ref="D125:H125"/>
    <mergeCell ref="D98:H98"/>
    <mergeCell ref="D112:H112"/>
    <mergeCell ref="D154:H154"/>
  </mergeCells>
  <conditionalFormatting sqref="B3:H3 B5:H5 B7:H7 B9:H9 B11:H11 B13:C13">
    <cfRule type="expression" dxfId="20" priority="21">
      <formula>MONTH(B3)&lt;&gt;Calendar1MonthOption</formula>
    </cfRule>
  </conditionalFormatting>
  <conditionalFormatting sqref="B17:H17 B19:H19 B21:H21 B23:H23 B25:H25 B27:C27">
    <cfRule type="expression" dxfId="19" priority="20">
      <formula>MONTH(B17)&lt;&gt;Calendar2MonthOption</formula>
    </cfRule>
  </conditionalFormatting>
  <conditionalFormatting sqref="B31:H31 B33:H33 B35:H35 B37:H37 B39:H39 B41">
    <cfRule type="expression" dxfId="18" priority="19">
      <formula>MONTH(B31)&lt;&gt;Calendar3MonthOption</formula>
    </cfRule>
  </conditionalFormatting>
  <conditionalFormatting sqref="B49:H49 B55:C55 B45:H45 B47:H47 B51:H51 B53:H53">
    <cfRule type="expression" dxfId="17" priority="18">
      <formula>MONTH(B45)&lt;&gt;Calendar4MonthOption</formula>
    </cfRule>
  </conditionalFormatting>
  <conditionalFormatting sqref="B59:E59 B63:F63 B65:F65 B67:F67 B69:C69">
    <cfRule type="expression" dxfId="16" priority="17">
      <formula>MONTH(B59)&lt;&gt;Calendar5MonthOption</formula>
    </cfRule>
  </conditionalFormatting>
  <conditionalFormatting sqref="B73:H73 B75:H75 B77:H77 B79:H79 B81:H81 B83:C83">
    <cfRule type="expression" dxfId="15" priority="16">
      <formula>MONTH(B73)&lt;&gt;Calendar6MonthOption</formula>
    </cfRule>
  </conditionalFormatting>
  <conditionalFormatting sqref="B87:H87 B89:H89 B91:H91 B93:H93 B95:H95 B97:C97">
    <cfRule type="expression" dxfId="14" priority="15">
      <formula>MONTH(B87)&lt;&gt;Calendar7MonthOption</formula>
    </cfRule>
  </conditionalFormatting>
  <conditionalFormatting sqref="B101:H101 B103:H103 B105:H105 B107:H107 B109:H109 B111:C111">
    <cfRule type="expression" dxfId="13" priority="14">
      <formula>MONTH(B101)&lt;&gt;Calendar8MonthOption</formula>
    </cfRule>
  </conditionalFormatting>
  <conditionalFormatting sqref="B115:H115 B117:H117 B119:H119 B121:H121 B123:H123 B125:C125">
    <cfRule type="expression" dxfId="12" priority="13">
      <formula>MONTH(B115)&lt;&gt;Calendar9MonthOption</formula>
    </cfRule>
  </conditionalFormatting>
  <conditionalFormatting sqref="B129:H129 B131:H131 B133:H133 B135:H135 B137:H137 B139:C139">
    <cfRule type="expression" dxfId="11" priority="12">
      <formula>MONTH(B129)&lt;&gt;Calendar10MonthOption</formula>
    </cfRule>
  </conditionalFormatting>
  <conditionalFormatting sqref="B143:H143 B145:H145 B147:H147 B149:H149 B151:H151 B153:C153">
    <cfRule type="expression" dxfId="10" priority="11">
      <formula>MONTH(B143)&lt;&gt;Calendar11MonthOption</formula>
    </cfRule>
  </conditionalFormatting>
  <conditionalFormatting sqref="B157:H157 B159:H159 B161:H161 B163:H163 B165:H165 B167:C167">
    <cfRule type="expression" dxfId="9" priority="10">
      <formula>MONTH(B157)&lt;&gt;Calendar12MonthOption</formula>
    </cfRule>
  </conditionalFormatting>
  <conditionalFormatting sqref="G59:H59">
    <cfRule type="expression" dxfId="8" priority="9">
      <formula>MONTH(G59)&lt;&gt;Calendar4MonthOption</formula>
    </cfRule>
  </conditionalFormatting>
  <conditionalFormatting sqref="H61">
    <cfRule type="expression" dxfId="7" priority="8">
      <formula>MONTH(H61)&lt;&gt;Calendar4MonthOption</formula>
    </cfRule>
  </conditionalFormatting>
  <conditionalFormatting sqref="G63:H63">
    <cfRule type="expression" dxfId="6" priority="7">
      <formula>MONTH(G63)&lt;&gt;Calendar4MonthOption</formula>
    </cfRule>
  </conditionalFormatting>
  <conditionalFormatting sqref="G65:H65">
    <cfRule type="expression" dxfId="5" priority="6">
      <formula>MONTH(G65)&lt;&gt;Calendar4MonthOption</formula>
    </cfRule>
  </conditionalFormatting>
  <conditionalFormatting sqref="G67:H67">
    <cfRule type="expression" dxfId="4" priority="5">
      <formula>MONTH(G67)&lt;&gt;Calendar4MonthOption</formula>
    </cfRule>
  </conditionalFormatting>
  <conditionalFormatting sqref="F59">
    <cfRule type="expression" dxfId="3" priority="4">
      <formula>MONTH(F59)&lt;&gt;Calendar4MonthOption</formula>
    </cfRule>
  </conditionalFormatting>
  <conditionalFormatting sqref="C41">
    <cfRule type="expression" dxfId="2" priority="3">
      <formula>MONTH(C41)&lt;&gt;Calendar4MonthOption</formula>
    </cfRule>
  </conditionalFormatting>
  <conditionalFormatting sqref="B61">
    <cfRule type="expression" dxfId="1" priority="2">
      <formula>MONTH(B61)&lt;&gt;Calendar4MonthOption</formula>
    </cfRule>
  </conditionalFormatting>
  <conditionalFormatting sqref="C61:G61">
    <cfRule type="expression" dxfId="0" priority="1">
      <formula>MONTH(C61)&lt;&gt;Calendar4MonthOption</formula>
    </cfRule>
  </conditionalFormatting>
  <dataValidations count="14"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 xr:uid="{00000000-0002-0000-0000-000010000000}"/>
    <dataValidation allowBlank="1" showInputMessage="1" showErrorMessage="1" prompt="Calendar month is automatically updated based on the month selected in cell C1" sqref="C141:E141 C29:E29 C43:E43 C57:E57 C71:E71 C85:E85 C99:E99 C113:E113 C127:E127 C155:E155" xr:uid="{00000000-0002-0000-0000-00000F000000}"/>
    <dataValidation allowBlank="1" showInputMessage="1" showErrorMessage="1" prompt="Calendar year is automatically updated based on the year selected in cell B1" sqref="B29 B43 B57 B71 B85 B99 B113 B127 B141 B155" xr:uid="{00000000-0002-0000-0000-00000E000000}"/>
    <dataValidation allowBlank="1" showInputMessage="1" prompt="Enter monthly Notes in this cell" sqref="D14:H14" xr:uid="{00000000-0002-0000-0000-00000D000000}"/>
    <dataValidation allowBlank="1" showInputMessage="1" prompt="Enter monthly Notes in cell below" sqref="D13:H13" xr:uid="{00000000-0002-0000-0000-00000C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Calendar year is automatically updated based on the year selected in cell B1" sqref="B15" xr:uid="{00000000-0002-0000-0000-000007000000}"/>
    <dataValidation allowBlank="1" showInputMessage="1" prompt="Enter daily notes here" sqref="B4" xr:uid="{00000000-0002-0000-0000-000006000000}"/>
    <dataValidation allowBlank="1" showInputMessage="1" prompt="Date" sqref="B3" xr:uid="{00000000-0002-0000-0000-000005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showErrorMessage="1" prompt="Enter year in this cell" sqref="B1" xr:uid="{00000000-0002-0000-0000-000003000000}"/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AC75-26B0-4646-A5FF-7F436031BFE6}">
  <dimension ref="A1:B44"/>
  <sheetViews>
    <sheetView workbookViewId="0">
      <selection activeCell="A14" sqref="A14"/>
    </sheetView>
  </sheetViews>
  <sheetFormatPr defaultRowHeight="14.4" x14ac:dyDescent="0.3"/>
  <cols>
    <col min="1" max="1" width="32" bestFit="1" customWidth="1"/>
    <col min="2" max="2" width="62" bestFit="1" customWidth="1"/>
  </cols>
  <sheetData>
    <row r="1" spans="1:2" s="19" customFormat="1" ht="74.400000000000006" customHeight="1" x14ac:dyDescent="0.3">
      <c r="A1" s="23" t="s">
        <v>33</v>
      </c>
    </row>
    <row r="2" spans="1:2" s="21" customFormat="1" ht="14.4" customHeight="1" x14ac:dyDescent="0.3">
      <c r="B2" s="22"/>
    </row>
    <row r="3" spans="1:2" s="20" customFormat="1" ht="14.4" customHeight="1" x14ac:dyDescent="0.3">
      <c r="A3" s="25" t="s">
        <v>34</v>
      </c>
    </row>
    <row r="4" spans="1:2" x14ac:dyDescent="0.3">
      <c r="A4" s="39" t="s">
        <v>36</v>
      </c>
    </row>
    <row r="5" spans="1:2" x14ac:dyDescent="0.3">
      <c r="A5" s="39" t="s">
        <v>37</v>
      </c>
    </row>
    <row r="6" spans="1:2" x14ac:dyDescent="0.3">
      <c r="A6" s="39" t="s">
        <v>38</v>
      </c>
    </row>
    <row r="7" spans="1:2" x14ac:dyDescent="0.3">
      <c r="A7" s="39" t="s">
        <v>60</v>
      </c>
    </row>
    <row r="8" spans="1:2" x14ac:dyDescent="0.3">
      <c r="A8" s="39" t="s">
        <v>35</v>
      </c>
    </row>
    <row r="9" spans="1:2" x14ac:dyDescent="0.3">
      <c r="A9" s="39" t="s">
        <v>61</v>
      </c>
    </row>
    <row r="10" spans="1:2" x14ac:dyDescent="0.3">
      <c r="A10" s="39" t="s">
        <v>60</v>
      </c>
    </row>
    <row r="11" spans="1:2" x14ac:dyDescent="0.3">
      <c r="A11" s="39" t="s">
        <v>87</v>
      </c>
    </row>
    <row r="12" spans="1:2" x14ac:dyDescent="0.3">
      <c r="A12" s="39" t="s">
        <v>88</v>
      </c>
    </row>
    <row r="13" spans="1:2" x14ac:dyDescent="0.3">
      <c r="A13" s="39" t="s">
        <v>89</v>
      </c>
    </row>
    <row r="14" spans="1:2" x14ac:dyDescent="0.3">
      <c r="A14" s="39" t="s">
        <v>90</v>
      </c>
    </row>
    <row r="15" spans="1:2" x14ac:dyDescent="0.3">
      <c r="A15" s="39" t="s">
        <v>129</v>
      </c>
    </row>
    <row r="16" spans="1:2" x14ac:dyDescent="0.3">
      <c r="A16" s="39" t="s">
        <v>91</v>
      </c>
    </row>
    <row r="17" spans="1:1" x14ac:dyDescent="0.3">
      <c r="A17" s="39" t="s">
        <v>92</v>
      </c>
    </row>
    <row r="18" spans="1:1" x14ac:dyDescent="0.3">
      <c r="A18" s="39" t="s">
        <v>93</v>
      </c>
    </row>
    <row r="19" spans="1:1" x14ac:dyDescent="0.3">
      <c r="A19" s="39" t="s">
        <v>94</v>
      </c>
    </row>
    <row r="20" spans="1:1" x14ac:dyDescent="0.3">
      <c r="A20" s="39" t="s">
        <v>95</v>
      </c>
    </row>
    <row r="21" spans="1:1" x14ac:dyDescent="0.3">
      <c r="A21" s="39" t="s">
        <v>96</v>
      </c>
    </row>
    <row r="22" spans="1:1" x14ac:dyDescent="0.3">
      <c r="A22" s="39" t="s">
        <v>97</v>
      </c>
    </row>
    <row r="23" spans="1:1" x14ac:dyDescent="0.3">
      <c r="A23" s="39" t="s">
        <v>98</v>
      </c>
    </row>
    <row r="24" spans="1:1" x14ac:dyDescent="0.3">
      <c r="A24" s="39" t="s">
        <v>99</v>
      </c>
    </row>
    <row r="25" spans="1:1" x14ac:dyDescent="0.3">
      <c r="A25" s="39" t="s">
        <v>100</v>
      </c>
    </row>
    <row r="26" spans="1:1" x14ac:dyDescent="0.3">
      <c r="A26" s="39" t="s">
        <v>101</v>
      </c>
    </row>
    <row r="27" spans="1:1" x14ac:dyDescent="0.3">
      <c r="A27" s="39" t="s">
        <v>102</v>
      </c>
    </row>
    <row r="28" spans="1:1" x14ac:dyDescent="0.3">
      <c r="A28" s="39" t="s">
        <v>103</v>
      </c>
    </row>
    <row r="29" spans="1:1" x14ac:dyDescent="0.3">
      <c r="A29" s="39" t="s">
        <v>104</v>
      </c>
    </row>
    <row r="30" spans="1:1" x14ac:dyDescent="0.3">
      <c r="A30" s="39" t="s">
        <v>105</v>
      </c>
    </row>
    <row r="31" spans="1:1" x14ac:dyDescent="0.3">
      <c r="A31" s="39" t="s">
        <v>106</v>
      </c>
    </row>
    <row r="32" spans="1:1" x14ac:dyDescent="0.3">
      <c r="A32" s="39" t="s">
        <v>98</v>
      </c>
    </row>
    <row r="33" spans="1:1" x14ac:dyDescent="0.3">
      <c r="A33" s="39" t="s">
        <v>107</v>
      </c>
    </row>
    <row r="34" spans="1:1" x14ac:dyDescent="0.3">
      <c r="A34" s="39" t="s">
        <v>108</v>
      </c>
    </row>
    <row r="35" spans="1:1" x14ac:dyDescent="0.3">
      <c r="A35" s="39" t="s">
        <v>109</v>
      </c>
    </row>
    <row r="36" spans="1:1" x14ac:dyDescent="0.3">
      <c r="A36" s="39" t="s">
        <v>110</v>
      </c>
    </row>
    <row r="37" spans="1:1" x14ac:dyDescent="0.3">
      <c r="A37" s="39" t="s">
        <v>111</v>
      </c>
    </row>
    <row r="38" spans="1:1" x14ac:dyDescent="0.3">
      <c r="A38" s="39" t="s">
        <v>112</v>
      </c>
    </row>
    <row r="39" spans="1:1" x14ac:dyDescent="0.3">
      <c r="A39" s="39" t="s">
        <v>113</v>
      </c>
    </row>
    <row r="40" spans="1:1" x14ac:dyDescent="0.3">
      <c r="A40" s="39" t="s">
        <v>114</v>
      </c>
    </row>
    <row r="41" spans="1:1" x14ac:dyDescent="0.3">
      <c r="A41" s="39" t="s">
        <v>115</v>
      </c>
    </row>
    <row r="42" spans="1:1" x14ac:dyDescent="0.3">
      <c r="A42" s="39" t="s">
        <v>116</v>
      </c>
    </row>
    <row r="43" spans="1:1" x14ac:dyDescent="0.3">
      <c r="A43" s="39" t="s">
        <v>117</v>
      </c>
    </row>
    <row r="44" spans="1:1" x14ac:dyDescent="0.3">
      <c r="A44" s="39" t="s">
        <v>118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41DC-FB8D-4210-A2B9-06E0AE1CEA72}">
  <dimension ref="A1:C5"/>
  <sheetViews>
    <sheetView workbookViewId="0">
      <selection activeCell="C10" sqref="C10"/>
    </sheetView>
  </sheetViews>
  <sheetFormatPr defaultRowHeight="14.4" x14ac:dyDescent="0.3"/>
  <cols>
    <col min="1" max="1" width="29.5546875" customWidth="1"/>
    <col min="2" max="2" width="28.88671875" customWidth="1"/>
    <col min="3" max="3" width="28.88671875" bestFit="1" customWidth="1"/>
    <col min="4" max="4" width="9.88671875" bestFit="1" customWidth="1"/>
  </cols>
  <sheetData>
    <row r="1" spans="1:3" x14ac:dyDescent="0.3">
      <c r="A1" s="49" t="s">
        <v>132</v>
      </c>
      <c r="B1" s="50"/>
      <c r="C1" s="50"/>
    </row>
    <row r="2" spans="1:3" x14ac:dyDescent="0.3">
      <c r="A2" s="49" t="s">
        <v>133</v>
      </c>
      <c r="B2" s="50" t="s">
        <v>134</v>
      </c>
      <c r="C2" s="50"/>
    </row>
    <row r="3" spans="1:3" x14ac:dyDescent="0.3">
      <c r="A3" s="49" t="s">
        <v>135</v>
      </c>
      <c r="B3" s="50" t="s">
        <v>136</v>
      </c>
      <c r="C3" s="50" t="s">
        <v>137</v>
      </c>
    </row>
    <row r="4" spans="1:3" x14ac:dyDescent="0.3">
      <c r="A4" s="49" t="s">
        <v>138</v>
      </c>
      <c r="B4" s="50" t="s">
        <v>139</v>
      </c>
      <c r="C4" s="50" t="s">
        <v>140</v>
      </c>
    </row>
    <row r="5" spans="1:3" x14ac:dyDescent="0.3">
      <c r="A5" s="49" t="s">
        <v>141</v>
      </c>
      <c r="B5" s="50" t="s">
        <v>142</v>
      </c>
      <c r="C5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62</vt:i4>
      </vt:variant>
    </vt:vector>
  </HeadingPairs>
  <TitlesOfParts>
    <vt:vector size="66" baseType="lpstr">
      <vt:lpstr>ALP-2020</vt:lpstr>
      <vt:lpstr>Calendar</vt:lpstr>
      <vt:lpstr>Careers</vt:lpstr>
      <vt:lpstr>Online Portals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Calendar!WeekStart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Arpit Tripathi</cp:lastModifiedBy>
  <dcterms:created xsi:type="dcterms:W3CDTF">2013-06-19T11:00:09Z</dcterms:created>
  <dcterms:modified xsi:type="dcterms:W3CDTF">2020-06-18T20:43:46Z</dcterms:modified>
</cp:coreProperties>
</file>