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arpit\Desktop\IME\"/>
    </mc:Choice>
  </mc:AlternateContent>
  <xr:revisionPtr revIDLastSave="0" documentId="13_ncr:1_{F104AB54-C6AD-4B04-92DA-8E050CF5A616}" xr6:coauthVersionLast="45" xr6:coauthVersionMax="45" xr10:uidLastSave="{00000000-0000-0000-0000-000000000000}"/>
  <bookViews>
    <workbookView xWindow="-110" yWindow="-110" windowWidth="19420" windowHeight="10560" xr2:uid="{0594B709-1C2B-42C1-A897-D610693B1E56}"/>
  </bookViews>
  <sheets>
    <sheet name="Sheet1" sheetId="1" r:id="rId1"/>
  </sheets>
  <definedNames>
    <definedName name="apollo">Sheet1!$R$6:$R$251</definedName>
    <definedName name="bajaj">Sheet1!$Q$6:$Q$251</definedName>
    <definedName name="bharti">Sheet1!$O$6:$O$251</definedName>
    <definedName name="cipla">Sheet1!$V$6:$V$251</definedName>
    <definedName name="graph">Sheet1!$S$6:$S$251</definedName>
    <definedName name="idfc">Sheet1!$T$6:$T$251</definedName>
    <definedName name="indus">Sheet1!$N$6:$N$251</definedName>
    <definedName name="siem">Sheet1!$U$6:$U$251</definedName>
    <definedName name="solver_adj" localSheetId="0" hidden="1">Sheet1!$C$276:$C$285</definedName>
    <definedName name="solver_cvg" localSheetId="0" hidden="1">0.0001</definedName>
    <definedName name="solver_drv" localSheetId="0" hidden="1">1</definedName>
    <definedName name="solver_eng" localSheetId="0" hidden="1">1</definedName>
    <definedName name="solver_est" localSheetId="0" hidden="1">1</definedName>
    <definedName name="solver_itr" localSheetId="0" hidden="1">2147483647</definedName>
    <definedName name="solver_lhs1" localSheetId="0" hidden="1">Sheet1!$C$287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1</definedName>
    <definedName name="solver_nwt" localSheetId="0" hidden="1">1</definedName>
    <definedName name="solver_opt" localSheetId="0" hidden="1">Sheet1!$F$288</definedName>
    <definedName name="solver_pre" localSheetId="0" hidden="1">0.000001</definedName>
    <definedName name="solver_rbv" localSheetId="0" hidden="1">1</definedName>
    <definedName name="solver_rel1" localSheetId="0" hidden="1">2</definedName>
    <definedName name="solver_rhs1" localSheetId="0" hidden="1">1</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 name="tata">Sheet1!$P$6:$P$251</definedName>
    <definedName name="vadi">Sheet1!$M$6:$M$251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70" i="1" l="1" a="1"/>
  <c r="C270" i="1" s="1"/>
  <c r="C287" i="1"/>
  <c r="B277" i="1"/>
  <c r="B278" i="1"/>
  <c r="B279" i="1"/>
  <c r="B280" i="1"/>
  <c r="B281" i="1"/>
  <c r="B282" i="1"/>
  <c r="B283" i="1"/>
  <c r="B284" i="1"/>
  <c r="B285" i="1"/>
  <c r="B276" i="1"/>
  <c r="C288" i="1" a="1"/>
  <c r="C288" i="1" s="1"/>
  <c r="B268" i="1"/>
  <c r="B267" i="1"/>
  <c r="B266" i="1"/>
  <c r="B265" i="1"/>
  <c r="B264" i="1"/>
  <c r="B263" i="1"/>
  <c r="B262" i="1"/>
  <c r="B261" i="1"/>
  <c r="B260" i="1"/>
  <c r="B259" i="1"/>
  <c r="V269" i="1" l="1"/>
  <c r="S272" i="1" s="1"/>
  <c r="V272" i="1"/>
  <c r="V271" i="1"/>
  <c r="U272" i="1" s="1"/>
  <c r="V270" i="1"/>
  <c r="T272" i="1" s="1"/>
  <c r="V268" i="1"/>
  <c r="R272" i="1" s="1"/>
  <c r="V267" i="1"/>
  <c r="Q272" i="1" s="1"/>
  <c r="V266" i="1"/>
  <c r="P272" i="1" s="1"/>
  <c r="V265" i="1"/>
  <c r="O272" i="1" s="1"/>
  <c r="V264" i="1"/>
  <c r="N272" i="1" s="1"/>
  <c r="U271" i="1"/>
  <c r="U270" i="1"/>
  <c r="T271" i="1" s="1"/>
  <c r="U269" i="1"/>
  <c r="S271" i="1" s="1"/>
  <c r="U268" i="1"/>
  <c r="R271" i="1" s="1"/>
  <c r="U267" i="1"/>
  <c r="Q271" i="1" s="1"/>
  <c r="U266" i="1"/>
  <c r="P271" i="1" s="1"/>
  <c r="U265" i="1"/>
  <c r="O271" i="1" s="1"/>
  <c r="U264" i="1"/>
  <c r="N271" i="1" s="1"/>
  <c r="T270" i="1"/>
  <c r="T269" i="1"/>
  <c r="S270" i="1" s="1"/>
  <c r="T268" i="1"/>
  <c r="R270" i="1" s="1"/>
  <c r="T267" i="1"/>
  <c r="Q270" i="1" s="1"/>
  <c r="T266" i="1"/>
  <c r="P270" i="1" s="1"/>
  <c r="T265" i="1"/>
  <c r="O270" i="1" s="1"/>
  <c r="T264" i="1"/>
  <c r="N270" i="1" s="1"/>
  <c r="S269" i="1"/>
  <c r="S268" i="1"/>
  <c r="R269" i="1" s="1"/>
  <c r="S267" i="1"/>
  <c r="Q269" i="1" s="1"/>
  <c r="S266" i="1"/>
  <c r="P269" i="1" s="1"/>
  <c r="S265" i="1"/>
  <c r="O269" i="1" s="1"/>
  <c r="S264" i="1"/>
  <c r="N269" i="1" s="1"/>
  <c r="M256" i="1"/>
  <c r="M254" i="1"/>
  <c r="M258" i="1" s="1"/>
  <c r="R268" i="1"/>
  <c r="R267" i="1"/>
  <c r="Q268" i="1" s="1"/>
  <c r="R266" i="1"/>
  <c r="P268" i="1" s="1"/>
  <c r="R265" i="1"/>
  <c r="O268" i="1" s="1"/>
  <c r="R264" i="1"/>
  <c r="N268" i="1" s="1"/>
  <c r="Q267" i="1"/>
  <c r="Q266" i="1"/>
  <c r="P267" i="1" s="1"/>
  <c r="Q265" i="1"/>
  <c r="O267" i="1" s="1"/>
  <c r="Q264" i="1"/>
  <c r="N267" i="1" s="1"/>
  <c r="P266" i="1"/>
  <c r="P265" i="1"/>
  <c r="O266" i="1" s="1"/>
  <c r="P264" i="1"/>
  <c r="N266" i="1" s="1"/>
  <c r="O265" i="1"/>
  <c r="O264" i="1"/>
  <c r="N265" i="1" s="1"/>
  <c r="N264" i="1"/>
  <c r="V263" i="1"/>
  <c r="M272" i="1" s="1"/>
  <c r="U263" i="1"/>
  <c r="M271" i="1" s="1"/>
  <c r="T263" i="1"/>
  <c r="M270" i="1" s="1"/>
  <c r="S263" i="1"/>
  <c r="M269" i="1" s="1"/>
  <c r="R263" i="1"/>
  <c r="M268" i="1" s="1"/>
  <c r="Q263" i="1"/>
  <c r="M267" i="1" s="1"/>
  <c r="P263" i="1"/>
  <c r="M266" i="1" s="1"/>
  <c r="O263" i="1"/>
  <c r="M265" i="1" s="1"/>
  <c r="N263" i="1"/>
  <c r="M264" i="1" s="1"/>
  <c r="M263" i="1"/>
  <c r="N256" i="1"/>
  <c r="O256" i="1"/>
  <c r="O260" i="1" s="1"/>
  <c r="P256" i="1"/>
  <c r="Q256" i="1"/>
  <c r="R256" i="1"/>
  <c r="S256" i="1"/>
  <c r="S260" i="1" s="1"/>
  <c r="T256" i="1"/>
  <c r="U256" i="1"/>
  <c r="U260" i="1" s="1"/>
  <c r="V256" i="1"/>
  <c r="V260" i="1" s="1"/>
  <c r="Q260" i="1"/>
  <c r="P260" i="1"/>
  <c r="N260" i="1"/>
  <c r="M6" i="1"/>
  <c r="R260" i="1"/>
  <c r="T260" i="1"/>
  <c r="N258" i="1"/>
  <c r="O258" i="1"/>
  <c r="P258" i="1"/>
  <c r="Q258" i="1"/>
  <c r="R258" i="1"/>
  <c r="S258" i="1"/>
  <c r="T258" i="1"/>
  <c r="U258" i="1"/>
  <c r="V258" i="1"/>
  <c r="M146" i="1"/>
  <c r="N254" i="1"/>
  <c r="O254" i="1"/>
  <c r="P254" i="1"/>
  <c r="Q254" i="1"/>
  <c r="R254" i="1"/>
  <c r="S254" i="1"/>
  <c r="T254" i="1"/>
  <c r="U254" i="1"/>
  <c r="V254" i="1"/>
  <c r="M7" i="1"/>
  <c r="N7" i="1"/>
  <c r="O7" i="1"/>
  <c r="P7" i="1"/>
  <c r="Q7" i="1"/>
  <c r="R7" i="1"/>
  <c r="S7" i="1"/>
  <c r="T7" i="1"/>
  <c r="U7" i="1"/>
  <c r="V7" i="1"/>
  <c r="M8" i="1"/>
  <c r="N8" i="1"/>
  <c r="O8" i="1"/>
  <c r="P8" i="1"/>
  <c r="Q8" i="1"/>
  <c r="R8" i="1"/>
  <c r="S8" i="1"/>
  <c r="T8" i="1"/>
  <c r="U8" i="1"/>
  <c r="V8" i="1"/>
  <c r="M9" i="1"/>
  <c r="N9" i="1"/>
  <c r="O9" i="1"/>
  <c r="P9" i="1"/>
  <c r="Q9" i="1"/>
  <c r="R9" i="1"/>
  <c r="S9" i="1"/>
  <c r="T9" i="1"/>
  <c r="U9" i="1"/>
  <c r="V9" i="1"/>
  <c r="M10" i="1"/>
  <c r="N10" i="1"/>
  <c r="O10" i="1"/>
  <c r="P10" i="1"/>
  <c r="Q10" i="1"/>
  <c r="R10" i="1"/>
  <c r="S10" i="1"/>
  <c r="T10" i="1"/>
  <c r="U10" i="1"/>
  <c r="V10" i="1"/>
  <c r="M11" i="1"/>
  <c r="N11" i="1"/>
  <c r="O11" i="1"/>
  <c r="P11" i="1"/>
  <c r="Q11" i="1"/>
  <c r="R11" i="1"/>
  <c r="S11" i="1"/>
  <c r="T11" i="1"/>
  <c r="U11" i="1"/>
  <c r="V11" i="1"/>
  <c r="M12" i="1"/>
  <c r="N12" i="1"/>
  <c r="O12" i="1"/>
  <c r="P12" i="1"/>
  <c r="Q12" i="1"/>
  <c r="R12" i="1"/>
  <c r="S12" i="1"/>
  <c r="T12" i="1"/>
  <c r="U12" i="1"/>
  <c r="V12" i="1"/>
  <c r="M13" i="1"/>
  <c r="N13" i="1"/>
  <c r="O13" i="1"/>
  <c r="P13" i="1"/>
  <c r="Q13" i="1"/>
  <c r="R13" i="1"/>
  <c r="S13" i="1"/>
  <c r="T13" i="1"/>
  <c r="U13" i="1"/>
  <c r="V13" i="1"/>
  <c r="M14" i="1"/>
  <c r="N14" i="1"/>
  <c r="O14" i="1"/>
  <c r="P14" i="1"/>
  <c r="Q14" i="1"/>
  <c r="R14" i="1"/>
  <c r="S14" i="1"/>
  <c r="T14" i="1"/>
  <c r="U14" i="1"/>
  <c r="V14" i="1"/>
  <c r="M15" i="1"/>
  <c r="N15" i="1"/>
  <c r="O15" i="1"/>
  <c r="P15" i="1"/>
  <c r="Q15" i="1"/>
  <c r="R15" i="1"/>
  <c r="S15" i="1"/>
  <c r="T15" i="1"/>
  <c r="U15" i="1"/>
  <c r="V15" i="1"/>
  <c r="M16" i="1"/>
  <c r="N16" i="1"/>
  <c r="O16" i="1"/>
  <c r="P16" i="1"/>
  <c r="Q16" i="1"/>
  <c r="R16" i="1"/>
  <c r="S16" i="1"/>
  <c r="T16" i="1"/>
  <c r="U16" i="1"/>
  <c r="V16" i="1"/>
  <c r="M17" i="1"/>
  <c r="N17" i="1"/>
  <c r="O17" i="1"/>
  <c r="P17" i="1"/>
  <c r="Q17" i="1"/>
  <c r="R17" i="1"/>
  <c r="S17" i="1"/>
  <c r="T17" i="1"/>
  <c r="U17" i="1"/>
  <c r="V17" i="1"/>
  <c r="M18" i="1"/>
  <c r="N18" i="1"/>
  <c r="O18" i="1"/>
  <c r="P18" i="1"/>
  <c r="Q18" i="1"/>
  <c r="R18" i="1"/>
  <c r="S18" i="1"/>
  <c r="T18" i="1"/>
  <c r="U18" i="1"/>
  <c r="V18" i="1"/>
  <c r="M19" i="1"/>
  <c r="N19" i="1"/>
  <c r="O19" i="1"/>
  <c r="P19" i="1"/>
  <c r="Q19" i="1"/>
  <c r="R19" i="1"/>
  <c r="S19" i="1"/>
  <c r="T19" i="1"/>
  <c r="U19" i="1"/>
  <c r="V19" i="1"/>
  <c r="M20" i="1"/>
  <c r="N20" i="1"/>
  <c r="O20" i="1"/>
  <c r="P20" i="1"/>
  <c r="Q20" i="1"/>
  <c r="R20" i="1"/>
  <c r="S20" i="1"/>
  <c r="T20" i="1"/>
  <c r="U20" i="1"/>
  <c r="V20" i="1"/>
  <c r="M21" i="1"/>
  <c r="N21" i="1"/>
  <c r="O21" i="1"/>
  <c r="P21" i="1"/>
  <c r="Q21" i="1"/>
  <c r="R21" i="1"/>
  <c r="S21" i="1"/>
  <c r="T21" i="1"/>
  <c r="U21" i="1"/>
  <c r="V21" i="1"/>
  <c r="M22" i="1"/>
  <c r="N22" i="1"/>
  <c r="O22" i="1"/>
  <c r="P22" i="1"/>
  <c r="Q22" i="1"/>
  <c r="R22" i="1"/>
  <c r="S22" i="1"/>
  <c r="T22" i="1"/>
  <c r="U22" i="1"/>
  <c r="V22" i="1"/>
  <c r="M23" i="1"/>
  <c r="N23" i="1"/>
  <c r="O23" i="1"/>
  <c r="P23" i="1"/>
  <c r="Q23" i="1"/>
  <c r="R23" i="1"/>
  <c r="S23" i="1"/>
  <c r="T23" i="1"/>
  <c r="U23" i="1"/>
  <c r="V23" i="1"/>
  <c r="M24" i="1"/>
  <c r="N24" i="1"/>
  <c r="O24" i="1"/>
  <c r="P24" i="1"/>
  <c r="Q24" i="1"/>
  <c r="R24" i="1"/>
  <c r="S24" i="1"/>
  <c r="T24" i="1"/>
  <c r="U24" i="1"/>
  <c r="V24" i="1"/>
  <c r="M25" i="1"/>
  <c r="N25" i="1"/>
  <c r="O25" i="1"/>
  <c r="P25" i="1"/>
  <c r="Q25" i="1"/>
  <c r="R25" i="1"/>
  <c r="S25" i="1"/>
  <c r="T25" i="1"/>
  <c r="U25" i="1"/>
  <c r="V25" i="1"/>
  <c r="M26" i="1"/>
  <c r="N26" i="1"/>
  <c r="O26" i="1"/>
  <c r="P26" i="1"/>
  <c r="Q26" i="1"/>
  <c r="R26" i="1"/>
  <c r="S26" i="1"/>
  <c r="T26" i="1"/>
  <c r="U26" i="1"/>
  <c r="V26" i="1"/>
  <c r="M27" i="1"/>
  <c r="N27" i="1"/>
  <c r="O27" i="1"/>
  <c r="P27" i="1"/>
  <c r="Q27" i="1"/>
  <c r="R27" i="1"/>
  <c r="S27" i="1"/>
  <c r="T27" i="1"/>
  <c r="U27" i="1"/>
  <c r="V27" i="1"/>
  <c r="M28" i="1"/>
  <c r="N28" i="1"/>
  <c r="O28" i="1"/>
  <c r="P28" i="1"/>
  <c r="Q28" i="1"/>
  <c r="R28" i="1"/>
  <c r="S28" i="1"/>
  <c r="T28" i="1"/>
  <c r="U28" i="1"/>
  <c r="V28" i="1"/>
  <c r="M29" i="1"/>
  <c r="N29" i="1"/>
  <c r="O29" i="1"/>
  <c r="P29" i="1"/>
  <c r="Q29" i="1"/>
  <c r="R29" i="1"/>
  <c r="S29" i="1"/>
  <c r="T29" i="1"/>
  <c r="U29" i="1"/>
  <c r="V29" i="1"/>
  <c r="M30" i="1"/>
  <c r="N30" i="1"/>
  <c r="O30" i="1"/>
  <c r="P30" i="1"/>
  <c r="Q30" i="1"/>
  <c r="R30" i="1"/>
  <c r="S30" i="1"/>
  <c r="T30" i="1"/>
  <c r="U30" i="1"/>
  <c r="V30" i="1"/>
  <c r="M31" i="1"/>
  <c r="N31" i="1"/>
  <c r="O31" i="1"/>
  <c r="P31" i="1"/>
  <c r="Q31" i="1"/>
  <c r="R31" i="1"/>
  <c r="S31" i="1"/>
  <c r="T31" i="1"/>
  <c r="U31" i="1"/>
  <c r="V31" i="1"/>
  <c r="M32" i="1"/>
  <c r="N32" i="1"/>
  <c r="O32" i="1"/>
  <c r="P32" i="1"/>
  <c r="Q32" i="1"/>
  <c r="R32" i="1"/>
  <c r="S32" i="1"/>
  <c r="T32" i="1"/>
  <c r="U32" i="1"/>
  <c r="V32" i="1"/>
  <c r="M33" i="1"/>
  <c r="N33" i="1"/>
  <c r="O33" i="1"/>
  <c r="P33" i="1"/>
  <c r="Q33" i="1"/>
  <c r="R33" i="1"/>
  <c r="S33" i="1"/>
  <c r="T33" i="1"/>
  <c r="U33" i="1"/>
  <c r="V33" i="1"/>
  <c r="M34" i="1"/>
  <c r="N34" i="1"/>
  <c r="O34" i="1"/>
  <c r="P34" i="1"/>
  <c r="Q34" i="1"/>
  <c r="R34" i="1"/>
  <c r="S34" i="1"/>
  <c r="T34" i="1"/>
  <c r="U34" i="1"/>
  <c r="V34" i="1"/>
  <c r="M35" i="1"/>
  <c r="N35" i="1"/>
  <c r="O35" i="1"/>
  <c r="P35" i="1"/>
  <c r="Q35" i="1"/>
  <c r="R35" i="1"/>
  <c r="S35" i="1"/>
  <c r="T35" i="1"/>
  <c r="U35" i="1"/>
  <c r="V35" i="1"/>
  <c r="M36" i="1"/>
  <c r="N36" i="1"/>
  <c r="O36" i="1"/>
  <c r="P36" i="1"/>
  <c r="Q36" i="1"/>
  <c r="R36" i="1"/>
  <c r="S36" i="1"/>
  <c r="T36" i="1"/>
  <c r="U36" i="1"/>
  <c r="V36" i="1"/>
  <c r="M37" i="1"/>
  <c r="N37" i="1"/>
  <c r="O37" i="1"/>
  <c r="P37" i="1"/>
  <c r="Q37" i="1"/>
  <c r="R37" i="1"/>
  <c r="S37" i="1"/>
  <c r="T37" i="1"/>
  <c r="U37" i="1"/>
  <c r="V37" i="1"/>
  <c r="M38" i="1"/>
  <c r="N38" i="1"/>
  <c r="O38" i="1"/>
  <c r="P38" i="1"/>
  <c r="Q38" i="1"/>
  <c r="R38" i="1"/>
  <c r="S38" i="1"/>
  <c r="T38" i="1"/>
  <c r="U38" i="1"/>
  <c r="V38" i="1"/>
  <c r="M39" i="1"/>
  <c r="N39" i="1"/>
  <c r="O39" i="1"/>
  <c r="P39" i="1"/>
  <c r="Q39" i="1"/>
  <c r="R39" i="1"/>
  <c r="S39" i="1"/>
  <c r="T39" i="1"/>
  <c r="U39" i="1"/>
  <c r="V39" i="1"/>
  <c r="M40" i="1"/>
  <c r="N40" i="1"/>
  <c r="O40" i="1"/>
  <c r="P40" i="1"/>
  <c r="Q40" i="1"/>
  <c r="R40" i="1"/>
  <c r="S40" i="1"/>
  <c r="T40" i="1"/>
  <c r="U40" i="1"/>
  <c r="V40" i="1"/>
  <c r="M41" i="1"/>
  <c r="N41" i="1"/>
  <c r="O41" i="1"/>
  <c r="P41" i="1"/>
  <c r="Q41" i="1"/>
  <c r="R41" i="1"/>
  <c r="S41" i="1"/>
  <c r="T41" i="1"/>
  <c r="U41" i="1"/>
  <c r="V41" i="1"/>
  <c r="M42" i="1"/>
  <c r="N42" i="1"/>
  <c r="O42" i="1"/>
  <c r="P42" i="1"/>
  <c r="Q42" i="1"/>
  <c r="R42" i="1"/>
  <c r="S42" i="1"/>
  <c r="T42" i="1"/>
  <c r="U42" i="1"/>
  <c r="V42" i="1"/>
  <c r="M43" i="1"/>
  <c r="N43" i="1"/>
  <c r="O43" i="1"/>
  <c r="P43" i="1"/>
  <c r="Q43" i="1"/>
  <c r="R43" i="1"/>
  <c r="S43" i="1"/>
  <c r="T43" i="1"/>
  <c r="U43" i="1"/>
  <c r="V43" i="1"/>
  <c r="M44" i="1"/>
  <c r="N44" i="1"/>
  <c r="O44" i="1"/>
  <c r="P44" i="1"/>
  <c r="Q44" i="1"/>
  <c r="R44" i="1"/>
  <c r="S44" i="1"/>
  <c r="T44" i="1"/>
  <c r="U44" i="1"/>
  <c r="V44" i="1"/>
  <c r="M45" i="1"/>
  <c r="N45" i="1"/>
  <c r="O45" i="1"/>
  <c r="P45" i="1"/>
  <c r="Q45" i="1"/>
  <c r="R45" i="1"/>
  <c r="S45" i="1"/>
  <c r="T45" i="1"/>
  <c r="U45" i="1"/>
  <c r="V45" i="1"/>
  <c r="M46" i="1"/>
  <c r="N46" i="1"/>
  <c r="O46" i="1"/>
  <c r="P46" i="1"/>
  <c r="Q46" i="1"/>
  <c r="R46" i="1"/>
  <c r="S46" i="1"/>
  <c r="T46" i="1"/>
  <c r="U46" i="1"/>
  <c r="V46" i="1"/>
  <c r="M47" i="1"/>
  <c r="N47" i="1"/>
  <c r="O47" i="1"/>
  <c r="P47" i="1"/>
  <c r="Q47" i="1"/>
  <c r="R47" i="1"/>
  <c r="S47" i="1"/>
  <c r="T47" i="1"/>
  <c r="U47" i="1"/>
  <c r="V47" i="1"/>
  <c r="M48" i="1"/>
  <c r="N48" i="1"/>
  <c r="O48" i="1"/>
  <c r="P48" i="1"/>
  <c r="Q48" i="1"/>
  <c r="R48" i="1"/>
  <c r="S48" i="1"/>
  <c r="T48" i="1"/>
  <c r="U48" i="1"/>
  <c r="V48" i="1"/>
  <c r="M49" i="1"/>
  <c r="N49" i="1"/>
  <c r="O49" i="1"/>
  <c r="P49" i="1"/>
  <c r="Q49" i="1"/>
  <c r="R49" i="1"/>
  <c r="S49" i="1"/>
  <c r="T49" i="1"/>
  <c r="U49" i="1"/>
  <c r="V49" i="1"/>
  <c r="M50" i="1"/>
  <c r="N50" i="1"/>
  <c r="O50" i="1"/>
  <c r="P50" i="1"/>
  <c r="Q50" i="1"/>
  <c r="R50" i="1"/>
  <c r="S50" i="1"/>
  <c r="T50" i="1"/>
  <c r="U50" i="1"/>
  <c r="V50" i="1"/>
  <c r="M51" i="1"/>
  <c r="N51" i="1"/>
  <c r="O51" i="1"/>
  <c r="P51" i="1"/>
  <c r="Q51" i="1"/>
  <c r="R51" i="1"/>
  <c r="S51" i="1"/>
  <c r="T51" i="1"/>
  <c r="U51" i="1"/>
  <c r="V51" i="1"/>
  <c r="M52" i="1"/>
  <c r="N52" i="1"/>
  <c r="O52" i="1"/>
  <c r="P52" i="1"/>
  <c r="Q52" i="1"/>
  <c r="R52" i="1"/>
  <c r="S52" i="1"/>
  <c r="T52" i="1"/>
  <c r="U52" i="1"/>
  <c r="V52" i="1"/>
  <c r="M53" i="1"/>
  <c r="N53" i="1"/>
  <c r="O53" i="1"/>
  <c r="P53" i="1"/>
  <c r="Q53" i="1"/>
  <c r="R53" i="1"/>
  <c r="S53" i="1"/>
  <c r="T53" i="1"/>
  <c r="U53" i="1"/>
  <c r="V53" i="1"/>
  <c r="M54" i="1"/>
  <c r="N54" i="1"/>
  <c r="O54" i="1"/>
  <c r="P54" i="1"/>
  <c r="Q54" i="1"/>
  <c r="R54" i="1"/>
  <c r="S54" i="1"/>
  <c r="T54" i="1"/>
  <c r="U54" i="1"/>
  <c r="V54" i="1"/>
  <c r="M55" i="1"/>
  <c r="N55" i="1"/>
  <c r="O55" i="1"/>
  <c r="P55" i="1"/>
  <c r="Q55" i="1"/>
  <c r="R55" i="1"/>
  <c r="S55" i="1"/>
  <c r="T55" i="1"/>
  <c r="U55" i="1"/>
  <c r="V55" i="1"/>
  <c r="M56" i="1"/>
  <c r="N56" i="1"/>
  <c r="O56" i="1"/>
  <c r="P56" i="1"/>
  <c r="Q56" i="1"/>
  <c r="R56" i="1"/>
  <c r="S56" i="1"/>
  <c r="T56" i="1"/>
  <c r="U56" i="1"/>
  <c r="V56" i="1"/>
  <c r="M57" i="1"/>
  <c r="N57" i="1"/>
  <c r="O57" i="1"/>
  <c r="P57" i="1"/>
  <c r="Q57" i="1"/>
  <c r="R57" i="1"/>
  <c r="S57" i="1"/>
  <c r="T57" i="1"/>
  <c r="U57" i="1"/>
  <c r="V57" i="1"/>
  <c r="M58" i="1"/>
  <c r="N58" i="1"/>
  <c r="O58" i="1"/>
  <c r="P58" i="1"/>
  <c r="Q58" i="1"/>
  <c r="R58" i="1"/>
  <c r="S58" i="1"/>
  <c r="T58" i="1"/>
  <c r="U58" i="1"/>
  <c r="V58" i="1"/>
  <c r="M59" i="1"/>
  <c r="N59" i="1"/>
  <c r="O59" i="1"/>
  <c r="P59" i="1"/>
  <c r="Q59" i="1"/>
  <c r="R59" i="1"/>
  <c r="S59" i="1"/>
  <c r="T59" i="1"/>
  <c r="U59" i="1"/>
  <c r="V59" i="1"/>
  <c r="M60" i="1"/>
  <c r="N60" i="1"/>
  <c r="O60" i="1"/>
  <c r="P60" i="1"/>
  <c r="Q60" i="1"/>
  <c r="R60" i="1"/>
  <c r="S60" i="1"/>
  <c r="T60" i="1"/>
  <c r="U60" i="1"/>
  <c r="V60" i="1"/>
  <c r="M61" i="1"/>
  <c r="N61" i="1"/>
  <c r="O61" i="1"/>
  <c r="P61" i="1"/>
  <c r="Q61" i="1"/>
  <c r="R61" i="1"/>
  <c r="S61" i="1"/>
  <c r="T61" i="1"/>
  <c r="U61" i="1"/>
  <c r="V61" i="1"/>
  <c r="M62" i="1"/>
  <c r="N62" i="1"/>
  <c r="O62" i="1"/>
  <c r="P62" i="1"/>
  <c r="Q62" i="1"/>
  <c r="R62" i="1"/>
  <c r="S62" i="1"/>
  <c r="T62" i="1"/>
  <c r="U62" i="1"/>
  <c r="V62" i="1"/>
  <c r="M63" i="1"/>
  <c r="N63" i="1"/>
  <c r="O63" i="1"/>
  <c r="P63" i="1"/>
  <c r="Q63" i="1"/>
  <c r="R63" i="1"/>
  <c r="S63" i="1"/>
  <c r="T63" i="1"/>
  <c r="U63" i="1"/>
  <c r="V63" i="1"/>
  <c r="M64" i="1"/>
  <c r="N64" i="1"/>
  <c r="O64" i="1"/>
  <c r="P64" i="1"/>
  <c r="Q64" i="1"/>
  <c r="R64" i="1"/>
  <c r="S64" i="1"/>
  <c r="T64" i="1"/>
  <c r="U64" i="1"/>
  <c r="V64" i="1"/>
  <c r="M65" i="1"/>
  <c r="N65" i="1"/>
  <c r="O65" i="1"/>
  <c r="P65" i="1"/>
  <c r="Q65" i="1"/>
  <c r="R65" i="1"/>
  <c r="S65" i="1"/>
  <c r="T65" i="1"/>
  <c r="U65" i="1"/>
  <c r="V65" i="1"/>
  <c r="M66" i="1"/>
  <c r="N66" i="1"/>
  <c r="O66" i="1"/>
  <c r="P66" i="1"/>
  <c r="Q66" i="1"/>
  <c r="R66" i="1"/>
  <c r="S66" i="1"/>
  <c r="T66" i="1"/>
  <c r="U66" i="1"/>
  <c r="V66" i="1"/>
  <c r="M67" i="1"/>
  <c r="N67" i="1"/>
  <c r="O67" i="1"/>
  <c r="P67" i="1"/>
  <c r="Q67" i="1"/>
  <c r="R67" i="1"/>
  <c r="S67" i="1"/>
  <c r="T67" i="1"/>
  <c r="U67" i="1"/>
  <c r="V67" i="1"/>
  <c r="M68" i="1"/>
  <c r="N68" i="1"/>
  <c r="O68" i="1"/>
  <c r="P68" i="1"/>
  <c r="Q68" i="1"/>
  <c r="R68" i="1"/>
  <c r="S68" i="1"/>
  <c r="T68" i="1"/>
  <c r="U68" i="1"/>
  <c r="V68" i="1"/>
  <c r="M69" i="1"/>
  <c r="N69" i="1"/>
  <c r="O69" i="1"/>
  <c r="P69" i="1"/>
  <c r="Q69" i="1"/>
  <c r="R69" i="1"/>
  <c r="S69" i="1"/>
  <c r="T69" i="1"/>
  <c r="U69" i="1"/>
  <c r="V69" i="1"/>
  <c r="M70" i="1"/>
  <c r="N70" i="1"/>
  <c r="O70" i="1"/>
  <c r="P70" i="1"/>
  <c r="Q70" i="1"/>
  <c r="R70" i="1"/>
  <c r="S70" i="1"/>
  <c r="T70" i="1"/>
  <c r="U70" i="1"/>
  <c r="V70" i="1"/>
  <c r="M71" i="1"/>
  <c r="N71" i="1"/>
  <c r="O71" i="1"/>
  <c r="P71" i="1"/>
  <c r="Q71" i="1"/>
  <c r="R71" i="1"/>
  <c r="S71" i="1"/>
  <c r="T71" i="1"/>
  <c r="U71" i="1"/>
  <c r="V71" i="1"/>
  <c r="M72" i="1"/>
  <c r="N72" i="1"/>
  <c r="O72" i="1"/>
  <c r="P72" i="1"/>
  <c r="Q72" i="1"/>
  <c r="R72" i="1"/>
  <c r="S72" i="1"/>
  <c r="T72" i="1"/>
  <c r="U72" i="1"/>
  <c r="V72" i="1"/>
  <c r="M73" i="1"/>
  <c r="N73" i="1"/>
  <c r="O73" i="1"/>
  <c r="P73" i="1"/>
  <c r="Q73" i="1"/>
  <c r="R73" i="1"/>
  <c r="S73" i="1"/>
  <c r="T73" i="1"/>
  <c r="U73" i="1"/>
  <c r="V73" i="1"/>
  <c r="M74" i="1"/>
  <c r="N74" i="1"/>
  <c r="O74" i="1"/>
  <c r="P74" i="1"/>
  <c r="Q74" i="1"/>
  <c r="R74" i="1"/>
  <c r="S74" i="1"/>
  <c r="T74" i="1"/>
  <c r="U74" i="1"/>
  <c r="V74" i="1"/>
  <c r="M75" i="1"/>
  <c r="N75" i="1"/>
  <c r="O75" i="1"/>
  <c r="P75" i="1"/>
  <c r="Q75" i="1"/>
  <c r="R75" i="1"/>
  <c r="S75" i="1"/>
  <c r="T75" i="1"/>
  <c r="U75" i="1"/>
  <c r="V75" i="1"/>
  <c r="M76" i="1"/>
  <c r="N76" i="1"/>
  <c r="O76" i="1"/>
  <c r="P76" i="1"/>
  <c r="Q76" i="1"/>
  <c r="R76" i="1"/>
  <c r="S76" i="1"/>
  <c r="T76" i="1"/>
  <c r="U76" i="1"/>
  <c r="V76" i="1"/>
  <c r="M77" i="1"/>
  <c r="N77" i="1"/>
  <c r="O77" i="1"/>
  <c r="P77" i="1"/>
  <c r="Q77" i="1"/>
  <c r="R77" i="1"/>
  <c r="S77" i="1"/>
  <c r="T77" i="1"/>
  <c r="U77" i="1"/>
  <c r="V77" i="1"/>
  <c r="M78" i="1"/>
  <c r="N78" i="1"/>
  <c r="O78" i="1"/>
  <c r="P78" i="1"/>
  <c r="Q78" i="1"/>
  <c r="R78" i="1"/>
  <c r="S78" i="1"/>
  <c r="T78" i="1"/>
  <c r="U78" i="1"/>
  <c r="V78" i="1"/>
  <c r="M79" i="1"/>
  <c r="N79" i="1"/>
  <c r="O79" i="1"/>
  <c r="P79" i="1"/>
  <c r="Q79" i="1"/>
  <c r="R79" i="1"/>
  <c r="S79" i="1"/>
  <c r="T79" i="1"/>
  <c r="U79" i="1"/>
  <c r="V79" i="1"/>
  <c r="M80" i="1"/>
  <c r="N80" i="1"/>
  <c r="O80" i="1"/>
  <c r="P80" i="1"/>
  <c r="Q80" i="1"/>
  <c r="R80" i="1"/>
  <c r="S80" i="1"/>
  <c r="T80" i="1"/>
  <c r="U80" i="1"/>
  <c r="V80" i="1"/>
  <c r="M81" i="1"/>
  <c r="N81" i="1"/>
  <c r="O81" i="1"/>
  <c r="P81" i="1"/>
  <c r="Q81" i="1"/>
  <c r="R81" i="1"/>
  <c r="S81" i="1"/>
  <c r="T81" i="1"/>
  <c r="U81" i="1"/>
  <c r="V81" i="1"/>
  <c r="M82" i="1"/>
  <c r="N82" i="1"/>
  <c r="O82" i="1"/>
  <c r="P82" i="1"/>
  <c r="Q82" i="1"/>
  <c r="R82" i="1"/>
  <c r="S82" i="1"/>
  <c r="T82" i="1"/>
  <c r="U82" i="1"/>
  <c r="V82" i="1"/>
  <c r="M83" i="1"/>
  <c r="N83" i="1"/>
  <c r="O83" i="1"/>
  <c r="P83" i="1"/>
  <c r="Q83" i="1"/>
  <c r="R83" i="1"/>
  <c r="S83" i="1"/>
  <c r="T83" i="1"/>
  <c r="U83" i="1"/>
  <c r="V83" i="1"/>
  <c r="M84" i="1"/>
  <c r="N84" i="1"/>
  <c r="O84" i="1"/>
  <c r="P84" i="1"/>
  <c r="Q84" i="1"/>
  <c r="R84" i="1"/>
  <c r="S84" i="1"/>
  <c r="T84" i="1"/>
  <c r="U84" i="1"/>
  <c r="V84" i="1"/>
  <c r="M85" i="1"/>
  <c r="N85" i="1"/>
  <c r="O85" i="1"/>
  <c r="P85" i="1"/>
  <c r="Q85" i="1"/>
  <c r="R85" i="1"/>
  <c r="S85" i="1"/>
  <c r="T85" i="1"/>
  <c r="U85" i="1"/>
  <c r="V85" i="1"/>
  <c r="M86" i="1"/>
  <c r="N86" i="1"/>
  <c r="O86" i="1"/>
  <c r="P86" i="1"/>
  <c r="Q86" i="1"/>
  <c r="R86" i="1"/>
  <c r="S86" i="1"/>
  <c r="T86" i="1"/>
  <c r="U86" i="1"/>
  <c r="V86" i="1"/>
  <c r="M87" i="1"/>
  <c r="N87" i="1"/>
  <c r="O87" i="1"/>
  <c r="P87" i="1"/>
  <c r="Q87" i="1"/>
  <c r="R87" i="1"/>
  <c r="S87" i="1"/>
  <c r="T87" i="1"/>
  <c r="U87" i="1"/>
  <c r="V87" i="1"/>
  <c r="M88" i="1"/>
  <c r="N88" i="1"/>
  <c r="O88" i="1"/>
  <c r="P88" i="1"/>
  <c r="Q88" i="1"/>
  <c r="R88" i="1"/>
  <c r="S88" i="1"/>
  <c r="T88" i="1"/>
  <c r="U88" i="1"/>
  <c r="V88" i="1"/>
  <c r="M89" i="1"/>
  <c r="N89" i="1"/>
  <c r="O89" i="1"/>
  <c r="P89" i="1"/>
  <c r="Q89" i="1"/>
  <c r="R89" i="1"/>
  <c r="S89" i="1"/>
  <c r="T89" i="1"/>
  <c r="U89" i="1"/>
  <c r="V89" i="1"/>
  <c r="M90" i="1"/>
  <c r="N90" i="1"/>
  <c r="O90" i="1"/>
  <c r="P90" i="1"/>
  <c r="Q90" i="1"/>
  <c r="R90" i="1"/>
  <c r="S90" i="1"/>
  <c r="T90" i="1"/>
  <c r="U90" i="1"/>
  <c r="V90" i="1"/>
  <c r="M91" i="1"/>
  <c r="N91" i="1"/>
  <c r="O91" i="1"/>
  <c r="P91" i="1"/>
  <c r="Q91" i="1"/>
  <c r="R91" i="1"/>
  <c r="S91" i="1"/>
  <c r="T91" i="1"/>
  <c r="U91" i="1"/>
  <c r="V91" i="1"/>
  <c r="M92" i="1"/>
  <c r="N92" i="1"/>
  <c r="O92" i="1"/>
  <c r="P92" i="1"/>
  <c r="Q92" i="1"/>
  <c r="R92" i="1"/>
  <c r="S92" i="1"/>
  <c r="T92" i="1"/>
  <c r="U92" i="1"/>
  <c r="V92" i="1"/>
  <c r="M93" i="1"/>
  <c r="N93" i="1"/>
  <c r="O93" i="1"/>
  <c r="P93" i="1"/>
  <c r="Q93" i="1"/>
  <c r="R93" i="1"/>
  <c r="S93" i="1"/>
  <c r="T93" i="1"/>
  <c r="U93" i="1"/>
  <c r="V93" i="1"/>
  <c r="M94" i="1"/>
  <c r="N94" i="1"/>
  <c r="O94" i="1"/>
  <c r="P94" i="1"/>
  <c r="Q94" i="1"/>
  <c r="R94" i="1"/>
  <c r="S94" i="1"/>
  <c r="T94" i="1"/>
  <c r="U94" i="1"/>
  <c r="V94" i="1"/>
  <c r="M95" i="1"/>
  <c r="N95" i="1"/>
  <c r="O95" i="1"/>
  <c r="P95" i="1"/>
  <c r="Q95" i="1"/>
  <c r="R95" i="1"/>
  <c r="S95" i="1"/>
  <c r="T95" i="1"/>
  <c r="U95" i="1"/>
  <c r="V95" i="1"/>
  <c r="M96" i="1"/>
  <c r="N96" i="1"/>
  <c r="O96" i="1"/>
  <c r="P96" i="1"/>
  <c r="Q96" i="1"/>
  <c r="R96" i="1"/>
  <c r="S96" i="1"/>
  <c r="T96" i="1"/>
  <c r="U96" i="1"/>
  <c r="V96" i="1"/>
  <c r="M97" i="1"/>
  <c r="N97" i="1"/>
  <c r="O97" i="1"/>
  <c r="P97" i="1"/>
  <c r="Q97" i="1"/>
  <c r="R97" i="1"/>
  <c r="S97" i="1"/>
  <c r="T97" i="1"/>
  <c r="U97" i="1"/>
  <c r="V97" i="1"/>
  <c r="M98" i="1"/>
  <c r="N98" i="1"/>
  <c r="O98" i="1"/>
  <c r="P98" i="1"/>
  <c r="Q98" i="1"/>
  <c r="R98" i="1"/>
  <c r="S98" i="1"/>
  <c r="T98" i="1"/>
  <c r="U98" i="1"/>
  <c r="V98" i="1"/>
  <c r="M99" i="1"/>
  <c r="N99" i="1"/>
  <c r="O99" i="1"/>
  <c r="P99" i="1"/>
  <c r="Q99" i="1"/>
  <c r="R99" i="1"/>
  <c r="S99" i="1"/>
  <c r="T99" i="1"/>
  <c r="U99" i="1"/>
  <c r="V99" i="1"/>
  <c r="M100" i="1"/>
  <c r="N100" i="1"/>
  <c r="O100" i="1"/>
  <c r="P100" i="1"/>
  <c r="Q100" i="1"/>
  <c r="R100" i="1"/>
  <c r="S100" i="1"/>
  <c r="T100" i="1"/>
  <c r="U100" i="1"/>
  <c r="V100" i="1"/>
  <c r="M101" i="1"/>
  <c r="N101" i="1"/>
  <c r="O101" i="1"/>
  <c r="P101" i="1"/>
  <c r="Q101" i="1"/>
  <c r="R101" i="1"/>
  <c r="S101" i="1"/>
  <c r="T101" i="1"/>
  <c r="U101" i="1"/>
  <c r="V101" i="1"/>
  <c r="M102" i="1"/>
  <c r="N102" i="1"/>
  <c r="O102" i="1"/>
  <c r="P102" i="1"/>
  <c r="Q102" i="1"/>
  <c r="R102" i="1"/>
  <c r="S102" i="1"/>
  <c r="T102" i="1"/>
  <c r="U102" i="1"/>
  <c r="V102" i="1"/>
  <c r="M103" i="1"/>
  <c r="N103" i="1"/>
  <c r="O103" i="1"/>
  <c r="P103" i="1"/>
  <c r="Q103" i="1"/>
  <c r="R103" i="1"/>
  <c r="S103" i="1"/>
  <c r="T103" i="1"/>
  <c r="U103" i="1"/>
  <c r="V103" i="1"/>
  <c r="M104" i="1"/>
  <c r="N104" i="1"/>
  <c r="O104" i="1"/>
  <c r="P104" i="1"/>
  <c r="Q104" i="1"/>
  <c r="R104" i="1"/>
  <c r="S104" i="1"/>
  <c r="T104" i="1"/>
  <c r="U104" i="1"/>
  <c r="V104" i="1"/>
  <c r="M105" i="1"/>
  <c r="N105" i="1"/>
  <c r="O105" i="1"/>
  <c r="P105" i="1"/>
  <c r="Q105" i="1"/>
  <c r="R105" i="1"/>
  <c r="S105" i="1"/>
  <c r="T105" i="1"/>
  <c r="U105" i="1"/>
  <c r="V105" i="1"/>
  <c r="M106" i="1"/>
  <c r="N106" i="1"/>
  <c r="O106" i="1"/>
  <c r="P106" i="1"/>
  <c r="Q106" i="1"/>
  <c r="R106" i="1"/>
  <c r="S106" i="1"/>
  <c r="T106" i="1"/>
  <c r="U106" i="1"/>
  <c r="V106" i="1"/>
  <c r="M107" i="1"/>
  <c r="N107" i="1"/>
  <c r="O107" i="1"/>
  <c r="P107" i="1"/>
  <c r="Q107" i="1"/>
  <c r="R107" i="1"/>
  <c r="S107" i="1"/>
  <c r="T107" i="1"/>
  <c r="U107" i="1"/>
  <c r="V107" i="1"/>
  <c r="M108" i="1"/>
  <c r="N108" i="1"/>
  <c r="O108" i="1"/>
  <c r="P108" i="1"/>
  <c r="Q108" i="1"/>
  <c r="R108" i="1"/>
  <c r="S108" i="1"/>
  <c r="T108" i="1"/>
  <c r="U108" i="1"/>
  <c r="V108" i="1"/>
  <c r="M109" i="1"/>
  <c r="N109" i="1"/>
  <c r="O109" i="1"/>
  <c r="P109" i="1"/>
  <c r="Q109" i="1"/>
  <c r="R109" i="1"/>
  <c r="S109" i="1"/>
  <c r="T109" i="1"/>
  <c r="U109" i="1"/>
  <c r="V109" i="1"/>
  <c r="M110" i="1"/>
  <c r="N110" i="1"/>
  <c r="O110" i="1"/>
  <c r="P110" i="1"/>
  <c r="Q110" i="1"/>
  <c r="R110" i="1"/>
  <c r="S110" i="1"/>
  <c r="T110" i="1"/>
  <c r="U110" i="1"/>
  <c r="V110" i="1"/>
  <c r="M111" i="1"/>
  <c r="N111" i="1"/>
  <c r="O111" i="1"/>
  <c r="P111" i="1"/>
  <c r="Q111" i="1"/>
  <c r="R111" i="1"/>
  <c r="S111" i="1"/>
  <c r="T111" i="1"/>
  <c r="U111" i="1"/>
  <c r="V111" i="1"/>
  <c r="M112" i="1"/>
  <c r="N112" i="1"/>
  <c r="O112" i="1"/>
  <c r="P112" i="1"/>
  <c r="Q112" i="1"/>
  <c r="R112" i="1"/>
  <c r="S112" i="1"/>
  <c r="T112" i="1"/>
  <c r="U112" i="1"/>
  <c r="V112" i="1"/>
  <c r="M113" i="1"/>
  <c r="N113" i="1"/>
  <c r="O113" i="1"/>
  <c r="P113" i="1"/>
  <c r="Q113" i="1"/>
  <c r="R113" i="1"/>
  <c r="S113" i="1"/>
  <c r="T113" i="1"/>
  <c r="U113" i="1"/>
  <c r="V113" i="1"/>
  <c r="M114" i="1"/>
  <c r="N114" i="1"/>
  <c r="O114" i="1"/>
  <c r="P114" i="1"/>
  <c r="Q114" i="1"/>
  <c r="R114" i="1"/>
  <c r="S114" i="1"/>
  <c r="T114" i="1"/>
  <c r="U114" i="1"/>
  <c r="V114" i="1"/>
  <c r="M115" i="1"/>
  <c r="N115" i="1"/>
  <c r="O115" i="1"/>
  <c r="P115" i="1"/>
  <c r="Q115" i="1"/>
  <c r="R115" i="1"/>
  <c r="S115" i="1"/>
  <c r="T115" i="1"/>
  <c r="U115" i="1"/>
  <c r="V115" i="1"/>
  <c r="M116" i="1"/>
  <c r="N116" i="1"/>
  <c r="O116" i="1"/>
  <c r="P116" i="1"/>
  <c r="Q116" i="1"/>
  <c r="R116" i="1"/>
  <c r="S116" i="1"/>
  <c r="T116" i="1"/>
  <c r="U116" i="1"/>
  <c r="V116" i="1"/>
  <c r="M117" i="1"/>
  <c r="N117" i="1"/>
  <c r="O117" i="1"/>
  <c r="P117" i="1"/>
  <c r="Q117" i="1"/>
  <c r="R117" i="1"/>
  <c r="S117" i="1"/>
  <c r="T117" i="1"/>
  <c r="U117" i="1"/>
  <c r="V117" i="1"/>
  <c r="M118" i="1"/>
  <c r="N118" i="1"/>
  <c r="O118" i="1"/>
  <c r="P118" i="1"/>
  <c r="Q118" i="1"/>
  <c r="R118" i="1"/>
  <c r="S118" i="1"/>
  <c r="T118" i="1"/>
  <c r="U118" i="1"/>
  <c r="V118" i="1"/>
  <c r="M119" i="1"/>
  <c r="N119" i="1"/>
  <c r="O119" i="1"/>
  <c r="P119" i="1"/>
  <c r="Q119" i="1"/>
  <c r="R119" i="1"/>
  <c r="S119" i="1"/>
  <c r="T119" i="1"/>
  <c r="U119" i="1"/>
  <c r="V119" i="1"/>
  <c r="M120" i="1"/>
  <c r="N120" i="1"/>
  <c r="O120" i="1"/>
  <c r="P120" i="1"/>
  <c r="Q120" i="1"/>
  <c r="R120" i="1"/>
  <c r="S120" i="1"/>
  <c r="T120" i="1"/>
  <c r="U120" i="1"/>
  <c r="V120" i="1"/>
  <c r="M121" i="1"/>
  <c r="N121" i="1"/>
  <c r="O121" i="1"/>
  <c r="P121" i="1"/>
  <c r="Q121" i="1"/>
  <c r="R121" i="1"/>
  <c r="S121" i="1"/>
  <c r="T121" i="1"/>
  <c r="U121" i="1"/>
  <c r="V121" i="1"/>
  <c r="M122" i="1"/>
  <c r="N122" i="1"/>
  <c r="O122" i="1"/>
  <c r="P122" i="1"/>
  <c r="Q122" i="1"/>
  <c r="R122" i="1"/>
  <c r="S122" i="1"/>
  <c r="T122" i="1"/>
  <c r="U122" i="1"/>
  <c r="V122" i="1"/>
  <c r="M123" i="1"/>
  <c r="N123" i="1"/>
  <c r="O123" i="1"/>
  <c r="P123" i="1"/>
  <c r="Q123" i="1"/>
  <c r="R123" i="1"/>
  <c r="S123" i="1"/>
  <c r="T123" i="1"/>
  <c r="U123" i="1"/>
  <c r="V123" i="1"/>
  <c r="M124" i="1"/>
  <c r="N124" i="1"/>
  <c r="O124" i="1"/>
  <c r="P124" i="1"/>
  <c r="Q124" i="1"/>
  <c r="R124" i="1"/>
  <c r="S124" i="1"/>
  <c r="T124" i="1"/>
  <c r="U124" i="1"/>
  <c r="V124" i="1"/>
  <c r="M125" i="1"/>
  <c r="N125" i="1"/>
  <c r="O125" i="1"/>
  <c r="P125" i="1"/>
  <c r="Q125" i="1"/>
  <c r="R125" i="1"/>
  <c r="S125" i="1"/>
  <c r="T125" i="1"/>
  <c r="U125" i="1"/>
  <c r="V125" i="1"/>
  <c r="M126" i="1"/>
  <c r="N126" i="1"/>
  <c r="O126" i="1"/>
  <c r="P126" i="1"/>
  <c r="Q126" i="1"/>
  <c r="R126" i="1"/>
  <c r="S126" i="1"/>
  <c r="T126" i="1"/>
  <c r="U126" i="1"/>
  <c r="V126" i="1"/>
  <c r="M127" i="1"/>
  <c r="N127" i="1"/>
  <c r="O127" i="1"/>
  <c r="P127" i="1"/>
  <c r="Q127" i="1"/>
  <c r="R127" i="1"/>
  <c r="S127" i="1"/>
  <c r="T127" i="1"/>
  <c r="U127" i="1"/>
  <c r="V127" i="1"/>
  <c r="M128" i="1"/>
  <c r="N128" i="1"/>
  <c r="O128" i="1"/>
  <c r="P128" i="1"/>
  <c r="Q128" i="1"/>
  <c r="R128" i="1"/>
  <c r="S128" i="1"/>
  <c r="T128" i="1"/>
  <c r="U128" i="1"/>
  <c r="V128" i="1"/>
  <c r="M129" i="1"/>
  <c r="N129" i="1"/>
  <c r="O129" i="1"/>
  <c r="P129" i="1"/>
  <c r="Q129" i="1"/>
  <c r="R129" i="1"/>
  <c r="S129" i="1"/>
  <c r="T129" i="1"/>
  <c r="U129" i="1"/>
  <c r="V129" i="1"/>
  <c r="M130" i="1"/>
  <c r="N130" i="1"/>
  <c r="O130" i="1"/>
  <c r="P130" i="1"/>
  <c r="Q130" i="1"/>
  <c r="R130" i="1"/>
  <c r="S130" i="1"/>
  <c r="T130" i="1"/>
  <c r="U130" i="1"/>
  <c r="V130" i="1"/>
  <c r="M131" i="1"/>
  <c r="N131" i="1"/>
  <c r="O131" i="1"/>
  <c r="P131" i="1"/>
  <c r="Q131" i="1"/>
  <c r="R131" i="1"/>
  <c r="S131" i="1"/>
  <c r="T131" i="1"/>
  <c r="U131" i="1"/>
  <c r="V131" i="1"/>
  <c r="M132" i="1"/>
  <c r="N132" i="1"/>
  <c r="O132" i="1"/>
  <c r="P132" i="1"/>
  <c r="Q132" i="1"/>
  <c r="R132" i="1"/>
  <c r="S132" i="1"/>
  <c r="T132" i="1"/>
  <c r="U132" i="1"/>
  <c r="V132" i="1"/>
  <c r="M133" i="1"/>
  <c r="N133" i="1"/>
  <c r="O133" i="1"/>
  <c r="P133" i="1"/>
  <c r="Q133" i="1"/>
  <c r="R133" i="1"/>
  <c r="S133" i="1"/>
  <c r="T133" i="1"/>
  <c r="U133" i="1"/>
  <c r="V133" i="1"/>
  <c r="M134" i="1"/>
  <c r="N134" i="1"/>
  <c r="O134" i="1"/>
  <c r="P134" i="1"/>
  <c r="Q134" i="1"/>
  <c r="R134" i="1"/>
  <c r="S134" i="1"/>
  <c r="T134" i="1"/>
  <c r="U134" i="1"/>
  <c r="V134" i="1"/>
  <c r="M135" i="1"/>
  <c r="N135" i="1"/>
  <c r="O135" i="1"/>
  <c r="P135" i="1"/>
  <c r="Q135" i="1"/>
  <c r="R135" i="1"/>
  <c r="S135" i="1"/>
  <c r="T135" i="1"/>
  <c r="U135" i="1"/>
  <c r="V135" i="1"/>
  <c r="M136" i="1"/>
  <c r="N136" i="1"/>
  <c r="O136" i="1"/>
  <c r="P136" i="1"/>
  <c r="Q136" i="1"/>
  <c r="R136" i="1"/>
  <c r="S136" i="1"/>
  <c r="T136" i="1"/>
  <c r="U136" i="1"/>
  <c r="V136" i="1"/>
  <c r="M137" i="1"/>
  <c r="N137" i="1"/>
  <c r="O137" i="1"/>
  <c r="P137" i="1"/>
  <c r="Q137" i="1"/>
  <c r="R137" i="1"/>
  <c r="S137" i="1"/>
  <c r="T137" i="1"/>
  <c r="U137" i="1"/>
  <c r="V137" i="1"/>
  <c r="M138" i="1"/>
  <c r="N138" i="1"/>
  <c r="O138" i="1"/>
  <c r="P138" i="1"/>
  <c r="Q138" i="1"/>
  <c r="R138" i="1"/>
  <c r="S138" i="1"/>
  <c r="T138" i="1"/>
  <c r="U138" i="1"/>
  <c r="V138" i="1"/>
  <c r="M139" i="1"/>
  <c r="N139" i="1"/>
  <c r="O139" i="1"/>
  <c r="P139" i="1"/>
  <c r="Q139" i="1"/>
  <c r="R139" i="1"/>
  <c r="S139" i="1"/>
  <c r="T139" i="1"/>
  <c r="U139" i="1"/>
  <c r="V139" i="1"/>
  <c r="M140" i="1"/>
  <c r="N140" i="1"/>
  <c r="O140" i="1"/>
  <c r="P140" i="1"/>
  <c r="Q140" i="1"/>
  <c r="R140" i="1"/>
  <c r="S140" i="1"/>
  <c r="T140" i="1"/>
  <c r="U140" i="1"/>
  <c r="V140" i="1"/>
  <c r="M141" i="1"/>
  <c r="N141" i="1"/>
  <c r="O141" i="1"/>
  <c r="P141" i="1"/>
  <c r="Q141" i="1"/>
  <c r="R141" i="1"/>
  <c r="S141" i="1"/>
  <c r="T141" i="1"/>
  <c r="U141" i="1"/>
  <c r="V141" i="1"/>
  <c r="M142" i="1"/>
  <c r="N142" i="1"/>
  <c r="O142" i="1"/>
  <c r="P142" i="1"/>
  <c r="Q142" i="1"/>
  <c r="R142" i="1"/>
  <c r="S142" i="1"/>
  <c r="T142" i="1"/>
  <c r="U142" i="1"/>
  <c r="V142" i="1"/>
  <c r="M143" i="1"/>
  <c r="N143" i="1"/>
  <c r="O143" i="1"/>
  <c r="P143" i="1"/>
  <c r="Q143" i="1"/>
  <c r="R143" i="1"/>
  <c r="S143" i="1"/>
  <c r="T143" i="1"/>
  <c r="U143" i="1"/>
  <c r="V143" i="1"/>
  <c r="M144" i="1"/>
  <c r="N144" i="1"/>
  <c r="O144" i="1"/>
  <c r="P144" i="1"/>
  <c r="Q144" i="1"/>
  <c r="R144" i="1"/>
  <c r="S144" i="1"/>
  <c r="T144" i="1"/>
  <c r="U144" i="1"/>
  <c r="V144" i="1"/>
  <c r="M145" i="1"/>
  <c r="N145" i="1"/>
  <c r="O145" i="1"/>
  <c r="P145" i="1"/>
  <c r="Q145" i="1"/>
  <c r="R145" i="1"/>
  <c r="S145" i="1"/>
  <c r="T145" i="1"/>
  <c r="U145" i="1"/>
  <c r="V145" i="1"/>
  <c r="N146" i="1"/>
  <c r="O146" i="1"/>
  <c r="P146" i="1"/>
  <c r="Q146" i="1"/>
  <c r="R146" i="1"/>
  <c r="S146" i="1"/>
  <c r="T146" i="1"/>
  <c r="U146" i="1"/>
  <c r="V146" i="1"/>
  <c r="M147" i="1"/>
  <c r="N147" i="1"/>
  <c r="O147" i="1"/>
  <c r="P147" i="1"/>
  <c r="Q147" i="1"/>
  <c r="R147" i="1"/>
  <c r="S147" i="1"/>
  <c r="T147" i="1"/>
  <c r="U147" i="1"/>
  <c r="V147" i="1"/>
  <c r="M148" i="1"/>
  <c r="N148" i="1"/>
  <c r="O148" i="1"/>
  <c r="P148" i="1"/>
  <c r="Q148" i="1"/>
  <c r="R148" i="1"/>
  <c r="S148" i="1"/>
  <c r="T148" i="1"/>
  <c r="U148" i="1"/>
  <c r="V148" i="1"/>
  <c r="M149" i="1"/>
  <c r="N149" i="1"/>
  <c r="O149" i="1"/>
  <c r="P149" i="1"/>
  <c r="Q149" i="1"/>
  <c r="R149" i="1"/>
  <c r="S149" i="1"/>
  <c r="T149" i="1"/>
  <c r="U149" i="1"/>
  <c r="V149" i="1"/>
  <c r="M150" i="1"/>
  <c r="N150" i="1"/>
  <c r="O150" i="1"/>
  <c r="P150" i="1"/>
  <c r="Q150" i="1"/>
  <c r="R150" i="1"/>
  <c r="S150" i="1"/>
  <c r="T150" i="1"/>
  <c r="U150" i="1"/>
  <c r="V150" i="1"/>
  <c r="M151" i="1"/>
  <c r="N151" i="1"/>
  <c r="O151" i="1"/>
  <c r="P151" i="1"/>
  <c r="Q151" i="1"/>
  <c r="R151" i="1"/>
  <c r="S151" i="1"/>
  <c r="T151" i="1"/>
  <c r="U151" i="1"/>
  <c r="V151" i="1"/>
  <c r="M152" i="1"/>
  <c r="N152" i="1"/>
  <c r="O152" i="1"/>
  <c r="P152" i="1"/>
  <c r="Q152" i="1"/>
  <c r="R152" i="1"/>
  <c r="S152" i="1"/>
  <c r="T152" i="1"/>
  <c r="U152" i="1"/>
  <c r="V152" i="1"/>
  <c r="M153" i="1"/>
  <c r="N153" i="1"/>
  <c r="O153" i="1"/>
  <c r="P153" i="1"/>
  <c r="Q153" i="1"/>
  <c r="R153" i="1"/>
  <c r="S153" i="1"/>
  <c r="T153" i="1"/>
  <c r="U153" i="1"/>
  <c r="V153" i="1"/>
  <c r="M154" i="1"/>
  <c r="N154" i="1"/>
  <c r="O154" i="1"/>
  <c r="P154" i="1"/>
  <c r="Q154" i="1"/>
  <c r="R154" i="1"/>
  <c r="S154" i="1"/>
  <c r="T154" i="1"/>
  <c r="U154" i="1"/>
  <c r="V154" i="1"/>
  <c r="M155" i="1"/>
  <c r="N155" i="1"/>
  <c r="O155" i="1"/>
  <c r="P155" i="1"/>
  <c r="Q155" i="1"/>
  <c r="R155" i="1"/>
  <c r="S155" i="1"/>
  <c r="T155" i="1"/>
  <c r="U155" i="1"/>
  <c r="V155" i="1"/>
  <c r="M156" i="1"/>
  <c r="N156" i="1"/>
  <c r="O156" i="1"/>
  <c r="P156" i="1"/>
  <c r="Q156" i="1"/>
  <c r="R156" i="1"/>
  <c r="S156" i="1"/>
  <c r="T156" i="1"/>
  <c r="U156" i="1"/>
  <c r="V156" i="1"/>
  <c r="M157" i="1"/>
  <c r="N157" i="1"/>
  <c r="O157" i="1"/>
  <c r="P157" i="1"/>
  <c r="Q157" i="1"/>
  <c r="R157" i="1"/>
  <c r="S157" i="1"/>
  <c r="T157" i="1"/>
  <c r="U157" i="1"/>
  <c r="V157" i="1"/>
  <c r="M158" i="1"/>
  <c r="N158" i="1"/>
  <c r="O158" i="1"/>
  <c r="P158" i="1"/>
  <c r="Q158" i="1"/>
  <c r="R158" i="1"/>
  <c r="S158" i="1"/>
  <c r="T158" i="1"/>
  <c r="U158" i="1"/>
  <c r="V158" i="1"/>
  <c r="M159" i="1"/>
  <c r="N159" i="1"/>
  <c r="O159" i="1"/>
  <c r="P159" i="1"/>
  <c r="Q159" i="1"/>
  <c r="R159" i="1"/>
  <c r="S159" i="1"/>
  <c r="T159" i="1"/>
  <c r="U159" i="1"/>
  <c r="V159" i="1"/>
  <c r="M160" i="1"/>
  <c r="N160" i="1"/>
  <c r="O160" i="1"/>
  <c r="P160" i="1"/>
  <c r="Q160" i="1"/>
  <c r="R160" i="1"/>
  <c r="S160" i="1"/>
  <c r="T160" i="1"/>
  <c r="U160" i="1"/>
  <c r="V160" i="1"/>
  <c r="M161" i="1"/>
  <c r="N161" i="1"/>
  <c r="O161" i="1"/>
  <c r="P161" i="1"/>
  <c r="Q161" i="1"/>
  <c r="R161" i="1"/>
  <c r="S161" i="1"/>
  <c r="T161" i="1"/>
  <c r="U161" i="1"/>
  <c r="V161" i="1"/>
  <c r="M162" i="1"/>
  <c r="N162" i="1"/>
  <c r="O162" i="1"/>
  <c r="P162" i="1"/>
  <c r="Q162" i="1"/>
  <c r="R162" i="1"/>
  <c r="S162" i="1"/>
  <c r="T162" i="1"/>
  <c r="U162" i="1"/>
  <c r="V162" i="1"/>
  <c r="M163" i="1"/>
  <c r="N163" i="1"/>
  <c r="O163" i="1"/>
  <c r="P163" i="1"/>
  <c r="Q163" i="1"/>
  <c r="R163" i="1"/>
  <c r="S163" i="1"/>
  <c r="T163" i="1"/>
  <c r="U163" i="1"/>
  <c r="V163" i="1"/>
  <c r="M164" i="1"/>
  <c r="N164" i="1"/>
  <c r="O164" i="1"/>
  <c r="P164" i="1"/>
  <c r="Q164" i="1"/>
  <c r="R164" i="1"/>
  <c r="S164" i="1"/>
  <c r="T164" i="1"/>
  <c r="U164" i="1"/>
  <c r="V164" i="1"/>
  <c r="M165" i="1"/>
  <c r="N165" i="1"/>
  <c r="O165" i="1"/>
  <c r="P165" i="1"/>
  <c r="Q165" i="1"/>
  <c r="R165" i="1"/>
  <c r="S165" i="1"/>
  <c r="T165" i="1"/>
  <c r="U165" i="1"/>
  <c r="V165" i="1"/>
  <c r="M166" i="1"/>
  <c r="N166" i="1"/>
  <c r="O166" i="1"/>
  <c r="P166" i="1"/>
  <c r="Q166" i="1"/>
  <c r="R166" i="1"/>
  <c r="S166" i="1"/>
  <c r="T166" i="1"/>
  <c r="U166" i="1"/>
  <c r="V166" i="1"/>
  <c r="M167" i="1"/>
  <c r="N167" i="1"/>
  <c r="O167" i="1"/>
  <c r="P167" i="1"/>
  <c r="Q167" i="1"/>
  <c r="R167" i="1"/>
  <c r="S167" i="1"/>
  <c r="T167" i="1"/>
  <c r="U167" i="1"/>
  <c r="V167" i="1"/>
  <c r="M168" i="1"/>
  <c r="N168" i="1"/>
  <c r="O168" i="1"/>
  <c r="P168" i="1"/>
  <c r="Q168" i="1"/>
  <c r="R168" i="1"/>
  <c r="S168" i="1"/>
  <c r="T168" i="1"/>
  <c r="U168" i="1"/>
  <c r="V168" i="1"/>
  <c r="M169" i="1"/>
  <c r="N169" i="1"/>
  <c r="O169" i="1"/>
  <c r="P169" i="1"/>
  <c r="Q169" i="1"/>
  <c r="R169" i="1"/>
  <c r="S169" i="1"/>
  <c r="T169" i="1"/>
  <c r="U169" i="1"/>
  <c r="V169" i="1"/>
  <c r="M170" i="1"/>
  <c r="N170" i="1"/>
  <c r="O170" i="1"/>
  <c r="P170" i="1"/>
  <c r="Q170" i="1"/>
  <c r="R170" i="1"/>
  <c r="S170" i="1"/>
  <c r="T170" i="1"/>
  <c r="U170" i="1"/>
  <c r="V170" i="1"/>
  <c r="M171" i="1"/>
  <c r="N171" i="1"/>
  <c r="O171" i="1"/>
  <c r="P171" i="1"/>
  <c r="Q171" i="1"/>
  <c r="R171" i="1"/>
  <c r="S171" i="1"/>
  <c r="T171" i="1"/>
  <c r="U171" i="1"/>
  <c r="V171" i="1"/>
  <c r="M172" i="1"/>
  <c r="N172" i="1"/>
  <c r="O172" i="1"/>
  <c r="P172" i="1"/>
  <c r="Q172" i="1"/>
  <c r="R172" i="1"/>
  <c r="S172" i="1"/>
  <c r="T172" i="1"/>
  <c r="U172" i="1"/>
  <c r="V172" i="1"/>
  <c r="M173" i="1"/>
  <c r="N173" i="1"/>
  <c r="O173" i="1"/>
  <c r="P173" i="1"/>
  <c r="Q173" i="1"/>
  <c r="R173" i="1"/>
  <c r="S173" i="1"/>
  <c r="T173" i="1"/>
  <c r="U173" i="1"/>
  <c r="V173" i="1"/>
  <c r="M174" i="1"/>
  <c r="N174" i="1"/>
  <c r="O174" i="1"/>
  <c r="P174" i="1"/>
  <c r="Q174" i="1"/>
  <c r="R174" i="1"/>
  <c r="S174" i="1"/>
  <c r="T174" i="1"/>
  <c r="U174" i="1"/>
  <c r="V174" i="1"/>
  <c r="M175" i="1"/>
  <c r="N175" i="1"/>
  <c r="O175" i="1"/>
  <c r="P175" i="1"/>
  <c r="Q175" i="1"/>
  <c r="R175" i="1"/>
  <c r="S175" i="1"/>
  <c r="T175" i="1"/>
  <c r="U175" i="1"/>
  <c r="V175" i="1"/>
  <c r="M176" i="1"/>
  <c r="N176" i="1"/>
  <c r="O176" i="1"/>
  <c r="P176" i="1"/>
  <c r="Q176" i="1"/>
  <c r="R176" i="1"/>
  <c r="S176" i="1"/>
  <c r="T176" i="1"/>
  <c r="U176" i="1"/>
  <c r="V176" i="1"/>
  <c r="M177" i="1"/>
  <c r="N177" i="1"/>
  <c r="O177" i="1"/>
  <c r="P177" i="1"/>
  <c r="Q177" i="1"/>
  <c r="R177" i="1"/>
  <c r="S177" i="1"/>
  <c r="T177" i="1"/>
  <c r="U177" i="1"/>
  <c r="V177" i="1"/>
  <c r="M178" i="1"/>
  <c r="N178" i="1"/>
  <c r="O178" i="1"/>
  <c r="P178" i="1"/>
  <c r="Q178" i="1"/>
  <c r="R178" i="1"/>
  <c r="S178" i="1"/>
  <c r="T178" i="1"/>
  <c r="U178" i="1"/>
  <c r="V178" i="1"/>
  <c r="M179" i="1"/>
  <c r="N179" i="1"/>
  <c r="O179" i="1"/>
  <c r="P179" i="1"/>
  <c r="Q179" i="1"/>
  <c r="R179" i="1"/>
  <c r="S179" i="1"/>
  <c r="T179" i="1"/>
  <c r="U179" i="1"/>
  <c r="V179" i="1"/>
  <c r="M180" i="1"/>
  <c r="N180" i="1"/>
  <c r="O180" i="1"/>
  <c r="P180" i="1"/>
  <c r="Q180" i="1"/>
  <c r="R180" i="1"/>
  <c r="S180" i="1"/>
  <c r="T180" i="1"/>
  <c r="U180" i="1"/>
  <c r="V180" i="1"/>
  <c r="M181" i="1"/>
  <c r="N181" i="1"/>
  <c r="O181" i="1"/>
  <c r="P181" i="1"/>
  <c r="Q181" i="1"/>
  <c r="R181" i="1"/>
  <c r="S181" i="1"/>
  <c r="T181" i="1"/>
  <c r="U181" i="1"/>
  <c r="V181" i="1"/>
  <c r="M182" i="1"/>
  <c r="N182" i="1"/>
  <c r="O182" i="1"/>
  <c r="P182" i="1"/>
  <c r="Q182" i="1"/>
  <c r="R182" i="1"/>
  <c r="S182" i="1"/>
  <c r="T182" i="1"/>
  <c r="U182" i="1"/>
  <c r="V182" i="1"/>
  <c r="M183" i="1"/>
  <c r="N183" i="1"/>
  <c r="O183" i="1"/>
  <c r="P183" i="1"/>
  <c r="Q183" i="1"/>
  <c r="R183" i="1"/>
  <c r="S183" i="1"/>
  <c r="T183" i="1"/>
  <c r="U183" i="1"/>
  <c r="V183" i="1"/>
  <c r="M184" i="1"/>
  <c r="N184" i="1"/>
  <c r="O184" i="1"/>
  <c r="P184" i="1"/>
  <c r="Q184" i="1"/>
  <c r="R184" i="1"/>
  <c r="S184" i="1"/>
  <c r="T184" i="1"/>
  <c r="U184" i="1"/>
  <c r="V184" i="1"/>
  <c r="M185" i="1"/>
  <c r="N185" i="1"/>
  <c r="O185" i="1"/>
  <c r="P185" i="1"/>
  <c r="Q185" i="1"/>
  <c r="R185" i="1"/>
  <c r="S185" i="1"/>
  <c r="T185" i="1"/>
  <c r="U185" i="1"/>
  <c r="V185" i="1"/>
  <c r="M186" i="1"/>
  <c r="N186" i="1"/>
  <c r="O186" i="1"/>
  <c r="P186" i="1"/>
  <c r="Q186" i="1"/>
  <c r="R186" i="1"/>
  <c r="S186" i="1"/>
  <c r="T186" i="1"/>
  <c r="U186" i="1"/>
  <c r="V186" i="1"/>
  <c r="M187" i="1"/>
  <c r="N187" i="1"/>
  <c r="O187" i="1"/>
  <c r="P187" i="1"/>
  <c r="Q187" i="1"/>
  <c r="R187" i="1"/>
  <c r="S187" i="1"/>
  <c r="T187" i="1"/>
  <c r="U187" i="1"/>
  <c r="V187" i="1"/>
  <c r="M188" i="1"/>
  <c r="N188" i="1"/>
  <c r="O188" i="1"/>
  <c r="P188" i="1"/>
  <c r="Q188" i="1"/>
  <c r="R188" i="1"/>
  <c r="S188" i="1"/>
  <c r="T188" i="1"/>
  <c r="U188" i="1"/>
  <c r="V188" i="1"/>
  <c r="M189" i="1"/>
  <c r="N189" i="1"/>
  <c r="O189" i="1"/>
  <c r="P189" i="1"/>
  <c r="Q189" i="1"/>
  <c r="R189" i="1"/>
  <c r="S189" i="1"/>
  <c r="T189" i="1"/>
  <c r="U189" i="1"/>
  <c r="V189" i="1"/>
  <c r="M190" i="1"/>
  <c r="N190" i="1"/>
  <c r="O190" i="1"/>
  <c r="P190" i="1"/>
  <c r="Q190" i="1"/>
  <c r="R190" i="1"/>
  <c r="S190" i="1"/>
  <c r="T190" i="1"/>
  <c r="U190" i="1"/>
  <c r="V190" i="1"/>
  <c r="M191" i="1"/>
  <c r="N191" i="1"/>
  <c r="O191" i="1"/>
  <c r="P191" i="1"/>
  <c r="Q191" i="1"/>
  <c r="R191" i="1"/>
  <c r="S191" i="1"/>
  <c r="T191" i="1"/>
  <c r="U191" i="1"/>
  <c r="V191" i="1"/>
  <c r="M192" i="1"/>
  <c r="N192" i="1"/>
  <c r="O192" i="1"/>
  <c r="P192" i="1"/>
  <c r="Q192" i="1"/>
  <c r="R192" i="1"/>
  <c r="S192" i="1"/>
  <c r="T192" i="1"/>
  <c r="U192" i="1"/>
  <c r="V192" i="1"/>
  <c r="M193" i="1"/>
  <c r="N193" i="1"/>
  <c r="O193" i="1"/>
  <c r="P193" i="1"/>
  <c r="Q193" i="1"/>
  <c r="R193" i="1"/>
  <c r="S193" i="1"/>
  <c r="T193" i="1"/>
  <c r="U193" i="1"/>
  <c r="V193" i="1"/>
  <c r="M194" i="1"/>
  <c r="N194" i="1"/>
  <c r="O194" i="1"/>
  <c r="P194" i="1"/>
  <c r="Q194" i="1"/>
  <c r="R194" i="1"/>
  <c r="S194" i="1"/>
  <c r="T194" i="1"/>
  <c r="U194" i="1"/>
  <c r="V194" i="1"/>
  <c r="M195" i="1"/>
  <c r="N195" i="1"/>
  <c r="O195" i="1"/>
  <c r="P195" i="1"/>
  <c r="Q195" i="1"/>
  <c r="R195" i="1"/>
  <c r="S195" i="1"/>
  <c r="T195" i="1"/>
  <c r="U195" i="1"/>
  <c r="V195" i="1"/>
  <c r="M196" i="1"/>
  <c r="N196" i="1"/>
  <c r="O196" i="1"/>
  <c r="P196" i="1"/>
  <c r="Q196" i="1"/>
  <c r="R196" i="1"/>
  <c r="S196" i="1"/>
  <c r="T196" i="1"/>
  <c r="U196" i="1"/>
  <c r="V196" i="1"/>
  <c r="M197" i="1"/>
  <c r="N197" i="1"/>
  <c r="O197" i="1"/>
  <c r="P197" i="1"/>
  <c r="Q197" i="1"/>
  <c r="R197" i="1"/>
  <c r="S197" i="1"/>
  <c r="T197" i="1"/>
  <c r="U197" i="1"/>
  <c r="V197" i="1"/>
  <c r="M198" i="1"/>
  <c r="N198" i="1"/>
  <c r="O198" i="1"/>
  <c r="P198" i="1"/>
  <c r="Q198" i="1"/>
  <c r="R198" i="1"/>
  <c r="S198" i="1"/>
  <c r="T198" i="1"/>
  <c r="U198" i="1"/>
  <c r="V198" i="1"/>
  <c r="M199" i="1"/>
  <c r="N199" i="1"/>
  <c r="O199" i="1"/>
  <c r="P199" i="1"/>
  <c r="Q199" i="1"/>
  <c r="R199" i="1"/>
  <c r="S199" i="1"/>
  <c r="T199" i="1"/>
  <c r="U199" i="1"/>
  <c r="V199" i="1"/>
  <c r="M200" i="1"/>
  <c r="N200" i="1"/>
  <c r="O200" i="1"/>
  <c r="P200" i="1"/>
  <c r="Q200" i="1"/>
  <c r="R200" i="1"/>
  <c r="S200" i="1"/>
  <c r="T200" i="1"/>
  <c r="U200" i="1"/>
  <c r="V200" i="1"/>
  <c r="M201" i="1"/>
  <c r="N201" i="1"/>
  <c r="O201" i="1"/>
  <c r="P201" i="1"/>
  <c r="Q201" i="1"/>
  <c r="R201" i="1"/>
  <c r="S201" i="1"/>
  <c r="T201" i="1"/>
  <c r="U201" i="1"/>
  <c r="V201" i="1"/>
  <c r="M202" i="1"/>
  <c r="N202" i="1"/>
  <c r="O202" i="1"/>
  <c r="P202" i="1"/>
  <c r="Q202" i="1"/>
  <c r="R202" i="1"/>
  <c r="S202" i="1"/>
  <c r="T202" i="1"/>
  <c r="U202" i="1"/>
  <c r="V202" i="1"/>
  <c r="M203" i="1"/>
  <c r="N203" i="1"/>
  <c r="O203" i="1"/>
  <c r="P203" i="1"/>
  <c r="Q203" i="1"/>
  <c r="R203" i="1"/>
  <c r="S203" i="1"/>
  <c r="T203" i="1"/>
  <c r="U203" i="1"/>
  <c r="V203" i="1"/>
  <c r="M204" i="1"/>
  <c r="N204" i="1"/>
  <c r="O204" i="1"/>
  <c r="P204" i="1"/>
  <c r="Q204" i="1"/>
  <c r="R204" i="1"/>
  <c r="S204" i="1"/>
  <c r="T204" i="1"/>
  <c r="U204" i="1"/>
  <c r="V204" i="1"/>
  <c r="M205" i="1"/>
  <c r="N205" i="1"/>
  <c r="O205" i="1"/>
  <c r="P205" i="1"/>
  <c r="Q205" i="1"/>
  <c r="R205" i="1"/>
  <c r="S205" i="1"/>
  <c r="T205" i="1"/>
  <c r="U205" i="1"/>
  <c r="V205" i="1"/>
  <c r="M206" i="1"/>
  <c r="N206" i="1"/>
  <c r="O206" i="1"/>
  <c r="P206" i="1"/>
  <c r="Q206" i="1"/>
  <c r="R206" i="1"/>
  <c r="S206" i="1"/>
  <c r="T206" i="1"/>
  <c r="U206" i="1"/>
  <c r="V206" i="1"/>
  <c r="M207" i="1"/>
  <c r="N207" i="1"/>
  <c r="O207" i="1"/>
  <c r="P207" i="1"/>
  <c r="Q207" i="1"/>
  <c r="R207" i="1"/>
  <c r="S207" i="1"/>
  <c r="T207" i="1"/>
  <c r="U207" i="1"/>
  <c r="V207" i="1"/>
  <c r="M208" i="1"/>
  <c r="N208" i="1"/>
  <c r="O208" i="1"/>
  <c r="P208" i="1"/>
  <c r="Q208" i="1"/>
  <c r="R208" i="1"/>
  <c r="S208" i="1"/>
  <c r="T208" i="1"/>
  <c r="U208" i="1"/>
  <c r="V208" i="1"/>
  <c r="M209" i="1"/>
  <c r="N209" i="1"/>
  <c r="O209" i="1"/>
  <c r="P209" i="1"/>
  <c r="Q209" i="1"/>
  <c r="R209" i="1"/>
  <c r="S209" i="1"/>
  <c r="T209" i="1"/>
  <c r="U209" i="1"/>
  <c r="V209" i="1"/>
  <c r="M210" i="1"/>
  <c r="N210" i="1"/>
  <c r="O210" i="1"/>
  <c r="P210" i="1"/>
  <c r="Q210" i="1"/>
  <c r="R210" i="1"/>
  <c r="S210" i="1"/>
  <c r="T210" i="1"/>
  <c r="U210" i="1"/>
  <c r="V210" i="1"/>
  <c r="M211" i="1"/>
  <c r="N211" i="1"/>
  <c r="O211" i="1"/>
  <c r="P211" i="1"/>
  <c r="Q211" i="1"/>
  <c r="R211" i="1"/>
  <c r="S211" i="1"/>
  <c r="T211" i="1"/>
  <c r="U211" i="1"/>
  <c r="V211" i="1"/>
  <c r="M212" i="1"/>
  <c r="N212" i="1"/>
  <c r="O212" i="1"/>
  <c r="P212" i="1"/>
  <c r="Q212" i="1"/>
  <c r="R212" i="1"/>
  <c r="S212" i="1"/>
  <c r="T212" i="1"/>
  <c r="U212" i="1"/>
  <c r="V212" i="1"/>
  <c r="M213" i="1"/>
  <c r="N213" i="1"/>
  <c r="O213" i="1"/>
  <c r="P213" i="1"/>
  <c r="Q213" i="1"/>
  <c r="R213" i="1"/>
  <c r="S213" i="1"/>
  <c r="T213" i="1"/>
  <c r="U213" i="1"/>
  <c r="V213" i="1"/>
  <c r="M214" i="1"/>
  <c r="N214" i="1"/>
  <c r="O214" i="1"/>
  <c r="P214" i="1"/>
  <c r="Q214" i="1"/>
  <c r="R214" i="1"/>
  <c r="S214" i="1"/>
  <c r="T214" i="1"/>
  <c r="U214" i="1"/>
  <c r="V214" i="1"/>
  <c r="M215" i="1"/>
  <c r="N215" i="1"/>
  <c r="O215" i="1"/>
  <c r="P215" i="1"/>
  <c r="Q215" i="1"/>
  <c r="R215" i="1"/>
  <c r="S215" i="1"/>
  <c r="T215" i="1"/>
  <c r="U215" i="1"/>
  <c r="V215" i="1"/>
  <c r="M216" i="1"/>
  <c r="N216" i="1"/>
  <c r="O216" i="1"/>
  <c r="P216" i="1"/>
  <c r="Q216" i="1"/>
  <c r="R216" i="1"/>
  <c r="S216" i="1"/>
  <c r="T216" i="1"/>
  <c r="U216" i="1"/>
  <c r="V216" i="1"/>
  <c r="M217" i="1"/>
  <c r="N217" i="1"/>
  <c r="O217" i="1"/>
  <c r="P217" i="1"/>
  <c r="Q217" i="1"/>
  <c r="R217" i="1"/>
  <c r="S217" i="1"/>
  <c r="T217" i="1"/>
  <c r="U217" i="1"/>
  <c r="V217" i="1"/>
  <c r="M218" i="1"/>
  <c r="N218" i="1"/>
  <c r="O218" i="1"/>
  <c r="P218" i="1"/>
  <c r="Q218" i="1"/>
  <c r="R218" i="1"/>
  <c r="S218" i="1"/>
  <c r="T218" i="1"/>
  <c r="U218" i="1"/>
  <c r="V218" i="1"/>
  <c r="M219" i="1"/>
  <c r="N219" i="1"/>
  <c r="O219" i="1"/>
  <c r="P219" i="1"/>
  <c r="Q219" i="1"/>
  <c r="R219" i="1"/>
  <c r="S219" i="1"/>
  <c r="T219" i="1"/>
  <c r="U219" i="1"/>
  <c r="V219" i="1"/>
  <c r="M220" i="1"/>
  <c r="N220" i="1"/>
  <c r="O220" i="1"/>
  <c r="P220" i="1"/>
  <c r="Q220" i="1"/>
  <c r="R220" i="1"/>
  <c r="S220" i="1"/>
  <c r="T220" i="1"/>
  <c r="U220" i="1"/>
  <c r="V220" i="1"/>
  <c r="M221" i="1"/>
  <c r="N221" i="1"/>
  <c r="O221" i="1"/>
  <c r="P221" i="1"/>
  <c r="Q221" i="1"/>
  <c r="R221" i="1"/>
  <c r="S221" i="1"/>
  <c r="T221" i="1"/>
  <c r="U221" i="1"/>
  <c r="V221" i="1"/>
  <c r="M222" i="1"/>
  <c r="N222" i="1"/>
  <c r="O222" i="1"/>
  <c r="P222" i="1"/>
  <c r="Q222" i="1"/>
  <c r="R222" i="1"/>
  <c r="S222" i="1"/>
  <c r="T222" i="1"/>
  <c r="U222" i="1"/>
  <c r="V222" i="1"/>
  <c r="M223" i="1"/>
  <c r="N223" i="1"/>
  <c r="O223" i="1"/>
  <c r="P223" i="1"/>
  <c r="Q223" i="1"/>
  <c r="R223" i="1"/>
  <c r="S223" i="1"/>
  <c r="T223" i="1"/>
  <c r="U223" i="1"/>
  <c r="V223" i="1"/>
  <c r="M224" i="1"/>
  <c r="N224" i="1"/>
  <c r="O224" i="1"/>
  <c r="P224" i="1"/>
  <c r="Q224" i="1"/>
  <c r="R224" i="1"/>
  <c r="S224" i="1"/>
  <c r="T224" i="1"/>
  <c r="U224" i="1"/>
  <c r="V224" i="1"/>
  <c r="M225" i="1"/>
  <c r="N225" i="1"/>
  <c r="O225" i="1"/>
  <c r="P225" i="1"/>
  <c r="Q225" i="1"/>
  <c r="R225" i="1"/>
  <c r="S225" i="1"/>
  <c r="T225" i="1"/>
  <c r="U225" i="1"/>
  <c r="V225" i="1"/>
  <c r="M226" i="1"/>
  <c r="N226" i="1"/>
  <c r="O226" i="1"/>
  <c r="P226" i="1"/>
  <c r="Q226" i="1"/>
  <c r="R226" i="1"/>
  <c r="S226" i="1"/>
  <c r="T226" i="1"/>
  <c r="U226" i="1"/>
  <c r="V226" i="1"/>
  <c r="M227" i="1"/>
  <c r="N227" i="1"/>
  <c r="O227" i="1"/>
  <c r="P227" i="1"/>
  <c r="Q227" i="1"/>
  <c r="R227" i="1"/>
  <c r="S227" i="1"/>
  <c r="T227" i="1"/>
  <c r="U227" i="1"/>
  <c r="V227" i="1"/>
  <c r="M228" i="1"/>
  <c r="N228" i="1"/>
  <c r="O228" i="1"/>
  <c r="P228" i="1"/>
  <c r="Q228" i="1"/>
  <c r="R228" i="1"/>
  <c r="S228" i="1"/>
  <c r="T228" i="1"/>
  <c r="U228" i="1"/>
  <c r="V228" i="1"/>
  <c r="M229" i="1"/>
  <c r="N229" i="1"/>
  <c r="O229" i="1"/>
  <c r="P229" i="1"/>
  <c r="Q229" i="1"/>
  <c r="R229" i="1"/>
  <c r="S229" i="1"/>
  <c r="T229" i="1"/>
  <c r="U229" i="1"/>
  <c r="V229" i="1"/>
  <c r="M230" i="1"/>
  <c r="N230" i="1"/>
  <c r="O230" i="1"/>
  <c r="P230" i="1"/>
  <c r="Q230" i="1"/>
  <c r="R230" i="1"/>
  <c r="S230" i="1"/>
  <c r="T230" i="1"/>
  <c r="U230" i="1"/>
  <c r="V230" i="1"/>
  <c r="M231" i="1"/>
  <c r="N231" i="1"/>
  <c r="O231" i="1"/>
  <c r="P231" i="1"/>
  <c r="Q231" i="1"/>
  <c r="R231" i="1"/>
  <c r="S231" i="1"/>
  <c r="T231" i="1"/>
  <c r="U231" i="1"/>
  <c r="V231" i="1"/>
  <c r="M232" i="1"/>
  <c r="N232" i="1"/>
  <c r="O232" i="1"/>
  <c r="P232" i="1"/>
  <c r="Q232" i="1"/>
  <c r="R232" i="1"/>
  <c r="S232" i="1"/>
  <c r="T232" i="1"/>
  <c r="U232" i="1"/>
  <c r="V232" i="1"/>
  <c r="M233" i="1"/>
  <c r="N233" i="1"/>
  <c r="O233" i="1"/>
  <c r="P233" i="1"/>
  <c r="Q233" i="1"/>
  <c r="R233" i="1"/>
  <c r="S233" i="1"/>
  <c r="T233" i="1"/>
  <c r="U233" i="1"/>
  <c r="V233" i="1"/>
  <c r="M234" i="1"/>
  <c r="N234" i="1"/>
  <c r="O234" i="1"/>
  <c r="P234" i="1"/>
  <c r="Q234" i="1"/>
  <c r="R234" i="1"/>
  <c r="S234" i="1"/>
  <c r="T234" i="1"/>
  <c r="U234" i="1"/>
  <c r="V234" i="1"/>
  <c r="M235" i="1"/>
  <c r="N235" i="1"/>
  <c r="O235" i="1"/>
  <c r="P235" i="1"/>
  <c r="Q235" i="1"/>
  <c r="R235" i="1"/>
  <c r="S235" i="1"/>
  <c r="T235" i="1"/>
  <c r="U235" i="1"/>
  <c r="V235" i="1"/>
  <c r="M236" i="1"/>
  <c r="N236" i="1"/>
  <c r="O236" i="1"/>
  <c r="P236" i="1"/>
  <c r="Q236" i="1"/>
  <c r="R236" i="1"/>
  <c r="S236" i="1"/>
  <c r="T236" i="1"/>
  <c r="U236" i="1"/>
  <c r="V236" i="1"/>
  <c r="M237" i="1"/>
  <c r="N237" i="1"/>
  <c r="O237" i="1"/>
  <c r="P237" i="1"/>
  <c r="Q237" i="1"/>
  <c r="R237" i="1"/>
  <c r="S237" i="1"/>
  <c r="T237" i="1"/>
  <c r="U237" i="1"/>
  <c r="V237" i="1"/>
  <c r="M238" i="1"/>
  <c r="N238" i="1"/>
  <c r="O238" i="1"/>
  <c r="P238" i="1"/>
  <c r="Q238" i="1"/>
  <c r="R238" i="1"/>
  <c r="S238" i="1"/>
  <c r="T238" i="1"/>
  <c r="U238" i="1"/>
  <c r="V238" i="1"/>
  <c r="M239" i="1"/>
  <c r="N239" i="1"/>
  <c r="O239" i="1"/>
  <c r="P239" i="1"/>
  <c r="Q239" i="1"/>
  <c r="R239" i="1"/>
  <c r="S239" i="1"/>
  <c r="T239" i="1"/>
  <c r="U239" i="1"/>
  <c r="V239" i="1"/>
  <c r="M240" i="1"/>
  <c r="N240" i="1"/>
  <c r="O240" i="1"/>
  <c r="P240" i="1"/>
  <c r="Q240" i="1"/>
  <c r="R240" i="1"/>
  <c r="S240" i="1"/>
  <c r="T240" i="1"/>
  <c r="U240" i="1"/>
  <c r="V240" i="1"/>
  <c r="M241" i="1"/>
  <c r="N241" i="1"/>
  <c r="O241" i="1"/>
  <c r="P241" i="1"/>
  <c r="Q241" i="1"/>
  <c r="R241" i="1"/>
  <c r="S241" i="1"/>
  <c r="T241" i="1"/>
  <c r="U241" i="1"/>
  <c r="V241" i="1"/>
  <c r="M242" i="1"/>
  <c r="N242" i="1"/>
  <c r="O242" i="1"/>
  <c r="P242" i="1"/>
  <c r="Q242" i="1"/>
  <c r="R242" i="1"/>
  <c r="S242" i="1"/>
  <c r="T242" i="1"/>
  <c r="U242" i="1"/>
  <c r="V242" i="1"/>
  <c r="M243" i="1"/>
  <c r="N243" i="1"/>
  <c r="O243" i="1"/>
  <c r="P243" i="1"/>
  <c r="Q243" i="1"/>
  <c r="R243" i="1"/>
  <c r="S243" i="1"/>
  <c r="T243" i="1"/>
  <c r="U243" i="1"/>
  <c r="V243" i="1"/>
  <c r="M244" i="1"/>
  <c r="N244" i="1"/>
  <c r="O244" i="1"/>
  <c r="P244" i="1"/>
  <c r="Q244" i="1"/>
  <c r="R244" i="1"/>
  <c r="S244" i="1"/>
  <c r="T244" i="1"/>
  <c r="U244" i="1"/>
  <c r="V244" i="1"/>
  <c r="M245" i="1"/>
  <c r="N245" i="1"/>
  <c r="O245" i="1"/>
  <c r="P245" i="1"/>
  <c r="Q245" i="1"/>
  <c r="R245" i="1"/>
  <c r="S245" i="1"/>
  <c r="T245" i="1"/>
  <c r="U245" i="1"/>
  <c r="V245" i="1"/>
  <c r="M246" i="1"/>
  <c r="N246" i="1"/>
  <c r="O246" i="1"/>
  <c r="P246" i="1"/>
  <c r="Q246" i="1"/>
  <c r="R246" i="1"/>
  <c r="S246" i="1"/>
  <c r="T246" i="1"/>
  <c r="U246" i="1"/>
  <c r="V246" i="1"/>
  <c r="M247" i="1"/>
  <c r="N247" i="1"/>
  <c r="O247" i="1"/>
  <c r="P247" i="1"/>
  <c r="Q247" i="1"/>
  <c r="R247" i="1"/>
  <c r="S247" i="1"/>
  <c r="T247" i="1"/>
  <c r="U247" i="1"/>
  <c r="V247" i="1"/>
  <c r="M248" i="1"/>
  <c r="N248" i="1"/>
  <c r="O248" i="1"/>
  <c r="P248" i="1"/>
  <c r="Q248" i="1"/>
  <c r="R248" i="1"/>
  <c r="S248" i="1"/>
  <c r="T248" i="1"/>
  <c r="U248" i="1"/>
  <c r="V248" i="1"/>
  <c r="M249" i="1"/>
  <c r="N249" i="1"/>
  <c r="O249" i="1"/>
  <c r="P249" i="1"/>
  <c r="Q249" i="1"/>
  <c r="R249" i="1"/>
  <c r="S249" i="1"/>
  <c r="T249" i="1"/>
  <c r="U249" i="1"/>
  <c r="V249" i="1"/>
  <c r="M250" i="1"/>
  <c r="N250" i="1"/>
  <c r="O250" i="1"/>
  <c r="P250" i="1"/>
  <c r="Q250" i="1"/>
  <c r="R250" i="1"/>
  <c r="S250" i="1"/>
  <c r="T250" i="1"/>
  <c r="U250" i="1"/>
  <c r="V250" i="1"/>
  <c r="M251" i="1"/>
  <c r="N251" i="1"/>
  <c r="O251" i="1"/>
  <c r="P251" i="1"/>
  <c r="Q251" i="1"/>
  <c r="R251" i="1"/>
  <c r="S251" i="1"/>
  <c r="T251" i="1"/>
  <c r="U251" i="1"/>
  <c r="V251" i="1"/>
  <c r="N6" i="1"/>
  <c r="O6" i="1"/>
  <c r="P6" i="1"/>
  <c r="Q6" i="1"/>
  <c r="R6" i="1"/>
  <c r="S6" i="1"/>
  <c r="T6" i="1"/>
  <c r="U6" i="1"/>
  <c r="V6" i="1"/>
  <c r="C290" i="1" l="1" a="1"/>
  <c r="C290" i="1" s="1"/>
  <c r="C272" i="1" a="1"/>
  <c r="C272" i="1" s="1"/>
  <c r="F270" i="1" s="1"/>
  <c r="M260" i="1"/>
  <c r="C292" i="1" l="1"/>
  <c r="F288" i="1"/>
</calcChain>
</file>

<file path=xl/sharedStrings.xml><?xml version="1.0" encoding="utf-8"?>
<sst xmlns="http://schemas.openxmlformats.org/spreadsheetml/2006/main" count="98" uniqueCount="33">
  <si>
    <t>VADILALIND</t>
  </si>
  <si>
    <t>Close</t>
  </si>
  <si>
    <t>BHARTIARTL</t>
  </si>
  <si>
    <t>BAJAJELEC</t>
  </si>
  <si>
    <t>GRAPHITE</t>
  </si>
  <si>
    <t>SIEMENS</t>
  </si>
  <si>
    <t>INDUSINDBK</t>
  </si>
  <si>
    <t>TATACOMM</t>
  </si>
  <si>
    <t>APOLLOHOSP</t>
  </si>
  <si>
    <t>IDFC</t>
  </si>
  <si>
    <t>CIPLA</t>
  </si>
  <si>
    <t>Date</t>
  </si>
  <si>
    <t>Daily Average Return</t>
  </si>
  <si>
    <t>Daily Variance</t>
  </si>
  <si>
    <t>Annual Return</t>
  </si>
  <si>
    <t>Annual Variance</t>
  </si>
  <si>
    <t>Equally Weigthed portfolio</t>
  </si>
  <si>
    <t>Returns</t>
  </si>
  <si>
    <t>Weights</t>
  </si>
  <si>
    <t>Expected Return</t>
  </si>
  <si>
    <t>Expected Variance</t>
  </si>
  <si>
    <t>sharp ratio</t>
  </si>
  <si>
    <t>Riskfree rate</t>
  </si>
  <si>
    <t>Proportion in risk asset</t>
  </si>
  <si>
    <t>Aversion</t>
  </si>
  <si>
    <t>Means 85% in risky and 15% in riskfree asset</t>
  </si>
  <si>
    <t>Closing prices for 10 stocks for last 1 year with daily frequency</t>
  </si>
  <si>
    <t>Daily Rate of returns</t>
  </si>
  <si>
    <t>Variance- Covariance Matrix</t>
  </si>
  <si>
    <t>Markowitz portfolio</t>
  </si>
  <si>
    <t>Sum</t>
  </si>
  <si>
    <t>This is solved using solver extension in excel</t>
  </si>
  <si>
    <t>We can see the that sharp ratio has increased. Our optimized portfolio lies on the efficient frontier. And the line connecting the risk free asset to the market portfolio is tangent to this efficient frontier.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</si>
</sst>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0"/>
      <color theme="1"/>
      <name val="Arial"/>
      <family val="2"/>
    </font>
    <font>
      <sz val="11"/>
      <color rgb="FF000000"/>
      <name val="Inconsolata"/>
    </font>
    <font>
      <sz val="12"/>
      <color theme="1"/>
      <name val="Arial"/>
      <family val="2"/>
    </font>
    <font>
      <b/>
      <sz val="12"/>
      <color theme="1"/>
      <name val="Calibri"/>
      <family val="2"/>
      <scheme val="minor"/>
    </font>
    <font>
      <b/>
      <sz val="14"/>
      <color theme="1"/>
      <name val="Calibri"/>
      <family val="2"/>
      <scheme val="minor"/>
    </font>
    <font>
      <b/>
      <sz val="14"/>
      <color theme="1"/>
      <name val="Arial"/>
      <family val="2"/>
    </font>
  </fonts>
  <fills count="7">
    <fill>
      <patternFill patternType="none"/>
    </fill>
    <fill>
      <patternFill patternType="gray125"/>
    </fill>
    <fill>
      <patternFill patternType="solid">
        <fgColor theme="8" tint="0.39997558519241921"/>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92D050"/>
        <bgColor indexed="64"/>
      </patternFill>
    </fill>
    <fill>
      <patternFill patternType="solid">
        <fgColor theme="4" tint="0.39997558519241921"/>
        <bgColor indexed="64"/>
      </patternFill>
    </fill>
  </fills>
  <borders count="12">
    <border>
      <left/>
      <right/>
      <top/>
      <bottom/>
      <diagonal/>
    </border>
    <border>
      <left style="medium">
        <color rgb="FFCCCCCC"/>
      </left>
      <right style="medium">
        <color rgb="FFCCCCCC"/>
      </right>
      <top style="medium">
        <color rgb="FFCCCCCC"/>
      </top>
      <bottom style="medium">
        <color rgb="FFCCCCCC"/>
      </bottom>
      <diagonal/>
    </border>
    <border>
      <left/>
      <right/>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CCCCCC"/>
      </left>
      <right/>
      <top/>
      <bottom/>
      <diagonal/>
    </border>
    <border>
      <left/>
      <right style="medium">
        <color rgb="FFCCCCCC"/>
      </right>
      <top/>
      <bottom/>
      <diagonal/>
    </border>
    <border>
      <left style="medium">
        <color rgb="FFCCCCCC"/>
      </left>
      <right/>
      <top/>
      <bottom style="medium">
        <color rgb="FFCCCCCC"/>
      </bottom>
      <diagonal/>
    </border>
    <border>
      <left/>
      <right style="medium">
        <color rgb="FFCCCCCC"/>
      </right>
      <top/>
      <bottom style="medium">
        <color rgb="FFCCCCCC"/>
      </bottom>
      <diagonal/>
    </border>
  </borders>
  <cellStyleXfs count="1">
    <xf numFmtId="0" fontId="0" fillId="0" borderId="0"/>
  </cellStyleXfs>
  <cellXfs count="37">
    <xf numFmtId="0" fontId="0" fillId="0" borderId="0" xfId="0"/>
    <xf numFmtId="0" fontId="1" fillId="0" borderId="1" xfId="0" applyFont="1" applyBorder="1" applyAlignment="1">
      <alignment wrapText="1"/>
    </xf>
    <xf numFmtId="0" fontId="1" fillId="0" borderId="0" xfId="0" applyFont="1" applyBorder="1" applyAlignment="1">
      <alignment wrapText="1"/>
    </xf>
    <xf numFmtId="0" fontId="1" fillId="0" borderId="0" xfId="0" applyFont="1" applyBorder="1" applyAlignment="1">
      <alignment horizontal="right" wrapText="1"/>
    </xf>
    <xf numFmtId="0" fontId="1" fillId="2" borderId="1" xfId="0" applyFont="1" applyFill="1" applyBorder="1" applyAlignment="1">
      <alignment horizontal="center" vertical="top" wrapText="1"/>
    </xf>
    <xf numFmtId="0" fontId="1" fillId="3" borderId="1" xfId="0" applyFont="1" applyFill="1" applyBorder="1" applyAlignment="1">
      <alignment wrapText="1"/>
    </xf>
    <xf numFmtId="0" fontId="3" fillId="3" borderId="1" xfId="0" applyFont="1" applyFill="1" applyBorder="1" applyAlignment="1">
      <alignment wrapText="1"/>
    </xf>
    <xf numFmtId="0" fontId="2" fillId="3" borderId="1" xfId="0" applyFont="1" applyFill="1" applyBorder="1" applyAlignment="1">
      <alignment horizontal="center" vertical="top" wrapText="1"/>
    </xf>
    <xf numFmtId="22" fontId="1" fillId="3" borderId="1" xfId="0" applyNumberFormat="1" applyFont="1" applyFill="1" applyBorder="1" applyAlignment="1">
      <alignment horizontal="center" vertical="top" wrapText="1"/>
    </xf>
    <xf numFmtId="0" fontId="1" fillId="3" borderId="1" xfId="0" applyFont="1" applyFill="1" applyBorder="1" applyAlignment="1">
      <alignment horizontal="center" vertical="top" wrapText="1"/>
    </xf>
    <xf numFmtId="0" fontId="0" fillId="4" borderId="0" xfId="0" applyFill="1"/>
    <xf numFmtId="0" fontId="1" fillId="3" borderId="0" xfId="0" applyFont="1" applyFill="1" applyBorder="1" applyAlignment="1">
      <alignment wrapText="1"/>
    </xf>
    <xf numFmtId="0" fontId="0" fillId="3" borderId="0" xfId="0" applyFill="1"/>
    <xf numFmtId="0" fontId="6" fillId="5" borderId="1" xfId="0" applyFont="1" applyFill="1" applyBorder="1" applyAlignment="1">
      <alignment wrapText="1"/>
    </xf>
    <xf numFmtId="0" fontId="1" fillId="5" borderId="1" xfId="0" applyFont="1" applyFill="1" applyBorder="1" applyAlignment="1">
      <alignment wrapText="1"/>
    </xf>
    <xf numFmtId="0" fontId="3" fillId="5" borderId="1" xfId="0" applyFont="1" applyFill="1" applyBorder="1" applyAlignment="1">
      <alignment wrapText="1"/>
    </xf>
    <xf numFmtId="0" fontId="1" fillId="4" borderId="1" xfId="0" applyFont="1" applyFill="1" applyBorder="1" applyAlignment="1">
      <alignment wrapText="1"/>
    </xf>
    <xf numFmtId="0" fontId="6" fillId="3" borderId="1" xfId="0" applyFont="1" applyFill="1" applyBorder="1" applyAlignment="1">
      <alignment wrapText="1"/>
    </xf>
    <xf numFmtId="0" fontId="1" fillId="3" borderId="1" xfId="0" applyFont="1" applyFill="1" applyBorder="1" applyAlignment="1">
      <alignment horizontal="center" wrapText="1"/>
    </xf>
    <xf numFmtId="0" fontId="1" fillId="6" borderId="1" xfId="0" applyFont="1" applyFill="1" applyBorder="1" applyAlignment="1">
      <alignment wrapText="1"/>
    </xf>
    <xf numFmtId="0" fontId="5" fillId="0" borderId="2" xfId="0" applyFont="1" applyBorder="1" applyAlignment="1">
      <alignment horizontal="center"/>
    </xf>
    <xf numFmtId="0" fontId="0" fillId="0" borderId="2" xfId="0" applyBorder="1" applyAlignment="1">
      <alignment horizontal="center"/>
    </xf>
    <xf numFmtId="0" fontId="4" fillId="0" borderId="0" xfId="0" applyFont="1" applyAlignment="1">
      <alignment horizontal="center"/>
    </xf>
    <xf numFmtId="0" fontId="0" fillId="0" borderId="0" xfId="0" applyAlignment="1">
      <alignment horizontal="center"/>
    </xf>
    <xf numFmtId="0" fontId="4" fillId="2" borderId="2" xfId="0" applyFont="1" applyFill="1" applyBorder="1" applyAlignment="1">
      <alignment horizontal="center"/>
    </xf>
    <xf numFmtId="0" fontId="0" fillId="2" borderId="2" xfId="0" applyFill="1" applyBorder="1" applyAlignment="1">
      <alignment horizontal="center"/>
    </xf>
    <xf numFmtId="0" fontId="1" fillId="0" borderId="3" xfId="0" applyFont="1" applyBorder="1" applyAlignment="1">
      <alignment horizontal="center" wrapText="1"/>
    </xf>
    <xf numFmtId="0" fontId="1" fillId="0" borderId="4" xfId="0" applyFont="1" applyBorder="1" applyAlignment="1">
      <alignment horizontal="center"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1" fillId="0" borderId="0"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2" xfId="0" applyFont="1" applyBorder="1" applyAlignment="1">
      <alignment horizontal="left" vertical="top" wrapText="1"/>
    </xf>
    <xf numFmtId="0" fontId="1" fillId="0" borderId="11"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ED3DE-975D-48BC-B439-5AC993DD9211}">
  <dimension ref="A1:V1002"/>
  <sheetViews>
    <sheetView tabSelected="1" topLeftCell="A284" workbookViewId="0">
      <selection activeCell="A302" sqref="A302"/>
    </sheetView>
  </sheetViews>
  <sheetFormatPr defaultRowHeight="14.5"/>
  <cols>
    <col min="1" max="1" width="25.08984375" customWidth="1"/>
    <col min="2" max="2" width="12.36328125" customWidth="1"/>
    <col min="3" max="3" width="12.90625" customWidth="1"/>
    <col min="4" max="4" width="16.08984375" customWidth="1"/>
    <col min="5" max="5" width="14.36328125" customWidth="1"/>
    <col min="6" max="6" width="12.81640625" customWidth="1"/>
    <col min="7" max="7" width="15.08984375" customWidth="1"/>
    <col min="8" max="8" width="12.6328125" customWidth="1"/>
    <col min="10" max="10" width="12" customWidth="1"/>
    <col min="12" max="12" width="17.453125" customWidth="1"/>
    <col min="13" max="13" width="12.90625" customWidth="1"/>
    <col min="14" max="14" width="13.26953125" customWidth="1"/>
    <col min="15" max="15" width="14.90625" customWidth="1"/>
    <col min="16" max="16" width="11.54296875" customWidth="1"/>
    <col min="17" max="17" width="10.90625" customWidth="1"/>
    <col min="18" max="18" width="13.7265625" customWidth="1"/>
    <col min="19" max="19" width="11.54296875" customWidth="1"/>
  </cols>
  <sheetData>
    <row r="1" spans="1:22" ht="19" thickBot="1">
      <c r="A1" s="20" t="s">
        <v>26</v>
      </c>
      <c r="B1" s="21"/>
      <c r="C1" s="21"/>
      <c r="D1" s="21"/>
      <c r="E1" s="21"/>
      <c r="F1" s="21"/>
      <c r="G1" s="21"/>
      <c r="H1" s="21"/>
      <c r="I1" s="21"/>
      <c r="J1" s="21"/>
      <c r="K1" s="21"/>
      <c r="M1" s="22" t="s">
        <v>27</v>
      </c>
      <c r="N1" s="23"/>
      <c r="O1" s="23"/>
      <c r="P1" s="23"/>
      <c r="Q1" s="23"/>
      <c r="R1" s="23"/>
      <c r="S1" s="23"/>
      <c r="T1" s="23"/>
      <c r="U1" s="23"/>
      <c r="V1" s="23"/>
    </row>
    <row r="2" spans="1:22" ht="15" thickBot="1">
      <c r="A2" s="1"/>
      <c r="B2" s="1"/>
      <c r="C2" s="1"/>
      <c r="D2" s="1"/>
      <c r="E2" s="1"/>
      <c r="F2" s="1"/>
      <c r="G2" s="1"/>
      <c r="H2" s="1"/>
      <c r="I2" s="1"/>
      <c r="J2" s="1"/>
      <c r="K2" s="1"/>
      <c r="L2" s="2"/>
    </row>
    <row r="3" spans="1:22" ht="26.5" thickBot="1">
      <c r="A3" s="1"/>
      <c r="B3" s="5" t="s">
        <v>0</v>
      </c>
      <c r="C3" s="5" t="s">
        <v>6</v>
      </c>
      <c r="D3" s="6" t="s">
        <v>2</v>
      </c>
      <c r="E3" s="5" t="s">
        <v>7</v>
      </c>
      <c r="F3" s="5" t="s">
        <v>3</v>
      </c>
      <c r="G3" s="5" t="s">
        <v>8</v>
      </c>
      <c r="H3" s="5" t="s">
        <v>4</v>
      </c>
      <c r="I3" s="5" t="s">
        <v>9</v>
      </c>
      <c r="J3" s="5" t="s">
        <v>5</v>
      </c>
      <c r="K3" s="5" t="s">
        <v>10</v>
      </c>
      <c r="L3" s="2"/>
      <c r="M3" s="5" t="s">
        <v>0</v>
      </c>
      <c r="N3" s="5" t="s">
        <v>6</v>
      </c>
      <c r="O3" s="6" t="s">
        <v>2</v>
      </c>
      <c r="P3" s="5" t="s">
        <v>7</v>
      </c>
      <c r="Q3" s="5" t="s">
        <v>3</v>
      </c>
      <c r="R3" s="5" t="s">
        <v>8</v>
      </c>
      <c r="S3" s="5" t="s">
        <v>4</v>
      </c>
      <c r="T3" s="5" t="s">
        <v>9</v>
      </c>
      <c r="U3" s="5" t="s">
        <v>5</v>
      </c>
      <c r="V3" s="5" t="s">
        <v>10</v>
      </c>
    </row>
    <row r="4" spans="1:22" ht="15" thickBot="1">
      <c r="A4" s="1"/>
      <c r="B4" s="1"/>
      <c r="C4" s="1"/>
      <c r="D4" s="1"/>
      <c r="E4" s="1"/>
      <c r="F4" s="1"/>
      <c r="G4" s="1"/>
      <c r="H4" s="1"/>
      <c r="I4" s="1"/>
      <c r="J4" s="1"/>
      <c r="K4" s="1"/>
      <c r="L4" s="2"/>
    </row>
    <row r="5" spans="1:22" ht="15" thickBot="1">
      <c r="A5" s="7" t="s">
        <v>11</v>
      </c>
      <c r="B5" s="7" t="s">
        <v>1</v>
      </c>
      <c r="C5" s="9" t="s">
        <v>1</v>
      </c>
      <c r="D5" s="9" t="s">
        <v>1</v>
      </c>
      <c r="E5" s="9" t="s">
        <v>1</v>
      </c>
      <c r="F5" s="9" t="s">
        <v>1</v>
      </c>
      <c r="G5" s="9" t="s">
        <v>1</v>
      </c>
      <c r="H5" s="9" t="s">
        <v>1</v>
      </c>
      <c r="I5" s="9" t="s">
        <v>1</v>
      </c>
      <c r="J5" s="9" t="s">
        <v>1</v>
      </c>
      <c r="K5" s="9" t="s">
        <v>1</v>
      </c>
      <c r="L5" s="2"/>
    </row>
    <row r="6" spans="1:22" ht="15" thickBot="1">
      <c r="A6" s="8">
        <v>43557.645833333336</v>
      </c>
      <c r="B6" s="4">
        <v>621.15</v>
      </c>
      <c r="C6" s="4">
        <v>1774.55</v>
      </c>
      <c r="D6" s="4">
        <v>327.22000000000003</v>
      </c>
      <c r="E6" s="4">
        <v>604.85</v>
      </c>
      <c r="F6" s="4">
        <v>552.04</v>
      </c>
      <c r="G6" s="4">
        <v>1255.3</v>
      </c>
      <c r="H6" s="4">
        <v>459.65</v>
      </c>
      <c r="I6" s="4">
        <v>46.15</v>
      </c>
      <c r="J6" s="4">
        <v>1131.2</v>
      </c>
      <c r="K6" s="4">
        <v>522.65</v>
      </c>
      <c r="L6" s="3"/>
      <c r="M6" s="10">
        <f>(B6-B7)/B7%</f>
        <v>2.8394039735099299</v>
      </c>
      <c r="N6" s="10">
        <f t="shared" ref="N6:V6" si="0">(C6-C7)/C7%</f>
        <v>5.3563373928735086E-2</v>
      </c>
      <c r="O6" s="10">
        <f t="shared" si="0"/>
        <v>1.8425147836912592</v>
      </c>
      <c r="P6" s="10">
        <f t="shared" si="0"/>
        <v>0.97662771285476169</v>
      </c>
      <c r="Q6" s="10">
        <f t="shared" si="0"/>
        <v>3.0232905344878938</v>
      </c>
      <c r="R6" s="10">
        <f t="shared" si="0"/>
        <v>-0.3532446914070288</v>
      </c>
      <c r="S6" s="10">
        <f t="shared" si="0"/>
        <v>1.7262365829368052</v>
      </c>
      <c r="T6" s="10">
        <f t="shared" si="0"/>
        <v>1.4285714285714255</v>
      </c>
      <c r="U6" s="10">
        <f t="shared" si="0"/>
        <v>-2.5499655410061952</v>
      </c>
      <c r="V6" s="10">
        <f t="shared" si="0"/>
        <v>0.42271111538090722</v>
      </c>
    </row>
    <row r="7" spans="1:22" ht="15" thickBot="1">
      <c r="A7" s="8">
        <v>43558.645833333336</v>
      </c>
      <c r="B7" s="4">
        <v>604</v>
      </c>
      <c r="C7" s="4">
        <v>1773.6</v>
      </c>
      <c r="D7" s="4">
        <v>321.3</v>
      </c>
      <c r="E7" s="4">
        <v>599</v>
      </c>
      <c r="F7" s="4">
        <v>535.84</v>
      </c>
      <c r="G7" s="4">
        <v>1259.75</v>
      </c>
      <c r="H7" s="4">
        <v>451.85</v>
      </c>
      <c r="I7" s="4">
        <v>45.5</v>
      </c>
      <c r="J7" s="4">
        <v>1160.8</v>
      </c>
      <c r="K7" s="4">
        <v>520.45000000000005</v>
      </c>
      <c r="L7" s="3"/>
      <c r="M7" s="10">
        <f t="shared" ref="M7:M70" si="1">(B7-B8)/B8%</f>
        <v>2.8435211987059503</v>
      </c>
      <c r="N7" s="10">
        <f t="shared" ref="N7:N70" si="2">(C7-C8)/C8%</f>
        <v>2.1570716815943221</v>
      </c>
      <c r="O7" s="10">
        <f t="shared" ref="O7:O70" si="3">(D7-D8)/D8%</f>
        <v>-1.9051108261586398</v>
      </c>
      <c r="P7" s="10">
        <f t="shared" ref="P7:P70" si="4">(E7-E8)/E8%</f>
        <v>0.54553084347461189</v>
      </c>
      <c r="Q7" s="10">
        <f t="shared" ref="Q7:Q70" si="5">(F7-F8)/F8%</f>
        <v>2.0336659303831337</v>
      </c>
      <c r="R7" s="10">
        <f t="shared" ref="R7:R70" si="6">(G7-G8)/G8%</f>
        <v>0.27860696517412936</v>
      </c>
      <c r="S7" s="10">
        <f t="shared" ref="S7:S70" si="7">(H7-H8)/H8%</f>
        <v>0.5116227338449586</v>
      </c>
      <c r="T7" s="10">
        <f t="shared" ref="T7:T70" si="8">(I7-I8)/I8%</f>
        <v>-1.7278617710583093</v>
      </c>
      <c r="U7" s="10">
        <f t="shared" ref="U7:U70" si="9">(J7-J8)/J8%</f>
        <v>1.7041223112980284</v>
      </c>
      <c r="V7" s="10">
        <f t="shared" ref="V7:V70" si="10">(K7-K8)/K8%</f>
        <v>-0.10556621880997208</v>
      </c>
    </row>
    <row r="8" spans="1:22" ht="15" thickBot="1">
      <c r="A8" s="8">
        <v>43559.645833333336</v>
      </c>
      <c r="B8" s="4">
        <v>587.29999999999995</v>
      </c>
      <c r="C8" s="4">
        <v>1736.15</v>
      </c>
      <c r="D8" s="4">
        <v>327.54000000000002</v>
      </c>
      <c r="E8" s="4">
        <v>595.75</v>
      </c>
      <c r="F8" s="4">
        <v>525.16</v>
      </c>
      <c r="G8" s="4">
        <v>1256.25</v>
      </c>
      <c r="H8" s="4">
        <v>449.55</v>
      </c>
      <c r="I8" s="4">
        <v>46.3</v>
      </c>
      <c r="J8" s="4">
        <v>1141.3499999999999</v>
      </c>
      <c r="K8" s="4">
        <v>521</v>
      </c>
      <c r="L8" s="3"/>
      <c r="M8" s="10">
        <f t="shared" si="1"/>
        <v>-1.2027924972663959</v>
      </c>
      <c r="N8" s="10">
        <f t="shared" si="2"/>
        <v>-1.7986934019627225</v>
      </c>
      <c r="O8" s="10">
        <f t="shared" si="3"/>
        <v>4.2761148442285651E-2</v>
      </c>
      <c r="P8" s="10">
        <f t="shared" si="4"/>
        <v>-1.2923535746831174</v>
      </c>
      <c r="Q8" s="10">
        <f t="shared" si="5"/>
        <v>-1.1556559382646314</v>
      </c>
      <c r="R8" s="10">
        <f t="shared" si="6"/>
        <v>0.90361445783132532</v>
      </c>
      <c r="S8" s="10">
        <f t="shared" si="7"/>
        <v>-1.3820335636722629</v>
      </c>
      <c r="T8" s="10">
        <f t="shared" si="8"/>
        <v>-0.53705692803437166</v>
      </c>
      <c r="U8" s="10">
        <f t="shared" si="9"/>
        <v>-0.48391315720639821</v>
      </c>
      <c r="V8" s="10">
        <f t="shared" si="10"/>
        <v>-2.0860740462319152</v>
      </c>
    </row>
    <row r="9" spans="1:22" ht="15" thickBot="1">
      <c r="A9" s="8">
        <v>43560.645833333336</v>
      </c>
      <c r="B9" s="4">
        <v>594.45000000000005</v>
      </c>
      <c r="C9" s="4">
        <v>1767.95</v>
      </c>
      <c r="D9" s="4">
        <v>327.39999999999998</v>
      </c>
      <c r="E9" s="4">
        <v>603.54999999999995</v>
      </c>
      <c r="F9" s="4">
        <v>531.29999999999995</v>
      </c>
      <c r="G9" s="4">
        <v>1245</v>
      </c>
      <c r="H9" s="4">
        <v>455.85</v>
      </c>
      <c r="I9" s="4">
        <v>46.55</v>
      </c>
      <c r="J9" s="4">
        <v>1146.9000000000001</v>
      </c>
      <c r="K9" s="4">
        <v>532.1</v>
      </c>
      <c r="L9" s="3"/>
      <c r="M9" s="10">
        <f t="shared" si="1"/>
        <v>-1.1638540194529885</v>
      </c>
      <c r="N9" s="10">
        <f t="shared" si="2"/>
        <v>0.96801827527127604</v>
      </c>
      <c r="O9" s="10">
        <f t="shared" si="3"/>
        <v>0.47876258286275541</v>
      </c>
      <c r="P9" s="10">
        <f t="shared" si="4"/>
        <v>1.873575829183882</v>
      </c>
      <c r="Q9" s="10">
        <f t="shared" si="5"/>
        <v>2.2714148219441683</v>
      </c>
      <c r="R9" s="10">
        <f t="shared" si="6"/>
        <v>0.63859025139439751</v>
      </c>
      <c r="S9" s="10">
        <f t="shared" si="7"/>
        <v>1.0305851063829863</v>
      </c>
      <c r="T9" s="10">
        <f t="shared" si="8"/>
        <v>0.53995680345572361</v>
      </c>
      <c r="U9" s="10">
        <f t="shared" si="9"/>
        <v>0.13532981184792264</v>
      </c>
      <c r="V9" s="10">
        <f t="shared" si="10"/>
        <v>1.2752188808526925</v>
      </c>
    </row>
    <row r="10" spans="1:22" ht="15" thickBot="1">
      <c r="A10" s="8">
        <v>43563.645833333336</v>
      </c>
      <c r="B10" s="4">
        <v>601.45000000000005</v>
      </c>
      <c r="C10" s="4">
        <v>1751</v>
      </c>
      <c r="D10" s="4">
        <v>325.83999999999997</v>
      </c>
      <c r="E10" s="4">
        <v>592.45000000000005</v>
      </c>
      <c r="F10" s="4">
        <v>519.5</v>
      </c>
      <c r="G10" s="4">
        <v>1237.0999999999999</v>
      </c>
      <c r="H10" s="4">
        <v>451.2</v>
      </c>
      <c r="I10" s="4">
        <v>46.3</v>
      </c>
      <c r="J10" s="4">
        <v>1145.3499999999999</v>
      </c>
      <c r="K10" s="4">
        <v>525.4</v>
      </c>
      <c r="L10" s="3"/>
      <c r="M10" s="10">
        <f t="shared" si="1"/>
        <v>-2.0280175924417549</v>
      </c>
      <c r="N10" s="10">
        <f t="shared" si="2"/>
        <v>-0.91109727802613938</v>
      </c>
      <c r="O10" s="10">
        <f t="shared" si="3"/>
        <v>0.95114167983393538</v>
      </c>
      <c r="P10" s="10">
        <f t="shared" si="4"/>
        <v>1.7867880766257354</v>
      </c>
      <c r="Q10" s="10">
        <f t="shared" si="5"/>
        <v>-1.5707004679891554</v>
      </c>
      <c r="R10" s="10">
        <f t="shared" si="6"/>
        <v>-1.7823825969592351</v>
      </c>
      <c r="S10" s="10">
        <f t="shared" si="7"/>
        <v>0.77051926298157203</v>
      </c>
      <c r="T10" s="10">
        <f t="shared" si="8"/>
        <v>-1.1739594450373623</v>
      </c>
      <c r="U10" s="10">
        <f t="shared" si="9"/>
        <v>-0.75386681686235824</v>
      </c>
      <c r="V10" s="10">
        <f t="shared" si="10"/>
        <v>-1.2406015037594027</v>
      </c>
    </row>
    <row r="11" spans="1:22" ht="15" thickBot="1">
      <c r="A11" s="8">
        <v>43564.645833333336</v>
      </c>
      <c r="B11" s="4">
        <v>613.9</v>
      </c>
      <c r="C11" s="4">
        <v>1767.1</v>
      </c>
      <c r="D11" s="4">
        <v>322.77</v>
      </c>
      <c r="E11" s="4">
        <v>582.04999999999995</v>
      </c>
      <c r="F11" s="4">
        <v>527.79</v>
      </c>
      <c r="G11" s="4">
        <v>1259.55</v>
      </c>
      <c r="H11" s="4">
        <v>447.75</v>
      </c>
      <c r="I11" s="4">
        <v>46.85</v>
      </c>
      <c r="J11" s="4">
        <v>1154.05</v>
      </c>
      <c r="K11" s="4">
        <v>532</v>
      </c>
      <c r="L11" s="3"/>
      <c r="M11" s="10">
        <f t="shared" si="1"/>
        <v>0.87085113374958167</v>
      </c>
      <c r="N11" s="10">
        <f t="shared" si="2"/>
        <v>1.1244956937251347</v>
      </c>
      <c r="O11" s="10">
        <f t="shared" si="3"/>
        <v>3.412149173394841</v>
      </c>
      <c r="P11" s="10">
        <f t="shared" si="4"/>
        <v>0.23247804374029774</v>
      </c>
      <c r="Q11" s="10">
        <f t="shared" si="5"/>
        <v>-1.6454847005329731</v>
      </c>
      <c r="R11" s="10">
        <f t="shared" si="6"/>
        <v>1.0672016048144397</v>
      </c>
      <c r="S11" s="10">
        <f t="shared" si="7"/>
        <v>-3.0949031490098502</v>
      </c>
      <c r="T11" s="10">
        <f t="shared" si="8"/>
        <v>0.32119914346894768</v>
      </c>
      <c r="U11" s="10">
        <f t="shared" si="9"/>
        <v>-0.99515291897225888</v>
      </c>
      <c r="V11" s="10">
        <f t="shared" si="10"/>
        <v>-2.6443407448074012</v>
      </c>
    </row>
    <row r="12" spans="1:22" ht="15" thickBot="1">
      <c r="A12" s="8">
        <v>43565.645833333336</v>
      </c>
      <c r="B12" s="4">
        <v>608.6</v>
      </c>
      <c r="C12" s="4">
        <v>1747.45</v>
      </c>
      <c r="D12" s="4">
        <v>312.12</v>
      </c>
      <c r="E12" s="4">
        <v>580.70000000000005</v>
      </c>
      <c r="F12" s="4">
        <v>536.62</v>
      </c>
      <c r="G12" s="4">
        <v>1246.25</v>
      </c>
      <c r="H12" s="4">
        <v>462.05</v>
      </c>
      <c r="I12" s="4">
        <v>46.7</v>
      </c>
      <c r="J12" s="4">
        <v>1165.6500000000001</v>
      </c>
      <c r="K12" s="4">
        <v>546.45000000000005</v>
      </c>
      <c r="L12" s="3"/>
      <c r="M12" s="10">
        <f t="shared" si="1"/>
        <v>0.95380277017500203</v>
      </c>
      <c r="N12" s="10">
        <f t="shared" si="2"/>
        <v>0.39065866199408006</v>
      </c>
      <c r="O12" s="10">
        <f t="shared" si="3"/>
        <v>-1.83362163862242</v>
      </c>
      <c r="P12" s="10">
        <f t="shared" si="4"/>
        <v>-0.9551424185570373</v>
      </c>
      <c r="Q12" s="10">
        <f t="shared" si="5"/>
        <v>0.27281560654758136</v>
      </c>
      <c r="R12" s="10">
        <f t="shared" si="6"/>
        <v>0.47162205740083102</v>
      </c>
      <c r="S12" s="10">
        <f t="shared" si="7"/>
        <v>0.43473535485273335</v>
      </c>
      <c r="T12" s="10">
        <f t="shared" si="8"/>
        <v>1.6322089227421108</v>
      </c>
      <c r="U12" s="10">
        <f t="shared" si="9"/>
        <v>-0.72815533980582137</v>
      </c>
      <c r="V12" s="10">
        <f t="shared" si="10"/>
        <v>0.29365880517574061</v>
      </c>
    </row>
    <row r="13" spans="1:22" ht="15" thickBot="1">
      <c r="A13" s="8">
        <v>43566.645833333336</v>
      </c>
      <c r="B13" s="4">
        <v>602.85</v>
      </c>
      <c r="C13" s="4">
        <v>1740.65</v>
      </c>
      <c r="D13" s="4">
        <v>317.95</v>
      </c>
      <c r="E13" s="4">
        <v>586.29999999999995</v>
      </c>
      <c r="F13" s="4">
        <v>535.16</v>
      </c>
      <c r="G13" s="4">
        <v>1240.4000000000001</v>
      </c>
      <c r="H13" s="4">
        <v>460.05</v>
      </c>
      <c r="I13" s="4">
        <v>45.95</v>
      </c>
      <c r="J13" s="4">
        <v>1174.2</v>
      </c>
      <c r="K13" s="4">
        <v>544.85</v>
      </c>
      <c r="L13" s="3"/>
      <c r="M13" s="10">
        <f t="shared" si="1"/>
        <v>-0.70004941525284126</v>
      </c>
      <c r="N13" s="10">
        <f t="shared" si="2"/>
        <v>0.22167204053432385</v>
      </c>
      <c r="O13" s="10">
        <f t="shared" si="3"/>
        <v>1.2869930871905844</v>
      </c>
      <c r="P13" s="10">
        <f t="shared" si="4"/>
        <v>0.59191901861541252</v>
      </c>
      <c r="Q13" s="10">
        <f t="shared" si="5"/>
        <v>-1.383898133303848</v>
      </c>
      <c r="R13" s="10">
        <f t="shared" si="6"/>
        <v>-1.8903741200664292</v>
      </c>
      <c r="S13" s="10">
        <f t="shared" si="7"/>
        <v>0.84392810170978139</v>
      </c>
      <c r="T13" s="10">
        <f t="shared" si="8"/>
        <v>-1.9210245464247566</v>
      </c>
      <c r="U13" s="10">
        <f t="shared" si="9"/>
        <v>-0.80675818373811647</v>
      </c>
      <c r="V13" s="10">
        <f t="shared" si="10"/>
        <v>-1.8022889069117778</v>
      </c>
    </row>
    <row r="14" spans="1:22" ht="15" thickBot="1">
      <c r="A14" s="8">
        <v>43567.645833333336</v>
      </c>
      <c r="B14" s="4">
        <v>607.1</v>
      </c>
      <c r="C14" s="4">
        <v>1736.8</v>
      </c>
      <c r="D14" s="4">
        <v>313.91000000000003</v>
      </c>
      <c r="E14" s="4">
        <v>582.85</v>
      </c>
      <c r="F14" s="4">
        <v>542.66999999999996</v>
      </c>
      <c r="G14" s="4">
        <v>1264.3</v>
      </c>
      <c r="H14" s="4">
        <v>456.2</v>
      </c>
      <c r="I14" s="4">
        <v>46.85</v>
      </c>
      <c r="J14" s="4">
        <v>1183.75</v>
      </c>
      <c r="K14" s="4">
        <v>554.85</v>
      </c>
      <c r="L14" s="3"/>
      <c r="M14" s="10">
        <f t="shared" si="1"/>
        <v>0.78857806922885365</v>
      </c>
      <c r="N14" s="10">
        <f t="shared" si="2"/>
        <v>-0.69186345703014096</v>
      </c>
      <c r="O14" s="10">
        <f t="shared" si="3"/>
        <v>-1.6541871612519103</v>
      </c>
      <c r="P14" s="10">
        <f t="shared" si="4"/>
        <v>0.34432297495050357</v>
      </c>
      <c r="Q14" s="10">
        <f t="shared" si="5"/>
        <v>-2.7019758310323896</v>
      </c>
      <c r="R14" s="10">
        <f t="shared" si="6"/>
        <v>-0.55843951549474091</v>
      </c>
      <c r="S14" s="10">
        <f t="shared" si="7"/>
        <v>-3.090812533191718</v>
      </c>
      <c r="T14" s="10">
        <f t="shared" si="8"/>
        <v>0.32119914346894768</v>
      </c>
      <c r="U14" s="10">
        <f t="shared" si="9"/>
        <v>-0.32837957310656263</v>
      </c>
      <c r="V14" s="10">
        <f t="shared" si="10"/>
        <v>-2.0218965212784625</v>
      </c>
    </row>
    <row r="15" spans="1:22" ht="15" thickBot="1">
      <c r="A15" s="8">
        <v>43570.645833333336</v>
      </c>
      <c r="B15" s="4">
        <v>602.35</v>
      </c>
      <c r="C15" s="4">
        <v>1748.9</v>
      </c>
      <c r="D15" s="4">
        <v>319.19</v>
      </c>
      <c r="E15" s="4">
        <v>580.85</v>
      </c>
      <c r="F15" s="4">
        <v>557.74</v>
      </c>
      <c r="G15" s="4">
        <v>1271.4000000000001</v>
      </c>
      <c r="H15" s="4">
        <v>470.75</v>
      </c>
      <c r="I15" s="4">
        <v>46.7</v>
      </c>
      <c r="J15" s="4">
        <v>1187.6500000000001</v>
      </c>
      <c r="K15" s="4">
        <v>566.29999999999995</v>
      </c>
      <c r="L15" s="3"/>
      <c r="M15" s="10">
        <f t="shared" si="1"/>
        <v>-0.42978758575089226</v>
      </c>
      <c r="N15" s="10">
        <f t="shared" si="2"/>
        <v>-3.6498361016995835</v>
      </c>
      <c r="O15" s="10">
        <f t="shared" si="3"/>
        <v>-0.29985944088707783</v>
      </c>
      <c r="P15" s="10">
        <f t="shared" si="4"/>
        <v>0.47569624632416529</v>
      </c>
      <c r="Q15" s="10">
        <f t="shared" si="5"/>
        <v>-1.1502401502933215</v>
      </c>
      <c r="R15" s="10">
        <f t="shared" si="6"/>
        <v>-0.29799247176913068</v>
      </c>
      <c r="S15" s="10">
        <f t="shared" si="7"/>
        <v>-0.18023748939779954</v>
      </c>
      <c r="T15" s="10">
        <f t="shared" si="8"/>
        <v>0.86393088552916997</v>
      </c>
      <c r="U15" s="10">
        <f t="shared" si="9"/>
        <v>-0.21005755577028104</v>
      </c>
      <c r="V15" s="10">
        <f t="shared" si="10"/>
        <v>1.2425136318941505</v>
      </c>
    </row>
    <row r="16" spans="1:22" ht="15" thickBot="1">
      <c r="A16" s="8">
        <v>43571.645833333336</v>
      </c>
      <c r="B16" s="4">
        <v>604.95000000000005</v>
      </c>
      <c r="C16" s="4">
        <v>1815.15</v>
      </c>
      <c r="D16" s="4">
        <v>320.14999999999998</v>
      </c>
      <c r="E16" s="4">
        <v>578.1</v>
      </c>
      <c r="F16" s="4">
        <v>564.23</v>
      </c>
      <c r="G16" s="4">
        <v>1275.2</v>
      </c>
      <c r="H16" s="4">
        <v>471.6</v>
      </c>
      <c r="I16" s="4">
        <v>46.3</v>
      </c>
      <c r="J16" s="4">
        <v>1190.1500000000001</v>
      </c>
      <c r="K16" s="4">
        <v>559.35</v>
      </c>
      <c r="L16" s="3"/>
      <c r="M16" s="10">
        <f t="shared" si="1"/>
        <v>0.7326617267504939</v>
      </c>
      <c r="N16" s="10">
        <f t="shared" si="2"/>
        <v>2.8821628974664248</v>
      </c>
      <c r="O16" s="10">
        <f t="shared" si="3"/>
        <v>0.51805337519622519</v>
      </c>
      <c r="P16" s="10">
        <f t="shared" si="4"/>
        <v>1.0134544819150915</v>
      </c>
      <c r="Q16" s="10">
        <f t="shared" si="5"/>
        <v>2.0288964033200174</v>
      </c>
      <c r="R16" s="10">
        <f t="shared" si="6"/>
        <v>0.28310789556465371</v>
      </c>
      <c r="S16" s="10">
        <f t="shared" si="7"/>
        <v>4.5444469075592995</v>
      </c>
      <c r="T16" s="10">
        <f t="shared" si="8"/>
        <v>1.8701870187018577</v>
      </c>
      <c r="U16" s="10">
        <f t="shared" si="9"/>
        <v>0.48547787909490031</v>
      </c>
      <c r="V16" s="10">
        <f t="shared" si="10"/>
        <v>-0.39177277179234826</v>
      </c>
    </row>
    <row r="17" spans="1:22" ht="15" thickBot="1">
      <c r="A17" s="8">
        <v>43573.645833333336</v>
      </c>
      <c r="B17" s="4">
        <v>600.54999999999995</v>
      </c>
      <c r="C17" s="4">
        <v>1764.3</v>
      </c>
      <c r="D17" s="4">
        <v>318.5</v>
      </c>
      <c r="E17" s="4">
        <v>572.29999999999995</v>
      </c>
      <c r="F17" s="4">
        <v>553.01</v>
      </c>
      <c r="G17" s="4">
        <v>1271.5999999999999</v>
      </c>
      <c r="H17" s="4">
        <v>451.1</v>
      </c>
      <c r="I17" s="4">
        <v>45.45</v>
      </c>
      <c r="J17" s="4">
        <v>1184.4000000000001</v>
      </c>
      <c r="K17" s="4">
        <v>561.54999999999995</v>
      </c>
      <c r="L17" s="3"/>
      <c r="M17" s="10">
        <f t="shared" si="1"/>
        <v>5.0004371011451889</v>
      </c>
      <c r="N17" s="10">
        <f t="shared" si="2"/>
        <v>4.3347131874630369</v>
      </c>
      <c r="O17" s="10">
        <f t="shared" si="3"/>
        <v>-0.70148090413094311</v>
      </c>
      <c r="P17" s="10">
        <f t="shared" si="4"/>
        <v>-1.1230131306150657</v>
      </c>
      <c r="Q17" s="10">
        <f t="shared" si="5"/>
        <v>0.41581929110981325</v>
      </c>
      <c r="R17" s="10">
        <f t="shared" si="6"/>
        <v>3.2100969928168466</v>
      </c>
      <c r="S17" s="10">
        <f t="shared" si="7"/>
        <v>4.0359778597785976</v>
      </c>
      <c r="T17" s="10">
        <f t="shared" si="8"/>
        <v>4.9653579676674493</v>
      </c>
      <c r="U17" s="10">
        <f t="shared" si="9"/>
        <v>2.2533022533022651</v>
      </c>
      <c r="V17" s="10">
        <f t="shared" si="10"/>
        <v>8.0199607913015808E-2</v>
      </c>
    </row>
    <row r="18" spans="1:22" ht="15" thickBot="1">
      <c r="A18" s="8">
        <v>43577.645833333336</v>
      </c>
      <c r="B18" s="4">
        <v>571.95000000000005</v>
      </c>
      <c r="C18" s="4">
        <v>1691</v>
      </c>
      <c r="D18" s="4">
        <v>320.75</v>
      </c>
      <c r="E18" s="4">
        <v>578.79999999999995</v>
      </c>
      <c r="F18" s="4">
        <v>550.72</v>
      </c>
      <c r="G18" s="4">
        <v>1232.05</v>
      </c>
      <c r="H18" s="4">
        <v>433.6</v>
      </c>
      <c r="I18" s="4">
        <v>43.3</v>
      </c>
      <c r="J18" s="4">
        <v>1158.3</v>
      </c>
      <c r="K18" s="4">
        <v>561.1</v>
      </c>
      <c r="L18" s="3"/>
      <c r="M18" s="10">
        <f t="shared" si="1"/>
        <v>1.3466820235669394</v>
      </c>
      <c r="N18" s="10">
        <f t="shared" si="2"/>
        <v>2.4010657946528653</v>
      </c>
      <c r="O18" s="10">
        <f t="shared" si="3"/>
        <v>1.3428120063191153</v>
      </c>
      <c r="P18" s="10">
        <f t="shared" si="4"/>
        <v>0.2077562326869688</v>
      </c>
      <c r="Q18" s="10">
        <f t="shared" si="5"/>
        <v>0.67823257344473353</v>
      </c>
      <c r="R18" s="10">
        <f t="shared" si="6"/>
        <v>-0.87295840373321554</v>
      </c>
      <c r="S18" s="10">
        <f t="shared" si="7"/>
        <v>3.8562874251497061</v>
      </c>
      <c r="T18" s="10">
        <f t="shared" si="8"/>
        <v>3.3412887828162257</v>
      </c>
      <c r="U18" s="10">
        <f t="shared" si="9"/>
        <v>-0.85170126257222734</v>
      </c>
      <c r="V18" s="10">
        <f t="shared" si="10"/>
        <v>-0.10681858643404356</v>
      </c>
    </row>
    <row r="19" spans="1:22" ht="15" thickBot="1">
      <c r="A19" s="8">
        <v>43578.645833333336</v>
      </c>
      <c r="B19" s="4">
        <v>564.35</v>
      </c>
      <c r="C19" s="4">
        <v>1651.35</v>
      </c>
      <c r="D19" s="4">
        <v>316.5</v>
      </c>
      <c r="E19" s="4">
        <v>577.6</v>
      </c>
      <c r="F19" s="4">
        <v>547.01</v>
      </c>
      <c r="G19" s="4">
        <v>1242.9000000000001</v>
      </c>
      <c r="H19" s="4">
        <v>417.5</v>
      </c>
      <c r="I19" s="4">
        <v>41.9</v>
      </c>
      <c r="J19" s="4">
        <v>1168.25</v>
      </c>
      <c r="K19" s="4">
        <v>561.70000000000005</v>
      </c>
      <c r="L19" s="3"/>
      <c r="M19" s="10">
        <f t="shared" si="1"/>
        <v>0.38242618285307312</v>
      </c>
      <c r="N19" s="10">
        <f t="shared" si="2"/>
        <v>-2.8188906870678294</v>
      </c>
      <c r="O19" s="10">
        <f t="shared" si="3"/>
        <v>-2.4653312788906008</v>
      </c>
      <c r="P19" s="10">
        <f t="shared" si="4"/>
        <v>0.10398613518197969</v>
      </c>
      <c r="Q19" s="10">
        <f t="shared" si="5"/>
        <v>-0.48754752678783742</v>
      </c>
      <c r="R19" s="10">
        <f t="shared" si="6"/>
        <v>1.1474609375000111</v>
      </c>
      <c r="S19" s="10">
        <f t="shared" si="7"/>
        <v>2.8705186645312248</v>
      </c>
      <c r="T19" s="10">
        <f t="shared" si="8"/>
        <v>-1.179245283018868</v>
      </c>
      <c r="U19" s="10">
        <f t="shared" si="9"/>
        <v>-0.79398777173912272</v>
      </c>
      <c r="V19" s="10">
        <f t="shared" si="10"/>
        <v>0.56396025422971818</v>
      </c>
    </row>
    <row r="20" spans="1:22" ht="15" thickBot="1">
      <c r="A20" s="8">
        <v>43579.645833333336</v>
      </c>
      <c r="B20" s="4">
        <v>562.20000000000005</v>
      </c>
      <c r="C20" s="4">
        <v>1699.25</v>
      </c>
      <c r="D20" s="4">
        <v>324.5</v>
      </c>
      <c r="E20" s="4">
        <v>577</v>
      </c>
      <c r="F20" s="4">
        <v>549.69000000000005</v>
      </c>
      <c r="G20" s="4">
        <v>1228.8</v>
      </c>
      <c r="H20" s="4">
        <v>405.85</v>
      </c>
      <c r="I20" s="4">
        <v>42.4</v>
      </c>
      <c r="J20" s="4">
        <v>1177.5999999999999</v>
      </c>
      <c r="K20" s="4">
        <v>558.54999999999995</v>
      </c>
      <c r="L20" s="3"/>
      <c r="M20" s="10">
        <f t="shared" si="1"/>
        <v>-1.2124406958355258</v>
      </c>
      <c r="N20" s="10">
        <f t="shared" si="2"/>
        <v>0.93854881344857011</v>
      </c>
      <c r="O20" s="10">
        <f t="shared" si="3"/>
        <v>-1.2176560121765601</v>
      </c>
      <c r="P20" s="10">
        <f t="shared" si="4"/>
        <v>0.97121357949076115</v>
      </c>
      <c r="Q20" s="10">
        <f t="shared" si="5"/>
        <v>-0.95854128754435719</v>
      </c>
      <c r="R20" s="10">
        <f t="shared" si="6"/>
        <v>-1.4002006018054198</v>
      </c>
      <c r="S20" s="10">
        <f t="shared" si="7"/>
        <v>-0.62438785504406336</v>
      </c>
      <c r="T20" s="10">
        <f t="shared" si="8"/>
        <v>-1.9653179190751477</v>
      </c>
      <c r="U20" s="10">
        <f t="shared" si="9"/>
        <v>-1.3528795811518401</v>
      </c>
      <c r="V20" s="10">
        <f t="shared" si="10"/>
        <v>0.53095752339811586</v>
      </c>
    </row>
    <row r="21" spans="1:22" ht="15" thickBot="1">
      <c r="A21" s="8">
        <v>43580.645833333336</v>
      </c>
      <c r="B21" s="4">
        <v>569.1</v>
      </c>
      <c r="C21" s="4">
        <v>1683.45</v>
      </c>
      <c r="D21" s="4">
        <v>328.5</v>
      </c>
      <c r="E21" s="4">
        <v>571.45000000000005</v>
      </c>
      <c r="F21" s="4">
        <v>555.01</v>
      </c>
      <c r="G21" s="4">
        <v>1246.25</v>
      </c>
      <c r="H21" s="4">
        <v>408.4</v>
      </c>
      <c r="I21" s="4">
        <v>43.25</v>
      </c>
      <c r="J21" s="4">
        <v>1193.75</v>
      </c>
      <c r="K21" s="4">
        <v>555.6</v>
      </c>
      <c r="L21" s="3"/>
      <c r="M21" s="10">
        <f t="shared" si="1"/>
        <v>-0.22791023842916455</v>
      </c>
      <c r="N21" s="10">
        <f t="shared" si="2"/>
        <v>-0.90649557053299967</v>
      </c>
      <c r="O21" s="10">
        <f t="shared" si="3"/>
        <v>0.93716392687049055</v>
      </c>
      <c r="P21" s="10">
        <f t="shared" si="4"/>
        <v>1.2939820969600404</v>
      </c>
      <c r="Q21" s="10">
        <f t="shared" si="5"/>
        <v>-0.24623458787159938</v>
      </c>
      <c r="R21" s="10">
        <f t="shared" si="6"/>
        <v>0.568915429309228</v>
      </c>
      <c r="S21" s="10">
        <f t="shared" si="7"/>
        <v>0.34398034398033839</v>
      </c>
      <c r="T21" s="10">
        <f t="shared" si="8"/>
        <v>3.9663461538461502</v>
      </c>
      <c r="U21" s="10">
        <f t="shared" si="9"/>
        <v>1.2424730726825624</v>
      </c>
      <c r="V21" s="10">
        <f t="shared" si="10"/>
        <v>-2.1744871907738395</v>
      </c>
    </row>
    <row r="22" spans="1:22" ht="15" thickBot="1">
      <c r="A22" s="8">
        <v>43581.645833333336</v>
      </c>
      <c r="B22" s="4">
        <v>570.4</v>
      </c>
      <c r="C22" s="4">
        <v>1698.85</v>
      </c>
      <c r="D22" s="4">
        <v>325.45</v>
      </c>
      <c r="E22" s="4">
        <v>564.15</v>
      </c>
      <c r="F22" s="4">
        <v>556.38</v>
      </c>
      <c r="G22" s="4">
        <v>1239.2</v>
      </c>
      <c r="H22" s="4">
        <v>407</v>
      </c>
      <c r="I22" s="4">
        <v>41.6</v>
      </c>
      <c r="J22" s="4">
        <v>1179.0999999999999</v>
      </c>
      <c r="K22" s="4">
        <v>567.95000000000005</v>
      </c>
      <c r="L22" s="3"/>
      <c r="M22" s="10">
        <f t="shared" si="1"/>
        <v>1.966392563460851</v>
      </c>
      <c r="N22" s="10">
        <f t="shared" si="2"/>
        <v>5.7485216308745661</v>
      </c>
      <c r="O22" s="10">
        <f t="shared" si="3"/>
        <v>1.6078676241023968</v>
      </c>
      <c r="P22" s="10">
        <f t="shared" si="4"/>
        <v>0.53461641272387073</v>
      </c>
      <c r="Q22" s="10">
        <f t="shared" si="5"/>
        <v>-0.2706626754378087</v>
      </c>
      <c r="R22" s="10">
        <f t="shared" si="6"/>
        <v>1.8660090423345703</v>
      </c>
      <c r="S22" s="10">
        <f t="shared" si="7"/>
        <v>6.3357282821685175</v>
      </c>
      <c r="T22" s="10">
        <f t="shared" si="8"/>
        <v>3.6114570361145777</v>
      </c>
      <c r="U22" s="10">
        <f t="shared" si="9"/>
        <v>0.54146237476017134</v>
      </c>
      <c r="V22" s="10">
        <f t="shared" si="10"/>
        <v>0.52212389380531776</v>
      </c>
    </row>
    <row r="23" spans="1:22" ht="15" thickBot="1">
      <c r="A23" s="8">
        <v>43585.645833333336</v>
      </c>
      <c r="B23" s="4">
        <v>559.4</v>
      </c>
      <c r="C23" s="4">
        <v>1606.5</v>
      </c>
      <c r="D23" s="4">
        <v>320.3</v>
      </c>
      <c r="E23" s="4">
        <v>561.15</v>
      </c>
      <c r="F23" s="4">
        <v>557.89</v>
      </c>
      <c r="G23" s="4">
        <v>1216.5</v>
      </c>
      <c r="H23" s="4">
        <v>382.75</v>
      </c>
      <c r="I23" s="4">
        <v>40.15</v>
      </c>
      <c r="J23" s="4">
        <v>1172.75</v>
      </c>
      <c r="K23" s="4">
        <v>565</v>
      </c>
      <c r="L23" s="3"/>
      <c r="M23" s="10">
        <f t="shared" si="1"/>
        <v>-0.37399821905610375</v>
      </c>
      <c r="N23" s="10">
        <f t="shared" si="2"/>
        <v>2.895023377954272</v>
      </c>
      <c r="O23" s="10">
        <f t="shared" si="3"/>
        <v>-1.2029611351017819</v>
      </c>
      <c r="P23" s="10">
        <f t="shared" si="4"/>
        <v>-1.7422517947820075</v>
      </c>
      <c r="Q23" s="10">
        <f t="shared" si="5"/>
        <v>1.1238195363337982</v>
      </c>
      <c r="R23" s="10">
        <f t="shared" si="6"/>
        <v>1.8375120338202711</v>
      </c>
      <c r="S23" s="10">
        <f t="shared" si="7"/>
        <v>-3.9643708443106287</v>
      </c>
      <c r="T23" s="10">
        <f t="shared" si="8"/>
        <v>2.6854219948849032</v>
      </c>
      <c r="U23" s="10">
        <f t="shared" si="9"/>
        <v>2.0137439109255473</v>
      </c>
      <c r="V23" s="10">
        <f t="shared" si="10"/>
        <v>-0.10608203677511009</v>
      </c>
    </row>
    <row r="24" spans="1:22" ht="15" thickBot="1">
      <c r="A24" s="8">
        <v>43587.645833333336</v>
      </c>
      <c r="B24" s="4">
        <v>561.5</v>
      </c>
      <c r="C24" s="4">
        <v>1561.3</v>
      </c>
      <c r="D24" s="4">
        <v>324.2</v>
      </c>
      <c r="E24" s="4">
        <v>571.1</v>
      </c>
      <c r="F24" s="4">
        <v>551.69000000000005</v>
      </c>
      <c r="G24" s="4">
        <v>1194.55</v>
      </c>
      <c r="H24" s="4">
        <v>398.55</v>
      </c>
      <c r="I24" s="4">
        <v>39.1</v>
      </c>
      <c r="J24" s="4">
        <v>1149.5999999999999</v>
      </c>
      <c r="K24" s="4">
        <v>565.6</v>
      </c>
      <c r="L24" s="3"/>
      <c r="M24" s="10">
        <f t="shared" si="1"/>
        <v>1.7812611328824855E-2</v>
      </c>
      <c r="N24" s="10">
        <f t="shared" si="2"/>
        <v>0.30194012591545971</v>
      </c>
      <c r="O24" s="10">
        <f t="shared" si="3"/>
        <v>-2.187358575954141</v>
      </c>
      <c r="P24" s="10">
        <f t="shared" si="4"/>
        <v>3.4601449275362364</v>
      </c>
      <c r="Q24" s="10">
        <f t="shared" si="5"/>
        <v>1.0717426352044597</v>
      </c>
      <c r="R24" s="10">
        <f t="shared" si="6"/>
        <v>-0.3960643708830151</v>
      </c>
      <c r="S24" s="10">
        <f t="shared" si="7"/>
        <v>6.2766758724579458E-2</v>
      </c>
      <c r="T24" s="10">
        <f t="shared" si="8"/>
        <v>0.12804097311140658</v>
      </c>
      <c r="U24" s="10">
        <f t="shared" si="9"/>
        <v>-2.2365847436006616</v>
      </c>
      <c r="V24" s="10">
        <f t="shared" si="10"/>
        <v>0.19486271036315728</v>
      </c>
    </row>
    <row r="25" spans="1:22" ht="15" thickBot="1">
      <c r="A25" s="8">
        <v>43588.645833333336</v>
      </c>
      <c r="B25" s="4">
        <v>561.4</v>
      </c>
      <c r="C25" s="4">
        <v>1556.6</v>
      </c>
      <c r="D25" s="4">
        <v>331.45</v>
      </c>
      <c r="E25" s="4">
        <v>552</v>
      </c>
      <c r="F25" s="4">
        <v>545.84</v>
      </c>
      <c r="G25" s="4">
        <v>1199.3</v>
      </c>
      <c r="H25" s="4">
        <v>398.3</v>
      </c>
      <c r="I25" s="4">
        <v>39.049999999999997</v>
      </c>
      <c r="J25" s="4">
        <v>1175.9000000000001</v>
      </c>
      <c r="K25" s="4">
        <v>564.5</v>
      </c>
      <c r="L25" s="3"/>
      <c r="M25" s="10">
        <f t="shared" si="1"/>
        <v>4.9836372136512344</v>
      </c>
      <c r="N25" s="10">
        <f t="shared" si="2"/>
        <v>1.8550629805332837</v>
      </c>
      <c r="O25" s="10">
        <f t="shared" si="3"/>
        <v>-0.59979007347428404</v>
      </c>
      <c r="P25" s="10">
        <f t="shared" si="4"/>
        <v>-2.0929407591344367</v>
      </c>
      <c r="Q25" s="10">
        <f t="shared" si="5"/>
        <v>0.29583080682799801</v>
      </c>
      <c r="R25" s="10">
        <f t="shared" si="6"/>
        <v>0.75611190456187527</v>
      </c>
      <c r="S25" s="10">
        <f t="shared" si="7"/>
        <v>0.98884381338743255</v>
      </c>
      <c r="T25" s="10">
        <f t="shared" si="8"/>
        <v>3.4437086092715155</v>
      </c>
      <c r="U25" s="10">
        <f t="shared" si="9"/>
        <v>2.8918930743317306</v>
      </c>
      <c r="V25" s="10">
        <f t="shared" si="10"/>
        <v>0.20413597230850752</v>
      </c>
    </row>
    <row r="26" spans="1:22" ht="15" thickBot="1">
      <c r="A26" s="8">
        <v>43591.645833333336</v>
      </c>
      <c r="B26" s="4">
        <v>534.75</v>
      </c>
      <c r="C26" s="4">
        <v>1528.25</v>
      </c>
      <c r="D26" s="4">
        <v>333.45</v>
      </c>
      <c r="E26" s="4">
        <v>563.79999999999995</v>
      </c>
      <c r="F26" s="4">
        <v>544.23</v>
      </c>
      <c r="G26" s="4">
        <v>1190.3</v>
      </c>
      <c r="H26" s="4">
        <v>394.4</v>
      </c>
      <c r="I26" s="4">
        <v>37.75</v>
      </c>
      <c r="J26" s="4">
        <v>1142.8499999999999</v>
      </c>
      <c r="K26" s="4">
        <v>563.35</v>
      </c>
      <c r="L26" s="3"/>
      <c r="M26" s="10">
        <f t="shared" si="1"/>
        <v>2.4719747053751031</v>
      </c>
      <c r="N26" s="10">
        <f t="shared" si="2"/>
        <v>0.82134846285789986</v>
      </c>
      <c r="O26" s="10">
        <f t="shared" si="3"/>
        <v>2.6157870441606401</v>
      </c>
      <c r="P26" s="10">
        <f t="shared" si="4"/>
        <v>-0.67823482779882371</v>
      </c>
      <c r="Q26" s="10">
        <f t="shared" si="5"/>
        <v>1.8377961148994308E-2</v>
      </c>
      <c r="R26" s="10">
        <f t="shared" si="6"/>
        <v>2.1760590583286761</v>
      </c>
      <c r="S26" s="10">
        <f t="shared" si="7"/>
        <v>0.81799591002044703</v>
      </c>
      <c r="T26" s="10">
        <f t="shared" si="8"/>
        <v>1.7520215633423142</v>
      </c>
      <c r="U26" s="10">
        <f t="shared" si="9"/>
        <v>1.8582887700534678</v>
      </c>
      <c r="V26" s="10">
        <f t="shared" si="10"/>
        <v>0.96782865848193866</v>
      </c>
    </row>
    <row r="27" spans="1:22" ht="15" thickBot="1">
      <c r="A27" s="8">
        <v>43592.791666666664</v>
      </c>
      <c r="B27" s="4">
        <v>521.85</v>
      </c>
      <c r="C27" s="4">
        <v>1515.8</v>
      </c>
      <c r="D27" s="4">
        <v>324.95</v>
      </c>
      <c r="E27" s="4">
        <v>567.65</v>
      </c>
      <c r="F27" s="4">
        <v>544.13</v>
      </c>
      <c r="G27" s="4">
        <v>1164.95</v>
      </c>
      <c r="H27" s="4">
        <v>391.2</v>
      </c>
      <c r="I27" s="4">
        <v>37.1</v>
      </c>
      <c r="J27" s="4">
        <v>1122</v>
      </c>
      <c r="K27" s="4">
        <v>557.95000000000005</v>
      </c>
      <c r="L27" s="3"/>
      <c r="M27" s="10">
        <f t="shared" si="1"/>
        <v>2.6859504132231473</v>
      </c>
      <c r="N27" s="10">
        <f t="shared" si="2"/>
        <v>1.8169605373635571</v>
      </c>
      <c r="O27" s="10">
        <f t="shared" si="3"/>
        <v>0.13867488443759279</v>
      </c>
      <c r="P27" s="10">
        <f t="shared" si="4"/>
        <v>1.5474060822897993</v>
      </c>
      <c r="Q27" s="10">
        <f t="shared" si="5"/>
        <v>4.3594169543536667</v>
      </c>
      <c r="R27" s="10">
        <f t="shared" si="6"/>
        <v>-0.45714773989574548</v>
      </c>
      <c r="S27" s="10">
        <f t="shared" si="7"/>
        <v>1.4522821576763396</v>
      </c>
      <c r="T27" s="10">
        <f t="shared" si="8"/>
        <v>-1.3297872340425532</v>
      </c>
      <c r="U27" s="10">
        <f t="shared" si="9"/>
        <v>3.0255727468894951</v>
      </c>
      <c r="V27" s="10">
        <f t="shared" si="10"/>
        <v>-8.9605734766943588E-3</v>
      </c>
    </row>
    <row r="28" spans="1:22" ht="15" thickBot="1">
      <c r="A28" s="8">
        <v>43593.645833333336</v>
      </c>
      <c r="B28" s="4">
        <v>508.2</v>
      </c>
      <c r="C28" s="4">
        <v>1488.75</v>
      </c>
      <c r="D28" s="4">
        <v>324.5</v>
      </c>
      <c r="E28" s="4">
        <v>559</v>
      </c>
      <c r="F28" s="4">
        <v>521.4</v>
      </c>
      <c r="G28" s="4">
        <v>1170.3</v>
      </c>
      <c r="H28" s="4">
        <v>385.6</v>
      </c>
      <c r="I28" s="4">
        <v>37.6</v>
      </c>
      <c r="J28" s="4">
        <v>1089.05</v>
      </c>
      <c r="K28" s="4">
        <v>558</v>
      </c>
      <c r="L28" s="3"/>
      <c r="M28" s="10">
        <f t="shared" si="1"/>
        <v>-0.73249340755933201</v>
      </c>
      <c r="N28" s="10">
        <f t="shared" si="2"/>
        <v>0.8262503809556091</v>
      </c>
      <c r="O28" s="10">
        <f t="shared" si="3"/>
        <v>2.868917419559363</v>
      </c>
      <c r="P28" s="10">
        <f t="shared" si="4"/>
        <v>1.0758520929391637</v>
      </c>
      <c r="Q28" s="10">
        <f t="shared" si="5"/>
        <v>0.48759804960779635</v>
      </c>
      <c r="R28" s="10">
        <f t="shared" si="6"/>
        <v>5.9849521203834258E-2</v>
      </c>
      <c r="S28" s="10">
        <f t="shared" si="7"/>
        <v>3.9633324346185081</v>
      </c>
      <c r="T28" s="10">
        <f t="shared" si="8"/>
        <v>0</v>
      </c>
      <c r="U28" s="10">
        <f t="shared" si="9"/>
        <v>-7.3404596962880639E-2</v>
      </c>
      <c r="V28" s="10">
        <f t="shared" si="10"/>
        <v>4.482294935006724E-2</v>
      </c>
    </row>
    <row r="29" spans="1:22" ht="15" thickBot="1">
      <c r="A29" s="8">
        <v>43594.645833333336</v>
      </c>
      <c r="B29" s="4">
        <v>511.95</v>
      </c>
      <c r="C29" s="4">
        <v>1476.55</v>
      </c>
      <c r="D29" s="4">
        <v>315.45</v>
      </c>
      <c r="E29" s="4">
        <v>553.04999999999995</v>
      </c>
      <c r="F29" s="4">
        <v>518.87</v>
      </c>
      <c r="G29" s="4">
        <v>1169.5999999999999</v>
      </c>
      <c r="H29" s="4">
        <v>370.9</v>
      </c>
      <c r="I29" s="4">
        <v>37.6</v>
      </c>
      <c r="J29" s="4">
        <v>1089.8499999999999</v>
      </c>
      <c r="K29" s="4">
        <v>557.75</v>
      </c>
      <c r="L29" s="3"/>
      <c r="M29" s="10">
        <f t="shared" si="1"/>
        <v>2.801204819277106</v>
      </c>
      <c r="N29" s="10">
        <f t="shared" si="2"/>
        <v>2.5453156469199154</v>
      </c>
      <c r="O29" s="10">
        <f t="shared" si="3"/>
        <v>-2.6689293427954439</v>
      </c>
      <c r="P29" s="10">
        <f t="shared" si="4"/>
        <v>-0.86044635654747126</v>
      </c>
      <c r="Q29" s="10">
        <f t="shared" si="5"/>
        <v>-1.6714358809149406</v>
      </c>
      <c r="R29" s="10">
        <f t="shared" si="6"/>
        <v>-1.4285112300366649</v>
      </c>
      <c r="S29" s="10">
        <f t="shared" si="7"/>
        <v>1.6582157050842685</v>
      </c>
      <c r="T29" s="10">
        <f t="shared" si="8"/>
        <v>-1.3123359580052494</v>
      </c>
      <c r="U29" s="10">
        <f t="shared" si="9"/>
        <v>1.7552868680266986</v>
      </c>
      <c r="V29" s="10">
        <f t="shared" si="10"/>
        <v>0.39600396003960864</v>
      </c>
    </row>
    <row r="30" spans="1:22" ht="15" thickBot="1">
      <c r="A30" s="8">
        <v>43595.645833333336</v>
      </c>
      <c r="B30" s="4">
        <v>498</v>
      </c>
      <c r="C30" s="4">
        <v>1439.9</v>
      </c>
      <c r="D30" s="4">
        <v>324.10000000000002</v>
      </c>
      <c r="E30" s="4">
        <v>557.85</v>
      </c>
      <c r="F30" s="4">
        <v>527.69000000000005</v>
      </c>
      <c r="G30" s="4">
        <v>1186.55</v>
      </c>
      <c r="H30" s="4">
        <v>364.85</v>
      </c>
      <c r="I30" s="4">
        <v>38.1</v>
      </c>
      <c r="J30" s="4">
        <v>1071.05</v>
      </c>
      <c r="K30" s="4">
        <v>555.54999999999995</v>
      </c>
      <c r="L30" s="3"/>
      <c r="M30" s="10">
        <f t="shared" si="1"/>
        <v>2.765167148163429</v>
      </c>
      <c r="N30" s="10">
        <f t="shared" si="2"/>
        <v>3.3445776214742078</v>
      </c>
      <c r="O30" s="10">
        <f t="shared" si="3"/>
        <v>1.7103404989800866</v>
      </c>
      <c r="P30" s="10">
        <f t="shared" si="4"/>
        <v>2.2733522779356452</v>
      </c>
      <c r="Q30" s="10">
        <f t="shared" si="5"/>
        <v>-0.12113641095527157</v>
      </c>
      <c r="R30" s="10">
        <f t="shared" si="6"/>
        <v>1.2155591572123177</v>
      </c>
      <c r="S30" s="10">
        <f t="shared" si="7"/>
        <v>5.7689520220321882</v>
      </c>
      <c r="T30" s="10">
        <f t="shared" si="8"/>
        <v>9.6402877697841767</v>
      </c>
      <c r="U30" s="10">
        <f t="shared" si="9"/>
        <v>1.9174041297934974</v>
      </c>
      <c r="V30" s="10">
        <f t="shared" si="10"/>
        <v>1.618803731479771</v>
      </c>
    </row>
    <row r="31" spans="1:22" ht="15" thickBot="1">
      <c r="A31" s="8">
        <v>43598.645833333336</v>
      </c>
      <c r="B31" s="4">
        <v>484.6</v>
      </c>
      <c r="C31" s="4">
        <v>1393.3</v>
      </c>
      <c r="D31" s="4">
        <v>318.64999999999998</v>
      </c>
      <c r="E31" s="4">
        <v>545.45000000000005</v>
      </c>
      <c r="F31" s="4">
        <v>528.33000000000004</v>
      </c>
      <c r="G31" s="4">
        <v>1172.3</v>
      </c>
      <c r="H31" s="4">
        <v>344.95</v>
      </c>
      <c r="I31" s="4">
        <v>34.75</v>
      </c>
      <c r="J31" s="4">
        <v>1050.9000000000001</v>
      </c>
      <c r="K31" s="4">
        <v>546.70000000000005</v>
      </c>
      <c r="L31" s="3"/>
      <c r="M31" s="10">
        <f t="shared" si="1"/>
        <v>-1.2028542303771614</v>
      </c>
      <c r="N31" s="10">
        <f t="shared" si="2"/>
        <v>-2.7500523487122281</v>
      </c>
      <c r="O31" s="10">
        <f t="shared" si="3"/>
        <v>-5.3327391562685813</v>
      </c>
      <c r="P31" s="10">
        <f t="shared" si="4"/>
        <v>-0.71896614488531707</v>
      </c>
      <c r="Q31" s="10">
        <f t="shared" si="5"/>
        <v>0.69758133684031531</v>
      </c>
      <c r="R31" s="10">
        <f t="shared" si="6"/>
        <v>2.608315098468267</v>
      </c>
      <c r="S31" s="10">
        <f t="shared" si="7"/>
        <v>3.978899773926146</v>
      </c>
      <c r="T31" s="10">
        <f t="shared" si="8"/>
        <v>-4.9247606019151773</v>
      </c>
      <c r="U31" s="10">
        <f t="shared" si="9"/>
        <v>-3.556187766714082</v>
      </c>
      <c r="V31" s="10">
        <f t="shared" si="10"/>
        <v>-1.6726618705035892</v>
      </c>
    </row>
    <row r="32" spans="1:22" ht="15" thickBot="1">
      <c r="A32" s="8">
        <v>43599.645833333336</v>
      </c>
      <c r="B32" s="4">
        <v>490.5</v>
      </c>
      <c r="C32" s="4">
        <v>1432.7</v>
      </c>
      <c r="D32" s="4">
        <v>336.6</v>
      </c>
      <c r="E32" s="4">
        <v>549.4</v>
      </c>
      <c r="F32" s="4">
        <v>524.66999999999996</v>
      </c>
      <c r="G32" s="4">
        <v>1142.5</v>
      </c>
      <c r="H32" s="4">
        <v>331.75</v>
      </c>
      <c r="I32" s="4">
        <v>36.549999999999997</v>
      </c>
      <c r="J32" s="4">
        <v>1089.6500000000001</v>
      </c>
      <c r="K32" s="4">
        <v>556</v>
      </c>
      <c r="L32" s="3"/>
      <c r="M32" s="10">
        <f t="shared" si="1"/>
        <v>-1.8607442977190898</v>
      </c>
      <c r="N32" s="10">
        <f t="shared" si="2"/>
        <v>3.8941261783901413</v>
      </c>
      <c r="O32" s="10">
        <f t="shared" si="3"/>
        <v>1.6150943396226485</v>
      </c>
      <c r="P32" s="10">
        <f t="shared" si="4"/>
        <v>-0.10000909173562472</v>
      </c>
      <c r="Q32" s="10">
        <f t="shared" si="5"/>
        <v>0.46722708385193124</v>
      </c>
      <c r="R32" s="10">
        <f t="shared" si="6"/>
        <v>-1.2062778330234809</v>
      </c>
      <c r="S32" s="10">
        <f t="shared" si="7"/>
        <v>3.236346662517497</v>
      </c>
      <c r="T32" s="10">
        <f t="shared" si="8"/>
        <v>1.246537396121872</v>
      </c>
      <c r="U32" s="10">
        <f t="shared" si="9"/>
        <v>1.4666170034453858</v>
      </c>
      <c r="V32" s="10">
        <f t="shared" si="10"/>
        <v>5.3985963649442956E-2</v>
      </c>
    </row>
    <row r="33" spans="1:22" ht="15" thickBot="1">
      <c r="A33" s="8">
        <v>43600.645833333336</v>
      </c>
      <c r="B33" s="4">
        <v>499.8</v>
      </c>
      <c r="C33" s="4">
        <v>1379</v>
      </c>
      <c r="D33" s="4">
        <v>331.25</v>
      </c>
      <c r="E33" s="4">
        <v>549.95000000000005</v>
      </c>
      <c r="F33" s="4">
        <v>522.23</v>
      </c>
      <c r="G33" s="4">
        <v>1156.45</v>
      </c>
      <c r="H33" s="4">
        <v>321.35000000000002</v>
      </c>
      <c r="I33" s="4">
        <v>36.1</v>
      </c>
      <c r="J33" s="4">
        <v>1073.9000000000001</v>
      </c>
      <c r="K33" s="4">
        <v>555.70000000000005</v>
      </c>
      <c r="L33" s="3"/>
      <c r="M33" s="10">
        <f t="shared" si="1"/>
        <v>-7.9968012794877502E-2</v>
      </c>
      <c r="N33" s="10">
        <f t="shared" si="2"/>
        <v>1.5314386688263844</v>
      </c>
      <c r="O33" s="10">
        <f t="shared" si="3"/>
        <v>1.8603936039360429</v>
      </c>
      <c r="P33" s="10">
        <f t="shared" si="4"/>
        <v>1.7672094744633731</v>
      </c>
      <c r="Q33" s="10">
        <f t="shared" si="5"/>
        <v>0.57196780033124595</v>
      </c>
      <c r="R33" s="10">
        <f t="shared" si="6"/>
        <v>1.7598662501649875</v>
      </c>
      <c r="S33" s="10">
        <f t="shared" si="7"/>
        <v>2.7991042866282787</v>
      </c>
      <c r="T33" s="10">
        <f t="shared" si="8"/>
        <v>0.13869625520112139</v>
      </c>
      <c r="U33" s="10">
        <f t="shared" si="9"/>
        <v>-4.9309490084985681</v>
      </c>
      <c r="V33" s="10">
        <f t="shared" si="10"/>
        <v>0.99963649581970182</v>
      </c>
    </row>
    <row r="34" spans="1:22" ht="15" thickBot="1">
      <c r="A34" s="8">
        <v>43601.645833333336</v>
      </c>
      <c r="B34" s="4">
        <v>500.2</v>
      </c>
      <c r="C34" s="4">
        <v>1358.2</v>
      </c>
      <c r="D34" s="4">
        <v>325.2</v>
      </c>
      <c r="E34" s="4">
        <v>540.4</v>
      </c>
      <c r="F34" s="4">
        <v>519.26</v>
      </c>
      <c r="G34" s="4">
        <v>1136.45</v>
      </c>
      <c r="H34" s="4">
        <v>312.60000000000002</v>
      </c>
      <c r="I34" s="4">
        <v>36.049999999999997</v>
      </c>
      <c r="J34" s="4">
        <v>1129.5999999999999</v>
      </c>
      <c r="K34" s="4">
        <v>550.20000000000005</v>
      </c>
      <c r="L34" s="3"/>
      <c r="M34" s="10">
        <f t="shared" si="1"/>
        <v>-3.3803361019895801</v>
      </c>
      <c r="N34" s="10">
        <f t="shared" si="2"/>
        <v>-1.1175421353427184</v>
      </c>
      <c r="O34" s="10">
        <f t="shared" si="3"/>
        <v>-0.98949611813061344</v>
      </c>
      <c r="P34" s="10">
        <f t="shared" si="4"/>
        <v>-2.2873157942319819</v>
      </c>
      <c r="Q34" s="10">
        <f t="shared" si="5"/>
        <v>0.37889039242219924</v>
      </c>
      <c r="R34" s="10">
        <f t="shared" si="6"/>
        <v>-0.41622853137048715</v>
      </c>
      <c r="S34" s="10">
        <f t="shared" si="7"/>
        <v>-3.3843300880853002</v>
      </c>
      <c r="T34" s="10">
        <f t="shared" si="8"/>
        <v>0.27816411682891323</v>
      </c>
      <c r="U34" s="10">
        <f t="shared" si="9"/>
        <v>0.32417070029751438</v>
      </c>
      <c r="V34" s="10">
        <f t="shared" si="10"/>
        <v>1.1118257833318146</v>
      </c>
    </row>
    <row r="35" spans="1:22" ht="15" thickBot="1">
      <c r="A35" s="8">
        <v>43602.645833333336</v>
      </c>
      <c r="B35" s="4">
        <v>517.70000000000005</v>
      </c>
      <c r="C35" s="4">
        <v>1373.55</v>
      </c>
      <c r="D35" s="4">
        <v>328.45</v>
      </c>
      <c r="E35" s="4">
        <v>553.04999999999995</v>
      </c>
      <c r="F35" s="4">
        <v>517.29999999999995</v>
      </c>
      <c r="G35" s="4">
        <v>1141.2</v>
      </c>
      <c r="H35" s="4">
        <v>323.55</v>
      </c>
      <c r="I35" s="4">
        <v>35.950000000000003</v>
      </c>
      <c r="J35" s="4">
        <v>1125.95</v>
      </c>
      <c r="K35" s="4">
        <v>544.15</v>
      </c>
      <c r="L35" s="3"/>
      <c r="M35" s="10">
        <f t="shared" si="1"/>
        <v>-4.2625982431807596</v>
      </c>
      <c r="N35" s="10">
        <f t="shared" si="2"/>
        <v>-8.1022312916067403</v>
      </c>
      <c r="O35" s="10">
        <f t="shared" si="3"/>
        <v>-3.4254630990885131</v>
      </c>
      <c r="P35" s="10">
        <f t="shared" si="4"/>
        <v>-0.38724783861673107</v>
      </c>
      <c r="Q35" s="10">
        <f t="shared" si="5"/>
        <v>-3.150918315765832</v>
      </c>
      <c r="R35" s="10">
        <f t="shared" si="6"/>
        <v>-4.7650838688141466</v>
      </c>
      <c r="S35" s="10">
        <f t="shared" si="7"/>
        <v>-10.100027785495962</v>
      </c>
      <c r="T35" s="10">
        <f t="shared" si="8"/>
        <v>-4.6419098143236077</v>
      </c>
      <c r="U35" s="10">
        <f t="shared" si="9"/>
        <v>-5.5490311215501942</v>
      </c>
      <c r="V35" s="10">
        <f t="shared" si="10"/>
        <v>-3.766911309576455</v>
      </c>
    </row>
    <row r="36" spans="1:22" ht="15" thickBot="1">
      <c r="A36" s="8">
        <v>43605.645833333336</v>
      </c>
      <c r="B36" s="4">
        <v>540.75</v>
      </c>
      <c r="C36" s="4">
        <v>1494.65</v>
      </c>
      <c r="D36" s="4">
        <v>340.1</v>
      </c>
      <c r="E36" s="4">
        <v>555.20000000000005</v>
      </c>
      <c r="F36" s="4">
        <v>534.13</v>
      </c>
      <c r="G36" s="4">
        <v>1198.3</v>
      </c>
      <c r="H36" s="4">
        <v>359.9</v>
      </c>
      <c r="I36" s="4">
        <v>37.700000000000003</v>
      </c>
      <c r="J36" s="4">
        <v>1192.0999999999999</v>
      </c>
      <c r="K36" s="4">
        <v>565.45000000000005</v>
      </c>
      <c r="L36" s="3"/>
      <c r="M36" s="10">
        <f t="shared" si="1"/>
        <v>-1.3859761101486319</v>
      </c>
      <c r="N36" s="10">
        <f t="shared" si="2"/>
        <v>3.2395095838369947</v>
      </c>
      <c r="O36" s="10">
        <f t="shared" si="3"/>
        <v>2.8580069559957799</v>
      </c>
      <c r="P36" s="10">
        <f t="shared" si="4"/>
        <v>1.974469648268895</v>
      </c>
      <c r="Q36" s="10">
        <f t="shared" si="5"/>
        <v>-2.3992252311515543</v>
      </c>
      <c r="R36" s="10">
        <f t="shared" si="6"/>
        <v>2.1829965037946542</v>
      </c>
      <c r="S36" s="10">
        <f t="shared" si="7"/>
        <v>1.0245614035087656</v>
      </c>
      <c r="T36" s="10">
        <f t="shared" si="8"/>
        <v>3.1463748290013838</v>
      </c>
      <c r="U36" s="10">
        <f t="shared" si="9"/>
        <v>0.76497189467900384</v>
      </c>
      <c r="V36" s="10">
        <f t="shared" si="10"/>
        <v>1.0905515330294131</v>
      </c>
    </row>
    <row r="37" spans="1:22" ht="15" thickBot="1">
      <c r="A37" s="8">
        <v>43606.645833333336</v>
      </c>
      <c r="B37" s="4">
        <v>548.35</v>
      </c>
      <c r="C37" s="4">
        <v>1447.75</v>
      </c>
      <c r="D37" s="4">
        <v>330.65</v>
      </c>
      <c r="E37" s="4">
        <v>544.45000000000005</v>
      </c>
      <c r="F37" s="4">
        <v>547.26</v>
      </c>
      <c r="G37" s="4">
        <v>1172.7</v>
      </c>
      <c r="H37" s="4">
        <v>356.25</v>
      </c>
      <c r="I37" s="4">
        <v>36.549999999999997</v>
      </c>
      <c r="J37" s="4">
        <v>1183.05</v>
      </c>
      <c r="K37" s="4">
        <v>559.35</v>
      </c>
      <c r="L37" s="3"/>
      <c r="M37" s="10">
        <f t="shared" si="1"/>
        <v>-1.5617987613320048</v>
      </c>
      <c r="N37" s="10">
        <f t="shared" si="2"/>
        <v>-4.6843110145500093</v>
      </c>
      <c r="O37" s="10">
        <f t="shared" si="3"/>
        <v>-1.3426823810234225</v>
      </c>
      <c r="P37" s="10">
        <f t="shared" si="4"/>
        <v>1.8901469074576629</v>
      </c>
      <c r="Q37" s="10">
        <f t="shared" si="5"/>
        <v>1.8612962066783307</v>
      </c>
      <c r="R37" s="10">
        <f t="shared" si="6"/>
        <v>0.83838514123565067</v>
      </c>
      <c r="S37" s="10">
        <f t="shared" si="7"/>
        <v>-1.397730417935237</v>
      </c>
      <c r="T37" s="10">
        <f t="shared" si="8"/>
        <v>1.1065006915629283</v>
      </c>
      <c r="U37" s="10">
        <f t="shared" si="9"/>
        <v>1.2018819503849405</v>
      </c>
      <c r="V37" s="10">
        <f t="shared" si="10"/>
        <v>1.1482820976491903</v>
      </c>
    </row>
    <row r="38" spans="1:22" ht="15" thickBot="1">
      <c r="A38" s="8">
        <v>43607.645833333336</v>
      </c>
      <c r="B38" s="4">
        <v>557.04999999999995</v>
      </c>
      <c r="C38" s="4">
        <v>1518.9</v>
      </c>
      <c r="D38" s="4">
        <v>335.15</v>
      </c>
      <c r="E38" s="4">
        <v>534.35</v>
      </c>
      <c r="F38" s="4">
        <v>537.26</v>
      </c>
      <c r="G38" s="4">
        <v>1162.95</v>
      </c>
      <c r="H38" s="4">
        <v>361.3</v>
      </c>
      <c r="I38" s="4">
        <v>36.15</v>
      </c>
      <c r="J38" s="4">
        <v>1169</v>
      </c>
      <c r="K38" s="4">
        <v>553</v>
      </c>
      <c r="L38" s="3"/>
      <c r="M38" s="10">
        <f t="shared" si="1"/>
        <v>-2.9867641936607607</v>
      </c>
      <c r="N38" s="10">
        <f t="shared" si="2"/>
        <v>-4.9945269741985872</v>
      </c>
      <c r="O38" s="10">
        <f t="shared" si="3"/>
        <v>-1.0773317591499512</v>
      </c>
      <c r="P38" s="10">
        <f t="shared" si="4"/>
        <v>0.59299698795180289</v>
      </c>
      <c r="Q38" s="10">
        <f t="shared" si="5"/>
        <v>0.16406279130467119</v>
      </c>
      <c r="R38" s="10">
        <f t="shared" si="6"/>
        <v>1.1172941483349392</v>
      </c>
      <c r="S38" s="10">
        <f t="shared" si="7"/>
        <v>3.2580737353529678</v>
      </c>
      <c r="T38" s="10">
        <f t="shared" si="8"/>
        <v>0.55632823365784623</v>
      </c>
      <c r="U38" s="10">
        <f t="shared" si="9"/>
        <v>-1.3335584064821029</v>
      </c>
      <c r="V38" s="10">
        <f t="shared" si="10"/>
        <v>-2.0805666223992918</v>
      </c>
    </row>
    <row r="39" spans="1:22" ht="15" thickBot="1">
      <c r="A39" s="8">
        <v>43608.645833333336</v>
      </c>
      <c r="B39" s="4">
        <v>574.20000000000005</v>
      </c>
      <c r="C39" s="4">
        <v>1598.75</v>
      </c>
      <c r="D39" s="4">
        <v>338.8</v>
      </c>
      <c r="E39" s="4">
        <v>531.20000000000005</v>
      </c>
      <c r="F39" s="4">
        <v>536.38</v>
      </c>
      <c r="G39" s="4">
        <v>1150.0999999999999</v>
      </c>
      <c r="H39" s="4">
        <v>349.9</v>
      </c>
      <c r="I39" s="4">
        <v>35.950000000000003</v>
      </c>
      <c r="J39" s="4">
        <v>1184.8</v>
      </c>
      <c r="K39" s="4">
        <v>564.75</v>
      </c>
      <c r="L39" s="3"/>
      <c r="M39" s="10">
        <f t="shared" si="1"/>
        <v>-0.99146478144667638</v>
      </c>
      <c r="N39" s="10">
        <f t="shared" si="2"/>
        <v>-3.0414215537631204</v>
      </c>
      <c r="O39" s="10">
        <f t="shared" si="3"/>
        <v>-4.0770101925254751</v>
      </c>
      <c r="P39" s="10">
        <f t="shared" si="4"/>
        <v>-3.4269611853467703</v>
      </c>
      <c r="Q39" s="10">
        <f t="shared" si="5"/>
        <v>2.7973071256732606E-2</v>
      </c>
      <c r="R39" s="10">
        <f t="shared" si="6"/>
        <v>-1.7428449380606656</v>
      </c>
      <c r="S39" s="10">
        <f t="shared" si="7"/>
        <v>-10.247531101705794</v>
      </c>
      <c r="T39" s="10">
        <f t="shared" si="8"/>
        <v>-6.7444876783398042</v>
      </c>
      <c r="U39" s="10">
        <f t="shared" si="9"/>
        <v>-2.8015915336970418</v>
      </c>
      <c r="V39" s="10">
        <f t="shared" si="10"/>
        <v>-1.0252365930599407</v>
      </c>
    </row>
    <row r="40" spans="1:22" ht="15" thickBot="1">
      <c r="A40" s="8">
        <v>43609.645833333336</v>
      </c>
      <c r="B40" s="4">
        <v>579.95000000000005</v>
      </c>
      <c r="C40" s="4">
        <v>1648.9</v>
      </c>
      <c r="D40" s="4">
        <v>353.2</v>
      </c>
      <c r="E40" s="4">
        <v>550.04999999999995</v>
      </c>
      <c r="F40" s="4">
        <v>536.23</v>
      </c>
      <c r="G40" s="4">
        <v>1170.5</v>
      </c>
      <c r="H40" s="4">
        <v>389.85</v>
      </c>
      <c r="I40" s="4">
        <v>38.549999999999997</v>
      </c>
      <c r="J40" s="4">
        <v>1218.95</v>
      </c>
      <c r="K40" s="4">
        <v>570.6</v>
      </c>
      <c r="L40" s="3"/>
      <c r="M40" s="10">
        <f t="shared" si="1"/>
        <v>0.37210107303566825</v>
      </c>
      <c r="N40" s="10">
        <f t="shared" si="2"/>
        <v>2.2383432539682624</v>
      </c>
      <c r="O40" s="10">
        <f t="shared" si="3"/>
        <v>1.0586552217453473</v>
      </c>
      <c r="P40" s="10">
        <f t="shared" si="4"/>
        <v>-0.52445971606837705</v>
      </c>
      <c r="Q40" s="10">
        <f t="shared" si="5"/>
        <v>2.1935508461655719</v>
      </c>
      <c r="R40" s="10">
        <f t="shared" si="6"/>
        <v>-2.3606940273606902</v>
      </c>
      <c r="S40" s="10">
        <f t="shared" si="7"/>
        <v>-5.7080662716168744</v>
      </c>
      <c r="T40" s="10">
        <f t="shared" si="8"/>
        <v>-2.651515151515162</v>
      </c>
      <c r="U40" s="10">
        <f t="shared" si="9"/>
        <v>-4.5943724807263369</v>
      </c>
      <c r="V40" s="10">
        <f t="shared" si="10"/>
        <v>-1.399688958009335</v>
      </c>
    </row>
    <row r="41" spans="1:22" ht="15" thickBot="1">
      <c r="A41" s="8">
        <v>43612.645833333336</v>
      </c>
      <c r="B41" s="4">
        <v>577.79999999999995</v>
      </c>
      <c r="C41" s="4">
        <v>1612.8</v>
      </c>
      <c r="D41" s="4">
        <v>349.5</v>
      </c>
      <c r="E41" s="4">
        <v>552.95000000000005</v>
      </c>
      <c r="F41" s="4">
        <v>524.72</v>
      </c>
      <c r="G41" s="4">
        <v>1198.8</v>
      </c>
      <c r="H41" s="4">
        <v>413.45</v>
      </c>
      <c r="I41" s="4">
        <v>39.6</v>
      </c>
      <c r="J41" s="4">
        <v>1277.6500000000001</v>
      </c>
      <c r="K41" s="4">
        <v>578.70000000000005</v>
      </c>
      <c r="L41" s="3"/>
      <c r="M41" s="10">
        <f t="shared" si="1"/>
        <v>0.74099904106006464</v>
      </c>
      <c r="N41" s="10">
        <f t="shared" si="2"/>
        <v>-0.42293088012843122</v>
      </c>
      <c r="O41" s="10">
        <f t="shared" si="3"/>
        <v>1.1284722222222154</v>
      </c>
      <c r="P41" s="10">
        <f t="shared" si="4"/>
        <v>-0.3064995943387599</v>
      </c>
      <c r="Q41" s="10">
        <f t="shared" si="5"/>
        <v>-1.1938387376190862</v>
      </c>
      <c r="R41" s="10">
        <f t="shared" si="6"/>
        <v>0.67181726570372857</v>
      </c>
      <c r="S41" s="10">
        <f t="shared" si="7"/>
        <v>-7.2566173171825978</v>
      </c>
      <c r="T41" s="10">
        <f t="shared" si="8"/>
        <v>5.0397877984084847</v>
      </c>
      <c r="U41" s="10">
        <f t="shared" si="9"/>
        <v>1.216034223243297</v>
      </c>
      <c r="V41" s="10">
        <f t="shared" si="10"/>
        <v>0.12976901116013495</v>
      </c>
    </row>
    <row r="42" spans="1:22" ht="15" thickBot="1">
      <c r="A42" s="8">
        <v>43613.645833333336</v>
      </c>
      <c r="B42" s="4">
        <v>573.54999999999995</v>
      </c>
      <c r="C42" s="4">
        <v>1619.65</v>
      </c>
      <c r="D42" s="4">
        <v>345.6</v>
      </c>
      <c r="E42" s="4">
        <v>554.65</v>
      </c>
      <c r="F42" s="4">
        <v>531.05999999999995</v>
      </c>
      <c r="G42" s="4">
        <v>1190.8</v>
      </c>
      <c r="H42" s="4">
        <v>445.8</v>
      </c>
      <c r="I42" s="4">
        <v>37.700000000000003</v>
      </c>
      <c r="J42" s="4">
        <v>1262.3</v>
      </c>
      <c r="K42" s="4">
        <v>577.95000000000005</v>
      </c>
      <c r="L42" s="3"/>
      <c r="M42" s="10">
        <f t="shared" si="1"/>
        <v>-1.1120689655172493</v>
      </c>
      <c r="N42" s="10">
        <f t="shared" si="2"/>
        <v>0.68380318900941783</v>
      </c>
      <c r="O42" s="10">
        <f t="shared" si="3"/>
        <v>2.0070838252656467</v>
      </c>
      <c r="P42" s="10">
        <f t="shared" si="4"/>
        <v>1.7146524848707176</v>
      </c>
      <c r="Q42" s="10">
        <f t="shared" si="5"/>
        <v>0.11877156269441688</v>
      </c>
      <c r="R42" s="10">
        <f t="shared" si="6"/>
        <v>-1.0388099393334995</v>
      </c>
      <c r="S42" s="10">
        <f t="shared" si="7"/>
        <v>3.4818941504178276</v>
      </c>
      <c r="T42" s="10">
        <f t="shared" si="8"/>
        <v>0.8021390374331665</v>
      </c>
      <c r="U42" s="10">
        <f t="shared" si="9"/>
        <v>0.78243512974051532</v>
      </c>
      <c r="V42" s="10">
        <f t="shared" si="10"/>
        <v>2.4098520421724148</v>
      </c>
    </row>
    <row r="43" spans="1:22" ht="15" thickBot="1">
      <c r="A43" s="8">
        <v>43614.645833333336</v>
      </c>
      <c r="B43" s="4">
        <v>580</v>
      </c>
      <c r="C43" s="4">
        <v>1608.65</v>
      </c>
      <c r="D43" s="4">
        <v>338.8</v>
      </c>
      <c r="E43" s="4">
        <v>545.29999999999995</v>
      </c>
      <c r="F43" s="4">
        <v>530.42999999999995</v>
      </c>
      <c r="G43" s="4">
        <v>1203.3</v>
      </c>
      <c r="H43" s="4">
        <v>430.8</v>
      </c>
      <c r="I43" s="4">
        <v>37.4</v>
      </c>
      <c r="J43" s="4">
        <v>1252.5</v>
      </c>
      <c r="K43" s="4">
        <v>564.35</v>
      </c>
      <c r="L43" s="3"/>
      <c r="M43" s="10">
        <f t="shared" si="1"/>
        <v>1.4518103900647112</v>
      </c>
      <c r="N43" s="10">
        <f t="shared" si="2"/>
        <v>1.3705967609805279</v>
      </c>
      <c r="O43" s="10">
        <f t="shared" si="3"/>
        <v>-2.2786270550908498</v>
      </c>
      <c r="P43" s="10">
        <f t="shared" si="4"/>
        <v>-0.75530075530077179</v>
      </c>
      <c r="Q43" s="10">
        <f t="shared" si="5"/>
        <v>0.2040238027769769</v>
      </c>
      <c r="R43" s="10">
        <f t="shared" si="6"/>
        <v>2.493765586034535E-2</v>
      </c>
      <c r="S43" s="10">
        <f t="shared" si="7"/>
        <v>-0.62283737024221186</v>
      </c>
      <c r="T43" s="10">
        <f t="shared" si="8"/>
        <v>-1.5789473684210564</v>
      </c>
      <c r="U43" s="10">
        <f t="shared" si="9"/>
        <v>-3.5908093753608199</v>
      </c>
      <c r="V43" s="10">
        <f t="shared" si="10"/>
        <v>0.42708426016549106</v>
      </c>
    </row>
    <row r="44" spans="1:22" ht="15" thickBot="1">
      <c r="A44" s="8">
        <v>43615.645833333336</v>
      </c>
      <c r="B44" s="4">
        <v>571.70000000000005</v>
      </c>
      <c r="C44" s="4">
        <v>1586.9</v>
      </c>
      <c r="D44" s="4">
        <v>346.7</v>
      </c>
      <c r="E44" s="4">
        <v>549.45000000000005</v>
      </c>
      <c r="F44" s="4">
        <v>529.35</v>
      </c>
      <c r="G44" s="4">
        <v>1203</v>
      </c>
      <c r="H44" s="4">
        <v>433.5</v>
      </c>
      <c r="I44" s="4">
        <v>38</v>
      </c>
      <c r="J44" s="4">
        <v>1299.1500000000001</v>
      </c>
      <c r="K44" s="4">
        <v>561.95000000000005</v>
      </c>
      <c r="L44" s="3"/>
      <c r="M44" s="10">
        <f t="shared" si="1"/>
        <v>6.5610438024231206</v>
      </c>
      <c r="N44" s="10">
        <f t="shared" si="2"/>
        <v>-1.1492820880181778</v>
      </c>
      <c r="O44" s="10">
        <f t="shared" si="3"/>
        <v>-0.6020642201834927</v>
      </c>
      <c r="P44" s="10">
        <f t="shared" si="4"/>
        <v>1.5619223659889179</v>
      </c>
      <c r="Q44" s="10">
        <f t="shared" si="5"/>
        <v>0.96704051270314528</v>
      </c>
      <c r="R44" s="10">
        <f t="shared" si="6"/>
        <v>-2.8898934452696121</v>
      </c>
      <c r="S44" s="10">
        <f t="shared" si="7"/>
        <v>3.5842293906810041</v>
      </c>
      <c r="T44" s="10">
        <f t="shared" si="8"/>
        <v>0.66225165562913912</v>
      </c>
      <c r="U44" s="10">
        <f t="shared" si="9"/>
        <v>2.1504953609058135</v>
      </c>
      <c r="V44" s="10">
        <f t="shared" si="10"/>
        <v>0.55471056634159843</v>
      </c>
    </row>
    <row r="45" spans="1:22" ht="15" thickBot="1">
      <c r="A45" s="8">
        <v>43616.645833333336</v>
      </c>
      <c r="B45" s="4">
        <v>536.5</v>
      </c>
      <c r="C45" s="4">
        <v>1605.35</v>
      </c>
      <c r="D45" s="4">
        <v>348.8</v>
      </c>
      <c r="E45" s="4">
        <v>541</v>
      </c>
      <c r="F45" s="4">
        <v>524.28</v>
      </c>
      <c r="G45" s="4">
        <v>1238.8</v>
      </c>
      <c r="H45" s="4">
        <v>418.5</v>
      </c>
      <c r="I45" s="4">
        <v>37.75</v>
      </c>
      <c r="J45" s="4">
        <v>1271.8</v>
      </c>
      <c r="K45" s="4">
        <v>558.85</v>
      </c>
      <c r="L45" s="3"/>
      <c r="M45" s="10">
        <f t="shared" si="1"/>
        <v>3.1036802152397382</v>
      </c>
      <c r="N45" s="10">
        <f t="shared" si="2"/>
        <v>-3.4463055964875458</v>
      </c>
      <c r="O45" s="10">
        <f t="shared" si="3"/>
        <v>-1.1197732104890117</v>
      </c>
      <c r="P45" s="10">
        <f t="shared" si="4"/>
        <v>9.2506938020351523E-2</v>
      </c>
      <c r="Q45" s="10">
        <f t="shared" si="5"/>
        <v>-8.3854246074107061E-2</v>
      </c>
      <c r="R45" s="10">
        <f t="shared" si="6"/>
        <v>-8.7305680394901639</v>
      </c>
      <c r="S45" s="10">
        <f t="shared" si="7"/>
        <v>2.1479131071515773</v>
      </c>
      <c r="T45" s="10">
        <f t="shared" si="8"/>
        <v>-2.0752269779507064</v>
      </c>
      <c r="U45" s="10">
        <f t="shared" si="9"/>
        <v>-0.64450607398148507</v>
      </c>
      <c r="V45" s="10">
        <f t="shared" si="10"/>
        <v>-1.6542014958204976</v>
      </c>
    </row>
    <row r="46" spans="1:22" ht="15" thickBot="1">
      <c r="A46" s="8">
        <v>43619.645833333336</v>
      </c>
      <c r="B46" s="4">
        <v>520.35</v>
      </c>
      <c r="C46" s="4">
        <v>1662.65</v>
      </c>
      <c r="D46" s="4">
        <v>352.75</v>
      </c>
      <c r="E46" s="4">
        <v>540.5</v>
      </c>
      <c r="F46" s="4">
        <v>524.72</v>
      </c>
      <c r="G46" s="4">
        <v>1357.3</v>
      </c>
      <c r="H46" s="4">
        <v>409.7</v>
      </c>
      <c r="I46" s="4">
        <v>38.549999999999997</v>
      </c>
      <c r="J46" s="4">
        <v>1280.05</v>
      </c>
      <c r="K46" s="4">
        <v>568.25</v>
      </c>
      <c r="L46" s="3"/>
      <c r="M46" s="10">
        <f t="shared" si="1"/>
        <v>-1.9502543810062223</v>
      </c>
      <c r="N46" s="10">
        <f t="shared" si="2"/>
        <v>1.5048840048840104</v>
      </c>
      <c r="O46" s="10">
        <f t="shared" si="3"/>
        <v>9.9318955732129052E-2</v>
      </c>
      <c r="P46" s="10">
        <f t="shared" si="4"/>
        <v>0.53943452380951951</v>
      </c>
      <c r="Q46" s="10">
        <f t="shared" si="5"/>
        <v>0.92904268210583796</v>
      </c>
      <c r="R46" s="10">
        <f t="shared" si="6"/>
        <v>1.8764542520453351</v>
      </c>
      <c r="S46" s="10">
        <f t="shared" si="7"/>
        <v>-2.6840855106888388</v>
      </c>
      <c r="T46" s="10">
        <f t="shared" si="8"/>
        <v>0.26007802340700731</v>
      </c>
      <c r="U46" s="10">
        <f t="shared" si="9"/>
        <v>1.010061156046554</v>
      </c>
      <c r="V46" s="10">
        <f t="shared" si="10"/>
        <v>0.99529014485026623</v>
      </c>
    </row>
    <row r="47" spans="1:22" ht="15" thickBot="1">
      <c r="A47" s="8">
        <v>43620.645833333336</v>
      </c>
      <c r="B47" s="4">
        <v>530.70000000000005</v>
      </c>
      <c r="C47" s="4">
        <v>1638</v>
      </c>
      <c r="D47" s="4">
        <v>352.4</v>
      </c>
      <c r="E47" s="4">
        <v>537.6</v>
      </c>
      <c r="F47" s="4">
        <v>519.89</v>
      </c>
      <c r="G47" s="4">
        <v>1332.3</v>
      </c>
      <c r="H47" s="4">
        <v>421</v>
      </c>
      <c r="I47" s="4">
        <v>38.450000000000003</v>
      </c>
      <c r="J47" s="4">
        <v>1267.25</v>
      </c>
      <c r="K47" s="4">
        <v>562.65</v>
      </c>
      <c r="L47" s="3"/>
      <c r="M47" s="10">
        <f t="shared" si="1"/>
        <v>3.895849647611596</v>
      </c>
      <c r="N47" s="10">
        <f t="shared" si="2"/>
        <v>7.5756083144517712</v>
      </c>
      <c r="O47" s="10">
        <f t="shared" si="3"/>
        <v>-0.39570378745054663</v>
      </c>
      <c r="P47" s="10">
        <f t="shared" si="4"/>
        <v>1.558515160102012</v>
      </c>
      <c r="Q47" s="10">
        <f t="shared" si="5"/>
        <v>0.85160038797283921</v>
      </c>
      <c r="R47" s="10">
        <f t="shared" si="6"/>
        <v>-0.7338971053906147</v>
      </c>
      <c r="S47" s="10">
        <f t="shared" si="7"/>
        <v>0.82624835349059711</v>
      </c>
      <c r="T47" s="10">
        <f t="shared" si="8"/>
        <v>6.8055555555555634</v>
      </c>
      <c r="U47" s="10">
        <f t="shared" si="9"/>
        <v>2.0617726412434991</v>
      </c>
      <c r="V47" s="10">
        <f t="shared" si="10"/>
        <v>0.50911039657020773</v>
      </c>
    </row>
    <row r="48" spans="1:22" ht="15" thickBot="1">
      <c r="A48" s="8">
        <v>43622.645833333336</v>
      </c>
      <c r="B48" s="4">
        <v>510.8</v>
      </c>
      <c r="C48" s="4">
        <v>1522.65</v>
      </c>
      <c r="D48" s="4">
        <v>353.8</v>
      </c>
      <c r="E48" s="4">
        <v>529.35</v>
      </c>
      <c r="F48" s="4">
        <v>515.5</v>
      </c>
      <c r="G48" s="4">
        <v>1342.15</v>
      </c>
      <c r="H48" s="4">
        <v>417.55</v>
      </c>
      <c r="I48" s="4">
        <v>36</v>
      </c>
      <c r="J48" s="4">
        <v>1241.6500000000001</v>
      </c>
      <c r="K48" s="4">
        <v>559.79999999999995</v>
      </c>
      <c r="L48" s="3"/>
      <c r="M48" s="10">
        <f t="shared" si="1"/>
        <v>-0.50642773665757035</v>
      </c>
      <c r="N48" s="10">
        <f t="shared" si="2"/>
        <v>-1.9037495168148404</v>
      </c>
      <c r="O48" s="10">
        <f t="shared" si="3"/>
        <v>-0.92411089330719998</v>
      </c>
      <c r="P48" s="10">
        <f t="shared" si="4"/>
        <v>0.86699695121952536</v>
      </c>
      <c r="Q48" s="10">
        <f t="shared" si="5"/>
        <v>1.7026061909365313</v>
      </c>
      <c r="R48" s="10">
        <f t="shared" si="6"/>
        <v>-4.0087255042197079</v>
      </c>
      <c r="S48" s="10">
        <f t="shared" si="7"/>
        <v>1.1016949152542401</v>
      </c>
      <c r="T48" s="10">
        <f t="shared" si="8"/>
        <v>-0.96286107290234235</v>
      </c>
      <c r="U48" s="10">
        <f t="shared" si="9"/>
        <v>-0.9255934570117621</v>
      </c>
      <c r="V48" s="10">
        <f t="shared" si="10"/>
        <v>1.8744313011828853</v>
      </c>
    </row>
    <row r="49" spans="1:22" ht="15" thickBot="1">
      <c r="A49" s="8">
        <v>43623.645833333336</v>
      </c>
      <c r="B49" s="4">
        <v>513.4</v>
      </c>
      <c r="C49" s="4">
        <v>1552.2</v>
      </c>
      <c r="D49" s="4">
        <v>357.1</v>
      </c>
      <c r="E49" s="4">
        <v>524.79999999999995</v>
      </c>
      <c r="F49" s="4">
        <v>506.87</v>
      </c>
      <c r="G49" s="4">
        <v>1398.2</v>
      </c>
      <c r="H49" s="4">
        <v>413</v>
      </c>
      <c r="I49" s="4">
        <v>36.35</v>
      </c>
      <c r="J49" s="4">
        <v>1253.25</v>
      </c>
      <c r="K49" s="4">
        <v>549.5</v>
      </c>
      <c r="L49" s="3"/>
      <c r="M49" s="10">
        <f t="shared" si="1"/>
        <v>1.0629921259842474</v>
      </c>
      <c r="N49" s="10">
        <f t="shared" si="2"/>
        <v>3.5446137982145104E-2</v>
      </c>
      <c r="O49" s="10">
        <f t="shared" si="3"/>
        <v>-1.7471454120236527</v>
      </c>
      <c r="P49" s="10">
        <f t="shared" si="4"/>
        <v>3.8590936077577567</v>
      </c>
      <c r="Q49" s="10">
        <f t="shared" si="5"/>
        <v>1.1010272264884773</v>
      </c>
      <c r="R49" s="10">
        <f t="shared" si="6"/>
        <v>1.384961206584014</v>
      </c>
      <c r="S49" s="10">
        <f t="shared" si="7"/>
        <v>0.20623559383720069</v>
      </c>
      <c r="T49" s="10">
        <f t="shared" si="8"/>
        <v>0.97222222222222621</v>
      </c>
      <c r="U49" s="10">
        <f t="shared" si="9"/>
        <v>-1.3150124020630769</v>
      </c>
      <c r="V49" s="10">
        <f t="shared" si="10"/>
        <v>-0.91064827337480025</v>
      </c>
    </row>
    <row r="50" spans="1:22" ht="15" thickBot="1">
      <c r="A50" s="8">
        <v>43626.645833333336</v>
      </c>
      <c r="B50" s="4">
        <v>508</v>
      </c>
      <c r="C50" s="4">
        <v>1551.65</v>
      </c>
      <c r="D50" s="4">
        <v>363.45</v>
      </c>
      <c r="E50" s="4">
        <v>505.3</v>
      </c>
      <c r="F50" s="4">
        <v>501.35</v>
      </c>
      <c r="G50" s="4">
        <v>1379.1</v>
      </c>
      <c r="H50" s="4">
        <v>412.15</v>
      </c>
      <c r="I50" s="4">
        <v>36</v>
      </c>
      <c r="J50" s="4">
        <v>1269.95</v>
      </c>
      <c r="K50" s="4">
        <v>554.54999999999995</v>
      </c>
      <c r="L50" s="3"/>
      <c r="M50" s="10">
        <f t="shared" si="1"/>
        <v>0.23677979479084224</v>
      </c>
      <c r="N50" s="10">
        <f t="shared" si="2"/>
        <v>-2.4487614736577279</v>
      </c>
      <c r="O50" s="10">
        <f t="shared" si="3"/>
        <v>5.5058499655881249E-2</v>
      </c>
      <c r="P50" s="10">
        <f t="shared" si="4"/>
        <v>-0.15807152736613542</v>
      </c>
      <c r="Q50" s="10">
        <f t="shared" si="5"/>
        <v>0.77386934673367291</v>
      </c>
      <c r="R50" s="10">
        <f t="shared" si="6"/>
        <v>-6.1596434653439357E-2</v>
      </c>
      <c r="S50" s="10">
        <f t="shared" si="7"/>
        <v>-2.0323270739244146</v>
      </c>
      <c r="T50" s="10">
        <f t="shared" si="8"/>
        <v>-0.82644628099172768</v>
      </c>
      <c r="U50" s="10">
        <f t="shared" si="9"/>
        <v>-1.1810093693399228E-2</v>
      </c>
      <c r="V50" s="10">
        <f t="shared" si="10"/>
        <v>-0.94668214700367381</v>
      </c>
    </row>
    <row r="51" spans="1:22" ht="15" thickBot="1">
      <c r="A51" s="8">
        <v>43627.645833333336</v>
      </c>
      <c r="B51" s="4">
        <v>506.8</v>
      </c>
      <c r="C51" s="4">
        <v>1590.6</v>
      </c>
      <c r="D51" s="4">
        <v>363.25</v>
      </c>
      <c r="E51" s="4">
        <v>506.1</v>
      </c>
      <c r="F51" s="4">
        <v>497.5</v>
      </c>
      <c r="G51" s="4">
        <v>1379.95</v>
      </c>
      <c r="H51" s="4">
        <v>420.7</v>
      </c>
      <c r="I51" s="4">
        <v>36.299999999999997</v>
      </c>
      <c r="J51" s="4">
        <v>1270.0999999999999</v>
      </c>
      <c r="K51" s="4">
        <v>559.85</v>
      </c>
      <c r="L51" s="3"/>
      <c r="M51" s="10">
        <f t="shared" si="1"/>
        <v>1.5529506061516882</v>
      </c>
      <c r="N51" s="10">
        <f t="shared" si="2"/>
        <v>1.3217823358919643</v>
      </c>
      <c r="O51" s="10">
        <f t="shared" si="3"/>
        <v>0.93081411503195965</v>
      </c>
      <c r="P51" s="10">
        <f t="shared" si="4"/>
        <v>2.9809746668023265</v>
      </c>
      <c r="Q51" s="10">
        <f t="shared" si="5"/>
        <v>0.41376526390150603</v>
      </c>
      <c r="R51" s="10">
        <f t="shared" si="6"/>
        <v>-0.13026958567034227</v>
      </c>
      <c r="S51" s="10">
        <f t="shared" si="7"/>
        <v>0.45367717287487519</v>
      </c>
      <c r="T51" s="10">
        <f t="shared" si="8"/>
        <v>-1.0899182561308056</v>
      </c>
      <c r="U51" s="10">
        <f t="shared" si="9"/>
        <v>0.81358891931579158</v>
      </c>
      <c r="V51" s="10">
        <f t="shared" si="10"/>
        <v>-0.31160968660968658</v>
      </c>
    </row>
    <row r="52" spans="1:22" ht="15" thickBot="1">
      <c r="A52" s="8">
        <v>43628.645833333336</v>
      </c>
      <c r="B52" s="4">
        <v>499.05</v>
      </c>
      <c r="C52" s="4">
        <v>1569.85</v>
      </c>
      <c r="D52" s="4">
        <v>359.9</v>
      </c>
      <c r="E52" s="4">
        <v>491.45</v>
      </c>
      <c r="F52" s="4">
        <v>495.45</v>
      </c>
      <c r="G52" s="4">
        <v>1381.75</v>
      </c>
      <c r="H52" s="4">
        <v>418.8</v>
      </c>
      <c r="I52" s="4">
        <v>36.700000000000003</v>
      </c>
      <c r="J52" s="4">
        <v>1259.8499999999999</v>
      </c>
      <c r="K52" s="4">
        <v>561.6</v>
      </c>
      <c r="L52" s="3"/>
      <c r="M52" s="10">
        <f t="shared" si="1"/>
        <v>3.8281493810465066</v>
      </c>
      <c r="N52" s="10">
        <f t="shared" si="2"/>
        <v>5.4404406085233576</v>
      </c>
      <c r="O52" s="10">
        <f t="shared" si="3"/>
        <v>-1.0584192439862605</v>
      </c>
      <c r="P52" s="10">
        <f t="shared" si="4"/>
        <v>0.22432956051799038</v>
      </c>
      <c r="Q52" s="10">
        <f t="shared" si="5"/>
        <v>0.10911074740861239</v>
      </c>
      <c r="R52" s="10">
        <f t="shared" si="6"/>
        <v>0.54209415702539809</v>
      </c>
      <c r="S52" s="10">
        <f t="shared" si="7"/>
        <v>0.37147992810066177</v>
      </c>
      <c r="T52" s="10">
        <f t="shared" si="8"/>
        <v>2.3709902370990275</v>
      </c>
      <c r="U52" s="10">
        <f t="shared" si="9"/>
        <v>-0.87726199842644292</v>
      </c>
      <c r="V52" s="10">
        <f t="shared" si="10"/>
        <v>-0.53134962805526031</v>
      </c>
    </row>
    <row r="53" spans="1:22" ht="15" thickBot="1">
      <c r="A53" s="8">
        <v>43629.645833333336</v>
      </c>
      <c r="B53" s="4">
        <v>480.65</v>
      </c>
      <c r="C53" s="4">
        <v>1488.85</v>
      </c>
      <c r="D53" s="4">
        <v>363.75</v>
      </c>
      <c r="E53" s="4">
        <v>490.35</v>
      </c>
      <c r="F53" s="4">
        <v>494.91</v>
      </c>
      <c r="G53" s="4">
        <v>1374.3</v>
      </c>
      <c r="H53" s="4">
        <v>417.25</v>
      </c>
      <c r="I53" s="4">
        <v>35.85</v>
      </c>
      <c r="J53" s="4">
        <v>1271</v>
      </c>
      <c r="K53" s="4">
        <v>564.6</v>
      </c>
      <c r="L53" s="3"/>
      <c r="M53" s="10">
        <f t="shared" si="1"/>
        <v>1.3494992092778024</v>
      </c>
      <c r="N53" s="10">
        <f t="shared" si="2"/>
        <v>4.3488926268573005</v>
      </c>
      <c r="O53" s="10">
        <f t="shared" si="3"/>
        <v>2.9578262100198098</v>
      </c>
      <c r="P53" s="10">
        <f t="shared" si="4"/>
        <v>-0.64836389423563745</v>
      </c>
      <c r="Q53" s="10">
        <f t="shared" si="5"/>
        <v>-0.50060313630879616</v>
      </c>
      <c r="R53" s="10">
        <f t="shared" si="6"/>
        <v>0.26995476433679011</v>
      </c>
      <c r="S53" s="10">
        <f t="shared" si="7"/>
        <v>-0.67840990240419485</v>
      </c>
      <c r="T53" s="10">
        <f t="shared" si="8"/>
        <v>0.42016806722688671</v>
      </c>
      <c r="U53" s="10">
        <f t="shared" si="9"/>
        <v>1.3637451152404423</v>
      </c>
      <c r="V53" s="10">
        <f t="shared" si="10"/>
        <v>1.6198704103671706</v>
      </c>
    </row>
    <row r="54" spans="1:22" ht="15" thickBot="1">
      <c r="A54" s="8">
        <v>43630.645833333336</v>
      </c>
      <c r="B54" s="4">
        <v>474.25</v>
      </c>
      <c r="C54" s="4">
        <v>1426.8</v>
      </c>
      <c r="D54" s="4">
        <v>353.3</v>
      </c>
      <c r="E54" s="4">
        <v>493.55</v>
      </c>
      <c r="F54" s="4">
        <v>497.4</v>
      </c>
      <c r="G54" s="4">
        <v>1370.6</v>
      </c>
      <c r="H54" s="4">
        <v>420.1</v>
      </c>
      <c r="I54" s="4">
        <v>35.700000000000003</v>
      </c>
      <c r="J54" s="4">
        <v>1253.9000000000001</v>
      </c>
      <c r="K54" s="4">
        <v>555.6</v>
      </c>
      <c r="L54" s="3"/>
      <c r="M54" s="10">
        <f t="shared" si="1"/>
        <v>-3.7349030752055166</v>
      </c>
      <c r="N54" s="10">
        <f t="shared" si="2"/>
        <v>1.9397706569499418</v>
      </c>
      <c r="O54" s="10">
        <f t="shared" si="3"/>
        <v>2.7034883720930267</v>
      </c>
      <c r="P54" s="10">
        <f t="shared" si="4"/>
        <v>-1.2801280128012755</v>
      </c>
      <c r="Q54" s="10">
        <f t="shared" si="5"/>
        <v>1.4625787895477549</v>
      </c>
      <c r="R54" s="10">
        <f t="shared" si="6"/>
        <v>0.70166415634987356</v>
      </c>
      <c r="S54" s="10">
        <f t="shared" si="7"/>
        <v>-0.29666548000474668</v>
      </c>
      <c r="T54" s="10">
        <f t="shared" si="8"/>
        <v>2.2922636103151985</v>
      </c>
      <c r="U54" s="10">
        <f t="shared" si="9"/>
        <v>0.25585672023667111</v>
      </c>
      <c r="V54" s="10">
        <f t="shared" si="10"/>
        <v>1.9169036045125281</v>
      </c>
    </row>
    <row r="55" spans="1:22" ht="15" thickBot="1">
      <c r="A55" s="8">
        <v>43633.645833333336</v>
      </c>
      <c r="B55" s="4">
        <v>492.65</v>
      </c>
      <c r="C55" s="4">
        <v>1399.65</v>
      </c>
      <c r="D55" s="4">
        <v>344</v>
      </c>
      <c r="E55" s="4">
        <v>499.95</v>
      </c>
      <c r="F55" s="4">
        <v>490.23</v>
      </c>
      <c r="G55" s="4">
        <v>1361.05</v>
      </c>
      <c r="H55" s="4">
        <v>421.35</v>
      </c>
      <c r="I55" s="4">
        <v>34.9</v>
      </c>
      <c r="J55" s="4">
        <v>1250.7</v>
      </c>
      <c r="K55" s="4">
        <v>545.15</v>
      </c>
      <c r="L55" s="3"/>
      <c r="M55" s="10">
        <f t="shared" si="1"/>
        <v>-3.9200390053632415</v>
      </c>
      <c r="N55" s="10">
        <f t="shared" si="2"/>
        <v>-0.66359119943221501</v>
      </c>
      <c r="O55" s="10">
        <f t="shared" si="3"/>
        <v>-0.33318846878168257</v>
      </c>
      <c r="P55" s="10">
        <f t="shared" si="4"/>
        <v>-0.11986814504046003</v>
      </c>
      <c r="Q55" s="10">
        <f t="shared" si="5"/>
        <v>-0.34760336626417443</v>
      </c>
      <c r="R55" s="10">
        <f t="shared" si="6"/>
        <v>0.46873846608104441</v>
      </c>
      <c r="S55" s="10">
        <f t="shared" si="7"/>
        <v>1.6893930252202243</v>
      </c>
      <c r="T55" s="10">
        <f t="shared" si="8"/>
        <v>0.1434720229555155</v>
      </c>
      <c r="U55" s="10">
        <f t="shared" si="9"/>
        <v>-0.63557638833717334</v>
      </c>
      <c r="V55" s="10">
        <f t="shared" si="10"/>
        <v>-0.44740686632579357</v>
      </c>
    </row>
    <row r="56" spans="1:22" ht="15" thickBot="1">
      <c r="A56" s="8">
        <v>43634.645833333336</v>
      </c>
      <c r="B56" s="4">
        <v>512.75</v>
      </c>
      <c r="C56" s="4">
        <v>1409</v>
      </c>
      <c r="D56" s="4">
        <v>345.15</v>
      </c>
      <c r="E56" s="4">
        <v>500.55</v>
      </c>
      <c r="F56" s="4">
        <v>491.94</v>
      </c>
      <c r="G56" s="4">
        <v>1354.7</v>
      </c>
      <c r="H56" s="4">
        <v>414.35</v>
      </c>
      <c r="I56" s="4">
        <v>34.85</v>
      </c>
      <c r="J56" s="4">
        <v>1258.7</v>
      </c>
      <c r="K56" s="4">
        <v>547.6</v>
      </c>
      <c r="L56" s="3"/>
      <c r="M56" s="10">
        <f t="shared" si="1"/>
        <v>-0.99440046340992039</v>
      </c>
      <c r="N56" s="10">
        <f t="shared" si="2"/>
        <v>2.0016650378253225</v>
      </c>
      <c r="O56" s="10">
        <f t="shared" si="3"/>
        <v>1.1873350923482717</v>
      </c>
      <c r="P56" s="10">
        <f t="shared" si="4"/>
        <v>9.9990000999900019E-2</v>
      </c>
      <c r="Q56" s="10">
        <f t="shared" si="5"/>
        <v>-0.19679048913595326</v>
      </c>
      <c r="R56" s="10">
        <f t="shared" si="6"/>
        <v>0.21823562049195824</v>
      </c>
      <c r="S56" s="10">
        <f t="shared" si="7"/>
        <v>2.9057494101577168</v>
      </c>
      <c r="T56" s="10">
        <f t="shared" si="8"/>
        <v>1.3081395348837292</v>
      </c>
      <c r="U56" s="10">
        <f t="shared" si="9"/>
        <v>-0.83510596391711256</v>
      </c>
      <c r="V56" s="10">
        <f t="shared" si="10"/>
        <v>2.604459434139025</v>
      </c>
    </row>
    <row r="57" spans="1:22" ht="15" thickBot="1">
      <c r="A57" s="8">
        <v>43635.645833333336</v>
      </c>
      <c r="B57" s="4">
        <v>517.9</v>
      </c>
      <c r="C57" s="4">
        <v>1381.35</v>
      </c>
      <c r="D57" s="4">
        <v>341.1</v>
      </c>
      <c r="E57" s="4">
        <v>500.05</v>
      </c>
      <c r="F57" s="4">
        <v>492.91</v>
      </c>
      <c r="G57" s="4">
        <v>1351.75</v>
      </c>
      <c r="H57" s="4">
        <v>402.65</v>
      </c>
      <c r="I57" s="4">
        <v>34.4</v>
      </c>
      <c r="J57" s="4">
        <v>1269.3</v>
      </c>
      <c r="K57" s="4">
        <v>533.70000000000005</v>
      </c>
      <c r="L57" s="3"/>
      <c r="M57" s="10">
        <f t="shared" si="1"/>
        <v>1.0438006048190465</v>
      </c>
      <c r="N57" s="10">
        <f t="shared" si="2"/>
        <v>-3.7789077737531347</v>
      </c>
      <c r="O57" s="10">
        <f t="shared" si="3"/>
        <v>-2.1374264811361323</v>
      </c>
      <c r="P57" s="10">
        <f t="shared" si="4"/>
        <v>0.45198875050220977</v>
      </c>
      <c r="Q57" s="10">
        <f t="shared" si="5"/>
        <v>-2.028356422789921E-2</v>
      </c>
      <c r="R57" s="10">
        <f t="shared" si="6"/>
        <v>-1.6408353343520303</v>
      </c>
      <c r="S57" s="10">
        <f t="shared" si="7"/>
        <v>10.800770500825537</v>
      </c>
      <c r="T57" s="10">
        <f t="shared" si="8"/>
        <v>-3.3707865168539404</v>
      </c>
      <c r="U57" s="10">
        <f t="shared" si="9"/>
        <v>-0.23187266653566874</v>
      </c>
      <c r="V57" s="10">
        <f t="shared" si="10"/>
        <v>-3.1924541991655921</v>
      </c>
    </row>
    <row r="58" spans="1:22" ht="15" thickBot="1">
      <c r="A58" s="8">
        <v>43636.645833333336</v>
      </c>
      <c r="B58" s="4">
        <v>512.54999999999995</v>
      </c>
      <c r="C58" s="4">
        <v>1435.6</v>
      </c>
      <c r="D58" s="4">
        <v>348.55</v>
      </c>
      <c r="E58" s="4">
        <v>497.8</v>
      </c>
      <c r="F58" s="4">
        <v>493.01</v>
      </c>
      <c r="G58" s="4">
        <v>1374.3</v>
      </c>
      <c r="H58" s="4">
        <v>363.4</v>
      </c>
      <c r="I58" s="4">
        <v>35.6</v>
      </c>
      <c r="J58" s="4">
        <v>1272.25</v>
      </c>
      <c r="K58" s="4">
        <v>551.29999999999995</v>
      </c>
      <c r="L58" s="3"/>
      <c r="M58" s="10">
        <f t="shared" si="1"/>
        <v>0.53942722636326856</v>
      </c>
      <c r="N58" s="10">
        <f t="shared" si="2"/>
        <v>-0.90083871190419917</v>
      </c>
      <c r="O58" s="10">
        <f t="shared" si="3"/>
        <v>1.3816172193135543</v>
      </c>
      <c r="P58" s="10">
        <f t="shared" si="4"/>
        <v>2.2596548890714869</v>
      </c>
      <c r="Q58" s="10">
        <f t="shared" si="5"/>
        <v>-0.37585628548912114</v>
      </c>
      <c r="R58" s="10">
        <f t="shared" si="6"/>
        <v>1.9321342480993848</v>
      </c>
      <c r="S58" s="10">
        <f t="shared" si="7"/>
        <v>6.6784089241156614</v>
      </c>
      <c r="T58" s="10">
        <f t="shared" si="8"/>
        <v>-2.0632737276478679</v>
      </c>
      <c r="U58" s="10">
        <f t="shared" si="9"/>
        <v>2.5883965649316543</v>
      </c>
      <c r="V58" s="10">
        <f t="shared" si="10"/>
        <v>-4.5326806273229991E-2</v>
      </c>
    </row>
    <row r="59" spans="1:22" ht="15" thickBot="1">
      <c r="A59" s="8">
        <v>43637.645833333336</v>
      </c>
      <c r="B59" s="4">
        <v>509.8</v>
      </c>
      <c r="C59" s="4">
        <v>1448.65</v>
      </c>
      <c r="D59" s="4">
        <v>343.8</v>
      </c>
      <c r="E59" s="4">
        <v>486.8</v>
      </c>
      <c r="F59" s="4">
        <v>494.87</v>
      </c>
      <c r="G59" s="4">
        <v>1348.25</v>
      </c>
      <c r="H59" s="4">
        <v>340.65</v>
      </c>
      <c r="I59" s="4">
        <v>36.35</v>
      </c>
      <c r="J59" s="4">
        <v>1240.1500000000001</v>
      </c>
      <c r="K59" s="4">
        <v>551.54999999999995</v>
      </c>
      <c r="L59" s="3"/>
      <c r="M59" s="10">
        <f t="shared" si="1"/>
        <v>-1.4688828759180454</v>
      </c>
      <c r="N59" s="10">
        <f t="shared" si="2"/>
        <v>-0.882624610858326</v>
      </c>
      <c r="O59" s="10">
        <f t="shared" si="3"/>
        <v>-0.37670240509997432</v>
      </c>
      <c r="P59" s="10">
        <f t="shared" si="4"/>
        <v>1.6071801294093067</v>
      </c>
      <c r="Q59" s="10">
        <f t="shared" si="5"/>
        <v>0.40578651571408281</v>
      </c>
      <c r="R59" s="10">
        <f t="shared" si="6"/>
        <v>0.26772766147323906</v>
      </c>
      <c r="S59" s="10">
        <f t="shared" si="7"/>
        <v>0.62029242357110204</v>
      </c>
      <c r="T59" s="10">
        <f t="shared" si="8"/>
        <v>1.536312849162023</v>
      </c>
      <c r="U59" s="10">
        <f t="shared" si="9"/>
        <v>-0.61706134551427005</v>
      </c>
      <c r="V59" s="10">
        <f t="shared" si="10"/>
        <v>0.30005455537370018</v>
      </c>
    </row>
    <row r="60" spans="1:22" ht="15" thickBot="1">
      <c r="A60" s="8">
        <v>43640.645833333336</v>
      </c>
      <c r="B60" s="4">
        <v>517.4</v>
      </c>
      <c r="C60" s="4">
        <v>1461.55</v>
      </c>
      <c r="D60" s="4">
        <v>345.1</v>
      </c>
      <c r="E60" s="4">
        <v>479.1</v>
      </c>
      <c r="F60" s="4">
        <v>492.87</v>
      </c>
      <c r="G60" s="4">
        <v>1344.65</v>
      </c>
      <c r="H60" s="4">
        <v>338.55</v>
      </c>
      <c r="I60" s="4">
        <v>35.799999999999997</v>
      </c>
      <c r="J60" s="4">
        <v>1247.8499999999999</v>
      </c>
      <c r="K60" s="4">
        <v>549.9</v>
      </c>
      <c r="L60" s="3"/>
      <c r="M60" s="10">
        <f t="shared" si="1"/>
        <v>-1.9146919431279663</v>
      </c>
      <c r="N60" s="10">
        <f t="shared" si="2"/>
        <v>0.82088780050356036</v>
      </c>
      <c r="O60" s="10">
        <f t="shared" si="3"/>
        <v>-1.0040160642570282</v>
      </c>
      <c r="P60" s="10">
        <f t="shared" si="4"/>
        <v>-1.4298940438226497</v>
      </c>
      <c r="Q60" s="10">
        <f t="shared" si="5"/>
        <v>-1.433885289176869</v>
      </c>
      <c r="R60" s="10">
        <f t="shared" si="6"/>
        <v>1.4945088123183894</v>
      </c>
      <c r="S60" s="10">
        <f t="shared" si="7"/>
        <v>0.504675671663942</v>
      </c>
      <c r="T60" s="10">
        <f t="shared" si="8"/>
        <v>1.1299435028248548</v>
      </c>
      <c r="U60" s="10">
        <f t="shared" si="9"/>
        <v>-0.27969792623966122</v>
      </c>
      <c r="V60" s="10">
        <f t="shared" si="10"/>
        <v>-2.7270248159254117E-2</v>
      </c>
    </row>
    <row r="61" spans="1:22" ht="15" thickBot="1">
      <c r="A61" s="8">
        <v>43641.645833333336</v>
      </c>
      <c r="B61" s="4">
        <v>527.5</v>
      </c>
      <c r="C61" s="4">
        <v>1449.65</v>
      </c>
      <c r="D61" s="4">
        <v>348.6</v>
      </c>
      <c r="E61" s="4">
        <v>486.05</v>
      </c>
      <c r="F61" s="4">
        <v>500.04</v>
      </c>
      <c r="G61" s="4">
        <v>1324.85</v>
      </c>
      <c r="H61" s="4">
        <v>336.85</v>
      </c>
      <c r="I61" s="4">
        <v>35.4</v>
      </c>
      <c r="J61" s="4">
        <v>1251.3499999999999</v>
      </c>
      <c r="K61" s="4">
        <v>550.04999999999995</v>
      </c>
      <c r="L61" s="3"/>
      <c r="M61" s="10">
        <f t="shared" si="1"/>
        <v>0.79296837680328214</v>
      </c>
      <c r="N61" s="10">
        <f t="shared" si="2"/>
        <v>1.0349874546975284</v>
      </c>
      <c r="O61" s="10">
        <f t="shared" si="3"/>
        <v>0.88265084647663472</v>
      </c>
      <c r="P61" s="10">
        <f t="shared" si="4"/>
        <v>1.2498698052286219</v>
      </c>
      <c r="Q61" s="10">
        <f t="shared" si="5"/>
        <v>-1.3474855485627448</v>
      </c>
      <c r="R61" s="10">
        <f t="shared" si="6"/>
        <v>1.2920983218012816</v>
      </c>
      <c r="S61" s="10">
        <f t="shared" si="7"/>
        <v>-0.23693173404411511</v>
      </c>
      <c r="T61" s="10">
        <f t="shared" si="8"/>
        <v>0.14144271570013339</v>
      </c>
      <c r="U61" s="10">
        <f t="shared" si="9"/>
        <v>-0.13965365892586387</v>
      </c>
      <c r="V61" s="10">
        <f t="shared" si="10"/>
        <v>-1.1679094420986436</v>
      </c>
    </row>
    <row r="62" spans="1:22" ht="15" thickBot="1">
      <c r="A62" s="8">
        <v>43642.645833333336</v>
      </c>
      <c r="B62" s="4">
        <v>523.35</v>
      </c>
      <c r="C62" s="4">
        <v>1434.8</v>
      </c>
      <c r="D62" s="4">
        <v>345.55</v>
      </c>
      <c r="E62" s="4">
        <v>480.05</v>
      </c>
      <c r="F62" s="4">
        <v>506.87</v>
      </c>
      <c r="G62" s="4">
        <v>1307.95</v>
      </c>
      <c r="H62" s="4">
        <v>337.65</v>
      </c>
      <c r="I62" s="4">
        <v>35.35</v>
      </c>
      <c r="J62" s="4">
        <v>1253.0999999999999</v>
      </c>
      <c r="K62" s="4">
        <v>556.54999999999995</v>
      </c>
      <c r="L62" s="3"/>
      <c r="M62" s="10">
        <f t="shared" si="1"/>
        <v>1.8487885569718787</v>
      </c>
      <c r="N62" s="10">
        <f t="shared" si="2"/>
        <v>-1.0619224934491855</v>
      </c>
      <c r="O62" s="10">
        <f t="shared" si="3"/>
        <v>-0.88914384052774009</v>
      </c>
      <c r="P62" s="10">
        <f t="shared" si="4"/>
        <v>-0.28043207312005941</v>
      </c>
      <c r="Q62" s="10">
        <f t="shared" si="5"/>
        <v>-1.1023960040583738</v>
      </c>
      <c r="R62" s="10">
        <f t="shared" si="6"/>
        <v>-0.34287020457922202</v>
      </c>
      <c r="S62" s="10">
        <f t="shared" si="7"/>
        <v>-1.1852502194907848</v>
      </c>
      <c r="T62" s="10">
        <f t="shared" si="8"/>
        <v>2.1676300578034682</v>
      </c>
      <c r="U62" s="10">
        <f t="shared" si="9"/>
        <v>-3.1757070004636172</v>
      </c>
      <c r="V62" s="10">
        <f t="shared" si="10"/>
        <v>0.83340882326296017</v>
      </c>
    </row>
    <row r="63" spans="1:22" ht="15" thickBot="1">
      <c r="A63" s="8">
        <v>43643.645833333336</v>
      </c>
      <c r="B63" s="4">
        <v>513.85</v>
      </c>
      <c r="C63" s="4">
        <v>1450.2</v>
      </c>
      <c r="D63" s="4">
        <v>348.65</v>
      </c>
      <c r="E63" s="4">
        <v>481.4</v>
      </c>
      <c r="F63" s="4">
        <v>512.52</v>
      </c>
      <c r="G63" s="4">
        <v>1312.45</v>
      </c>
      <c r="H63" s="4">
        <v>341.7</v>
      </c>
      <c r="I63" s="4">
        <v>34.6</v>
      </c>
      <c r="J63" s="4">
        <v>1294.2</v>
      </c>
      <c r="K63" s="4">
        <v>551.95000000000005</v>
      </c>
      <c r="L63" s="3"/>
      <c r="M63" s="10">
        <f t="shared" si="1"/>
        <v>1.0223139683475957</v>
      </c>
      <c r="N63" s="10">
        <f t="shared" si="2"/>
        <v>2.8146047500886242</v>
      </c>
      <c r="O63" s="10">
        <f t="shared" si="3"/>
        <v>0.57695081494302614</v>
      </c>
      <c r="P63" s="10">
        <f t="shared" si="4"/>
        <v>-0.73203423033302639</v>
      </c>
      <c r="Q63" s="10">
        <f t="shared" si="5"/>
        <v>-0.73790018011737823</v>
      </c>
      <c r="R63" s="10">
        <f t="shared" si="6"/>
        <v>-3.4395232489699823</v>
      </c>
      <c r="S63" s="10">
        <f t="shared" si="7"/>
        <v>2.0456921009407094</v>
      </c>
      <c r="T63" s="10">
        <f t="shared" si="8"/>
        <v>-0.28818443804034988</v>
      </c>
      <c r="U63" s="10">
        <f t="shared" si="9"/>
        <v>-1.3078125595759993</v>
      </c>
      <c r="V63" s="10">
        <f t="shared" si="10"/>
        <v>-0.27102719306170386</v>
      </c>
    </row>
    <row r="64" spans="1:22" ht="15" thickBot="1">
      <c r="A64" s="8">
        <v>43644.645833333336</v>
      </c>
      <c r="B64" s="4">
        <v>508.65</v>
      </c>
      <c r="C64" s="4">
        <v>1410.5</v>
      </c>
      <c r="D64" s="4">
        <v>346.65</v>
      </c>
      <c r="E64" s="4">
        <v>484.95</v>
      </c>
      <c r="F64" s="4">
        <v>516.33000000000004</v>
      </c>
      <c r="G64" s="4">
        <v>1359.2</v>
      </c>
      <c r="H64" s="4">
        <v>334.85</v>
      </c>
      <c r="I64" s="4">
        <v>34.700000000000003</v>
      </c>
      <c r="J64" s="4">
        <v>1311.35</v>
      </c>
      <c r="K64" s="4">
        <v>553.45000000000005</v>
      </c>
      <c r="L64" s="3"/>
      <c r="M64" s="10">
        <f t="shared" si="1"/>
        <v>2.0361083249749199</v>
      </c>
      <c r="N64" s="10">
        <f t="shared" si="2"/>
        <v>-1.6113281249999938</v>
      </c>
      <c r="O64" s="10">
        <f t="shared" si="3"/>
        <v>-0.53084648493544417</v>
      </c>
      <c r="P64" s="10">
        <f t="shared" si="4"/>
        <v>1.2104768861525641</v>
      </c>
      <c r="Q64" s="10">
        <f t="shared" si="5"/>
        <v>0.97389263713699381</v>
      </c>
      <c r="R64" s="10">
        <f t="shared" si="6"/>
        <v>-0.83898737871160711</v>
      </c>
      <c r="S64" s="10">
        <f t="shared" si="7"/>
        <v>0.37470023980815342</v>
      </c>
      <c r="T64" s="10">
        <f t="shared" si="8"/>
        <v>-3.2078103207810278</v>
      </c>
      <c r="U64" s="10">
        <f t="shared" si="9"/>
        <v>-1.4356044947198419</v>
      </c>
      <c r="V64" s="10">
        <f t="shared" si="10"/>
        <v>-0.42281396185676667</v>
      </c>
    </row>
    <row r="65" spans="1:22" ht="15" thickBot="1">
      <c r="A65" s="8">
        <v>43647.645833333336</v>
      </c>
      <c r="B65" s="4">
        <v>498.5</v>
      </c>
      <c r="C65" s="4">
        <v>1433.6</v>
      </c>
      <c r="D65" s="4">
        <v>348.5</v>
      </c>
      <c r="E65" s="4">
        <v>479.15</v>
      </c>
      <c r="F65" s="4">
        <v>511.35</v>
      </c>
      <c r="G65" s="4">
        <v>1370.7</v>
      </c>
      <c r="H65" s="4">
        <v>333.6</v>
      </c>
      <c r="I65" s="4">
        <v>35.85</v>
      </c>
      <c r="J65" s="4">
        <v>1330.45</v>
      </c>
      <c r="K65" s="4">
        <v>555.79999999999995</v>
      </c>
      <c r="L65" s="3"/>
      <c r="M65" s="10">
        <f t="shared" si="1"/>
        <v>-4.1530474908671451</v>
      </c>
      <c r="N65" s="10">
        <f t="shared" si="2"/>
        <v>1.2036285341145709</v>
      </c>
      <c r="O65" s="10">
        <f t="shared" si="3"/>
        <v>-1.4423076923076987</v>
      </c>
      <c r="P65" s="10">
        <f t="shared" si="4"/>
        <v>0.87368421052631096</v>
      </c>
      <c r="Q65" s="10">
        <f t="shared" si="5"/>
        <v>0.99144826496554395</v>
      </c>
      <c r="R65" s="10">
        <f t="shared" si="6"/>
        <v>1.0803436451458348</v>
      </c>
      <c r="S65" s="10">
        <f t="shared" si="7"/>
        <v>1.5061615700593476</v>
      </c>
      <c r="T65" s="10">
        <f t="shared" si="8"/>
        <v>0</v>
      </c>
      <c r="U65" s="10">
        <f t="shared" si="9"/>
        <v>0.25620737726536985</v>
      </c>
      <c r="V65" s="10">
        <f t="shared" si="10"/>
        <v>8.1029981092992115E-2</v>
      </c>
    </row>
    <row r="66" spans="1:22" ht="15" thickBot="1">
      <c r="A66" s="8">
        <v>43648.645833333336</v>
      </c>
      <c r="B66" s="4">
        <v>520.1</v>
      </c>
      <c r="C66" s="4">
        <v>1416.55</v>
      </c>
      <c r="D66" s="4">
        <v>353.6</v>
      </c>
      <c r="E66" s="4">
        <v>475</v>
      </c>
      <c r="F66" s="4">
        <v>506.33</v>
      </c>
      <c r="G66" s="4">
        <v>1356.05</v>
      </c>
      <c r="H66" s="4">
        <v>328.65</v>
      </c>
      <c r="I66" s="4">
        <v>35.85</v>
      </c>
      <c r="J66" s="4">
        <v>1327.05</v>
      </c>
      <c r="K66" s="4">
        <v>555.35</v>
      </c>
      <c r="L66" s="3"/>
      <c r="M66" s="10">
        <f t="shared" si="1"/>
        <v>0.17334360554699099</v>
      </c>
      <c r="N66" s="10">
        <f t="shared" si="2"/>
        <v>-3.6753705970352208</v>
      </c>
      <c r="O66" s="10">
        <f t="shared" si="3"/>
        <v>0.11325028312571747</v>
      </c>
      <c r="P66" s="10">
        <f t="shared" si="4"/>
        <v>-0.16813787305590824</v>
      </c>
      <c r="Q66" s="10">
        <f t="shared" si="5"/>
        <v>-2.6999500365117819</v>
      </c>
      <c r="R66" s="10">
        <f t="shared" si="6"/>
        <v>1.0770721526535516</v>
      </c>
      <c r="S66" s="10">
        <f t="shared" si="7"/>
        <v>-0.22768670309653918</v>
      </c>
      <c r="T66" s="10">
        <f t="shared" si="8"/>
        <v>-1.1034482758620652</v>
      </c>
      <c r="U66" s="10">
        <f t="shared" si="9"/>
        <v>-0.35291909142106592</v>
      </c>
      <c r="V66" s="10">
        <f t="shared" si="10"/>
        <v>0.37957523723452741</v>
      </c>
    </row>
    <row r="67" spans="1:22" ht="15" thickBot="1">
      <c r="A67" s="8">
        <v>43649.645833333336</v>
      </c>
      <c r="B67" s="4">
        <v>519.20000000000005</v>
      </c>
      <c r="C67" s="4">
        <v>1470.6</v>
      </c>
      <c r="D67" s="4">
        <v>353.2</v>
      </c>
      <c r="E67" s="4">
        <v>475.8</v>
      </c>
      <c r="F67" s="4">
        <v>520.38</v>
      </c>
      <c r="G67" s="4">
        <v>1341.6</v>
      </c>
      <c r="H67" s="4">
        <v>329.4</v>
      </c>
      <c r="I67" s="4">
        <v>36.25</v>
      </c>
      <c r="J67" s="4">
        <v>1331.75</v>
      </c>
      <c r="K67" s="4">
        <v>553.25</v>
      </c>
      <c r="L67" s="3"/>
      <c r="M67" s="10">
        <f t="shared" si="1"/>
        <v>1.9238319591676618</v>
      </c>
      <c r="N67" s="10">
        <f t="shared" si="2"/>
        <v>-1.5069318866787222</v>
      </c>
      <c r="O67" s="10">
        <f t="shared" si="3"/>
        <v>-2.6326671261199204</v>
      </c>
      <c r="P67" s="10">
        <f t="shared" si="4"/>
        <v>2.7534823453190795</v>
      </c>
      <c r="Q67" s="10">
        <f t="shared" si="5"/>
        <v>0.18867924528302238</v>
      </c>
      <c r="R67" s="10">
        <f t="shared" si="6"/>
        <v>1.2184541099249209</v>
      </c>
      <c r="S67" s="10">
        <f t="shared" si="7"/>
        <v>1.9656399938089972</v>
      </c>
      <c r="T67" s="10">
        <f t="shared" si="8"/>
        <v>-3.7184594953519219</v>
      </c>
      <c r="U67" s="10">
        <f t="shared" si="9"/>
        <v>-1.9077081722093387</v>
      </c>
      <c r="V67" s="10">
        <f t="shared" si="10"/>
        <v>0.30822228265797219</v>
      </c>
    </row>
    <row r="68" spans="1:22" ht="15" thickBot="1">
      <c r="A68" s="8">
        <v>43650.645833333336</v>
      </c>
      <c r="B68" s="4">
        <v>509.4</v>
      </c>
      <c r="C68" s="4">
        <v>1493.1</v>
      </c>
      <c r="D68" s="4">
        <v>362.75</v>
      </c>
      <c r="E68" s="4">
        <v>463.05</v>
      </c>
      <c r="F68" s="4">
        <v>519.4</v>
      </c>
      <c r="G68" s="4">
        <v>1325.45</v>
      </c>
      <c r="H68" s="4">
        <v>323.05</v>
      </c>
      <c r="I68" s="4">
        <v>37.65</v>
      </c>
      <c r="J68" s="4">
        <v>1357.65</v>
      </c>
      <c r="K68" s="4">
        <v>551.54999999999995</v>
      </c>
      <c r="L68" s="3"/>
      <c r="M68" s="10">
        <f t="shared" si="1"/>
        <v>7.8585461689582956E-2</v>
      </c>
      <c r="N68" s="10">
        <f t="shared" si="2"/>
        <v>-2.5741411373201557</v>
      </c>
      <c r="O68" s="10">
        <f t="shared" si="3"/>
        <v>-0.56195175438596801</v>
      </c>
      <c r="P68" s="10">
        <f t="shared" si="4"/>
        <v>0.36848379755066407</v>
      </c>
      <c r="Q68" s="10">
        <f t="shared" si="5"/>
        <v>3.5589672016748013</v>
      </c>
      <c r="R68" s="10">
        <f t="shared" si="6"/>
        <v>1.4387938621666057</v>
      </c>
      <c r="S68" s="10">
        <f t="shared" si="7"/>
        <v>1.4285714285714322</v>
      </c>
      <c r="T68" s="10">
        <f t="shared" si="8"/>
        <v>0.66844919786096257</v>
      </c>
      <c r="U68" s="10">
        <f t="shared" si="9"/>
        <v>7.7842172118132895</v>
      </c>
      <c r="V68" s="10">
        <f t="shared" si="10"/>
        <v>0.28181818181817353</v>
      </c>
    </row>
    <row r="69" spans="1:22" ht="15" thickBot="1">
      <c r="A69" s="8">
        <v>43651.645833333336</v>
      </c>
      <c r="B69" s="4">
        <v>509</v>
      </c>
      <c r="C69" s="4">
        <v>1532.55</v>
      </c>
      <c r="D69" s="4">
        <v>364.8</v>
      </c>
      <c r="E69" s="4">
        <v>461.35</v>
      </c>
      <c r="F69" s="4">
        <v>501.55</v>
      </c>
      <c r="G69" s="4">
        <v>1306.6500000000001</v>
      </c>
      <c r="H69" s="4">
        <v>318.5</v>
      </c>
      <c r="I69" s="4">
        <v>37.4</v>
      </c>
      <c r="J69" s="4">
        <v>1259.5999999999999</v>
      </c>
      <c r="K69" s="4">
        <v>550</v>
      </c>
      <c r="L69" s="3"/>
      <c r="M69" s="10">
        <f t="shared" si="1"/>
        <v>2.2088353413654618</v>
      </c>
      <c r="N69" s="10">
        <f t="shared" si="2"/>
        <v>3.7961395191330816</v>
      </c>
      <c r="O69" s="10">
        <f t="shared" si="3"/>
        <v>2.3569023569023666</v>
      </c>
      <c r="P69" s="10">
        <f t="shared" si="4"/>
        <v>1.5853792799735871</v>
      </c>
      <c r="Q69" s="10">
        <f t="shared" si="5"/>
        <v>2.0946138500997478</v>
      </c>
      <c r="R69" s="10">
        <f t="shared" si="6"/>
        <v>0.26088624592365939</v>
      </c>
      <c r="S69" s="10">
        <f t="shared" si="7"/>
        <v>2.7916733903501623</v>
      </c>
      <c r="T69" s="10">
        <f t="shared" si="8"/>
        <v>2.3255813953488413</v>
      </c>
      <c r="U69" s="10">
        <f t="shared" si="9"/>
        <v>0.98208201386940319</v>
      </c>
      <c r="V69" s="10">
        <f t="shared" si="10"/>
        <v>2.1450459652706759</v>
      </c>
    </row>
    <row r="70" spans="1:22" ht="15" thickBot="1">
      <c r="A70" s="8">
        <v>43654.645833333336</v>
      </c>
      <c r="B70" s="4">
        <v>498</v>
      </c>
      <c r="C70" s="4">
        <v>1476.5</v>
      </c>
      <c r="D70" s="4">
        <v>356.4</v>
      </c>
      <c r="E70" s="4">
        <v>454.15</v>
      </c>
      <c r="F70" s="4">
        <v>491.26</v>
      </c>
      <c r="G70" s="4">
        <v>1303.25</v>
      </c>
      <c r="H70" s="4">
        <v>309.85000000000002</v>
      </c>
      <c r="I70" s="4">
        <v>36.549999999999997</v>
      </c>
      <c r="J70" s="4">
        <v>1247.3499999999999</v>
      </c>
      <c r="K70" s="4">
        <v>538.45000000000005</v>
      </c>
      <c r="L70" s="3"/>
      <c r="M70" s="10">
        <f t="shared" si="1"/>
        <v>-3.9444498022953116</v>
      </c>
      <c r="N70" s="10">
        <f t="shared" si="2"/>
        <v>-1.0455063333556671</v>
      </c>
      <c r="O70" s="10">
        <f t="shared" si="3"/>
        <v>-1.6284846812034319</v>
      </c>
      <c r="P70" s="10">
        <f t="shared" si="4"/>
        <v>1.0682096361410827</v>
      </c>
      <c r="Q70" s="10">
        <f t="shared" si="5"/>
        <v>4.5478729064249093</v>
      </c>
      <c r="R70" s="10">
        <f t="shared" si="6"/>
        <v>-1.9117148985812735</v>
      </c>
      <c r="S70" s="10">
        <f t="shared" si="7"/>
        <v>1.8071299490717923</v>
      </c>
      <c r="T70" s="10">
        <f t="shared" si="8"/>
        <v>1.9525801952580073</v>
      </c>
      <c r="U70" s="10">
        <f t="shared" si="9"/>
        <v>-1.0118244583763194</v>
      </c>
      <c r="V70" s="10">
        <f t="shared" si="10"/>
        <v>-1.8859329446063975</v>
      </c>
    </row>
    <row r="71" spans="1:22" ht="15" thickBot="1">
      <c r="A71" s="8">
        <v>43655.645833333336</v>
      </c>
      <c r="B71" s="4">
        <v>518.45000000000005</v>
      </c>
      <c r="C71" s="4">
        <v>1492.1</v>
      </c>
      <c r="D71" s="4">
        <v>362.3</v>
      </c>
      <c r="E71" s="4">
        <v>449.35</v>
      </c>
      <c r="F71" s="4">
        <v>469.89</v>
      </c>
      <c r="G71" s="4">
        <v>1328.65</v>
      </c>
      <c r="H71" s="4">
        <v>304.35000000000002</v>
      </c>
      <c r="I71" s="4">
        <v>35.85</v>
      </c>
      <c r="J71" s="4">
        <v>1260.0999999999999</v>
      </c>
      <c r="K71" s="4">
        <v>548.79999999999995</v>
      </c>
      <c r="L71" s="3"/>
      <c r="M71" s="10">
        <f t="shared" ref="M71:M134" si="11">(B71-B72)/B72%</f>
        <v>0.53325576885786308</v>
      </c>
      <c r="N71" s="10">
        <f t="shared" ref="N71:N134" si="12">(C71-C72)/C72%</f>
        <v>0.3261052277693669</v>
      </c>
      <c r="O71" s="10">
        <f t="shared" ref="O71:O134" si="13">(D71-D72)/D72%</f>
        <v>1.045879235810905</v>
      </c>
      <c r="P71" s="10">
        <f t="shared" ref="P71:P134" si="14">(E71-E72)/E72%</f>
        <v>-3.0737704918032787</v>
      </c>
      <c r="Q71" s="10">
        <f t="shared" ref="Q71:Q134" si="15">(F71-F72)/F72%</f>
        <v>5.222025662270191</v>
      </c>
      <c r="R71" s="10">
        <f t="shared" ref="R71:R134" si="16">(G71-G72)/G72%</f>
        <v>0.79657095171262748</v>
      </c>
      <c r="S71" s="10">
        <f t="shared" ref="S71:S134" si="17">(H71-H72)/H72%</f>
        <v>-0.57170859196341062</v>
      </c>
      <c r="T71" s="10">
        <f t="shared" ref="T71:T134" si="18">(I71-I72)/I72%</f>
        <v>0</v>
      </c>
      <c r="U71" s="10">
        <f t="shared" ref="U71:U134" si="19">(J71-J72)/J72%</f>
        <v>3.9000659630606824</v>
      </c>
      <c r="V71" s="10">
        <f t="shared" ref="V71:V134" si="20">(K71-K72)/K72%</f>
        <v>0.70648683365444698</v>
      </c>
    </row>
    <row r="72" spans="1:22" ht="15" thickBot="1">
      <c r="A72" s="8">
        <v>43656.645833333336</v>
      </c>
      <c r="B72" s="4">
        <v>515.70000000000005</v>
      </c>
      <c r="C72" s="4">
        <v>1487.25</v>
      </c>
      <c r="D72" s="4">
        <v>358.55</v>
      </c>
      <c r="E72" s="4">
        <v>463.6</v>
      </c>
      <c r="F72" s="4">
        <v>446.57</v>
      </c>
      <c r="G72" s="4">
        <v>1318.15</v>
      </c>
      <c r="H72" s="4">
        <v>306.10000000000002</v>
      </c>
      <c r="I72" s="4">
        <v>35.85</v>
      </c>
      <c r="J72" s="4">
        <v>1212.8</v>
      </c>
      <c r="K72" s="4">
        <v>544.95000000000005</v>
      </c>
      <c r="L72" s="3"/>
      <c r="M72" s="10">
        <f t="shared" si="11"/>
        <v>1.0483001861467665</v>
      </c>
      <c r="N72" s="10">
        <f t="shared" si="12"/>
        <v>-3.5036496350364965</v>
      </c>
      <c r="O72" s="10">
        <f t="shared" si="13"/>
        <v>-0.60984060984060673</v>
      </c>
      <c r="P72" s="10">
        <f t="shared" si="14"/>
        <v>-8.2434438396833194</v>
      </c>
      <c r="Q72" s="10">
        <f t="shared" si="15"/>
        <v>-2.4104020979021041</v>
      </c>
      <c r="R72" s="10">
        <f t="shared" si="16"/>
        <v>0.21668060518513926</v>
      </c>
      <c r="S72" s="10">
        <f t="shared" si="17"/>
        <v>7.8006691318894301</v>
      </c>
      <c r="T72" s="10">
        <f t="shared" si="18"/>
        <v>-0.55478502080442649</v>
      </c>
      <c r="U72" s="10">
        <f t="shared" si="19"/>
        <v>-1.873053117035486</v>
      </c>
      <c r="V72" s="10">
        <f t="shared" si="20"/>
        <v>-1.3486603910209869</v>
      </c>
    </row>
    <row r="73" spans="1:22" ht="15" thickBot="1">
      <c r="A73" s="8">
        <v>43657.645833333336</v>
      </c>
      <c r="B73" s="4">
        <v>510.35</v>
      </c>
      <c r="C73" s="4">
        <v>1541.25</v>
      </c>
      <c r="D73" s="4">
        <v>360.75</v>
      </c>
      <c r="E73" s="4">
        <v>505.25</v>
      </c>
      <c r="F73" s="4">
        <v>457.6</v>
      </c>
      <c r="G73" s="4">
        <v>1315.3</v>
      </c>
      <c r="H73" s="4">
        <v>283.95</v>
      </c>
      <c r="I73" s="4">
        <v>36.049999999999997</v>
      </c>
      <c r="J73" s="4">
        <v>1235.95</v>
      </c>
      <c r="K73" s="4">
        <v>552.4</v>
      </c>
      <c r="L73" s="3"/>
      <c r="M73" s="10">
        <f t="shared" si="11"/>
        <v>-4.2405478937986718</v>
      </c>
      <c r="N73" s="10">
        <f t="shared" si="12"/>
        <v>2.1033454786353096</v>
      </c>
      <c r="O73" s="10">
        <f t="shared" si="13"/>
        <v>1.3058129738837341</v>
      </c>
      <c r="P73" s="10">
        <f t="shared" si="14"/>
        <v>2.9336864622593413</v>
      </c>
      <c r="Q73" s="10">
        <f t="shared" si="15"/>
        <v>-1.7182130584192439</v>
      </c>
      <c r="R73" s="10">
        <f t="shared" si="16"/>
        <v>-3.5173299101412101</v>
      </c>
      <c r="S73" s="10">
        <f t="shared" si="17"/>
        <v>-3.9573820395738171</v>
      </c>
      <c r="T73" s="10">
        <f t="shared" si="18"/>
        <v>0.27816411682891323</v>
      </c>
      <c r="U73" s="10">
        <f t="shared" si="19"/>
        <v>0.44290938642828487</v>
      </c>
      <c r="V73" s="10">
        <f t="shared" si="20"/>
        <v>-0.79022988505746727</v>
      </c>
    </row>
    <row r="74" spans="1:22" ht="15" thickBot="1">
      <c r="A74" s="8">
        <v>43658.645833333336</v>
      </c>
      <c r="B74" s="4">
        <v>532.95000000000005</v>
      </c>
      <c r="C74" s="4">
        <v>1509.5</v>
      </c>
      <c r="D74" s="4">
        <v>356.1</v>
      </c>
      <c r="E74" s="4">
        <v>490.85</v>
      </c>
      <c r="F74" s="4">
        <v>465.6</v>
      </c>
      <c r="G74" s="4">
        <v>1363.25</v>
      </c>
      <c r="H74" s="4">
        <v>295.64999999999998</v>
      </c>
      <c r="I74" s="4">
        <v>35.950000000000003</v>
      </c>
      <c r="J74" s="4">
        <v>1230.5</v>
      </c>
      <c r="K74" s="4">
        <v>556.79999999999995</v>
      </c>
      <c r="L74" s="3"/>
      <c r="M74" s="10">
        <f t="shared" si="11"/>
        <v>1.6692102251049215</v>
      </c>
      <c r="N74" s="10">
        <f t="shared" si="12"/>
        <v>2.3320452850654254</v>
      </c>
      <c r="O74" s="10">
        <f t="shared" si="13"/>
        <v>1.5687393040501996</v>
      </c>
      <c r="P74" s="10">
        <f t="shared" si="14"/>
        <v>-0.35525781567194475</v>
      </c>
      <c r="Q74" s="10">
        <f t="shared" si="15"/>
        <v>-0.21859328790021471</v>
      </c>
      <c r="R74" s="10">
        <f t="shared" si="16"/>
        <v>-1.6201197950494366</v>
      </c>
      <c r="S74" s="10">
        <f t="shared" si="17"/>
        <v>0.1015744032503655</v>
      </c>
      <c r="T74" s="10">
        <f t="shared" si="18"/>
        <v>0.70028011204481788</v>
      </c>
      <c r="U74" s="10">
        <f t="shared" si="19"/>
        <v>1.1508425811755036</v>
      </c>
      <c r="V74" s="10">
        <f t="shared" si="20"/>
        <v>1.1352284079556807</v>
      </c>
    </row>
    <row r="75" spans="1:22" ht="15" thickBot="1">
      <c r="A75" s="8">
        <v>43661.645833333336</v>
      </c>
      <c r="B75" s="4">
        <v>524.20000000000005</v>
      </c>
      <c r="C75" s="4">
        <v>1475.1</v>
      </c>
      <c r="D75" s="4">
        <v>350.6</v>
      </c>
      <c r="E75" s="4">
        <v>492.6</v>
      </c>
      <c r="F75" s="4">
        <v>466.62</v>
      </c>
      <c r="G75" s="4">
        <v>1385.7</v>
      </c>
      <c r="H75" s="4">
        <v>295.35000000000002</v>
      </c>
      <c r="I75" s="4">
        <v>35.700000000000003</v>
      </c>
      <c r="J75" s="4">
        <v>1216.5</v>
      </c>
      <c r="K75" s="4">
        <v>550.54999999999995</v>
      </c>
      <c r="L75" s="3"/>
      <c r="M75" s="10">
        <f t="shared" si="11"/>
        <v>-2.9169367534030926</v>
      </c>
      <c r="N75" s="10">
        <f t="shared" si="12"/>
        <v>0.12897094759705835</v>
      </c>
      <c r="O75" s="10">
        <f t="shared" si="13"/>
        <v>-4.2765502494647833E-2</v>
      </c>
      <c r="P75" s="10">
        <f t="shared" si="14"/>
        <v>-0.50494849525348406</v>
      </c>
      <c r="Q75" s="10">
        <f t="shared" si="15"/>
        <v>1.2696139071554189</v>
      </c>
      <c r="R75" s="10">
        <f t="shared" si="16"/>
        <v>-0.32369443245576174</v>
      </c>
      <c r="S75" s="10">
        <f t="shared" si="17"/>
        <v>-1.5171723907969172</v>
      </c>
      <c r="T75" s="10">
        <f t="shared" si="18"/>
        <v>0.28089887640449834</v>
      </c>
      <c r="U75" s="10">
        <f t="shared" si="19"/>
        <v>-1.1256959401796163</v>
      </c>
      <c r="V75" s="10">
        <f t="shared" si="20"/>
        <v>-0.54195646283081922</v>
      </c>
    </row>
    <row r="76" spans="1:22" ht="15" thickBot="1">
      <c r="A76" s="8">
        <v>43662.645833333336</v>
      </c>
      <c r="B76" s="4">
        <v>539.95000000000005</v>
      </c>
      <c r="C76" s="4">
        <v>1473.2</v>
      </c>
      <c r="D76" s="4">
        <v>350.75</v>
      </c>
      <c r="E76" s="4">
        <v>495.1</v>
      </c>
      <c r="F76" s="4">
        <v>460.77</v>
      </c>
      <c r="G76" s="4">
        <v>1390.2</v>
      </c>
      <c r="H76" s="4">
        <v>299.89999999999998</v>
      </c>
      <c r="I76" s="4">
        <v>35.6</v>
      </c>
      <c r="J76" s="4">
        <v>1230.3499999999999</v>
      </c>
      <c r="K76" s="4">
        <v>553.54999999999995</v>
      </c>
      <c r="L76" s="3"/>
      <c r="M76" s="10">
        <f t="shared" si="11"/>
        <v>-1.6215723786098164</v>
      </c>
      <c r="N76" s="10">
        <f t="shared" si="12"/>
        <v>-1.8684429641964999</v>
      </c>
      <c r="O76" s="10">
        <f t="shared" si="13"/>
        <v>1.2996389891696751</v>
      </c>
      <c r="P76" s="10">
        <f t="shared" si="14"/>
        <v>1.6841240501129691</v>
      </c>
      <c r="Q76" s="10">
        <f t="shared" si="15"/>
        <v>1.5381564159633223</v>
      </c>
      <c r="R76" s="10">
        <f t="shared" si="16"/>
        <v>0.46249458014164557</v>
      </c>
      <c r="S76" s="10">
        <f t="shared" si="17"/>
        <v>-0.51418145629458001</v>
      </c>
      <c r="T76" s="10">
        <f t="shared" si="18"/>
        <v>-0.97357440890125557</v>
      </c>
      <c r="U76" s="10">
        <f t="shared" si="19"/>
        <v>0.79053002375684955</v>
      </c>
      <c r="V76" s="10">
        <f t="shared" si="20"/>
        <v>-0.71742444623800561</v>
      </c>
    </row>
    <row r="77" spans="1:22" ht="15" thickBot="1">
      <c r="A77" s="8">
        <v>43663.645833333336</v>
      </c>
      <c r="B77" s="4">
        <v>548.85</v>
      </c>
      <c r="C77" s="4">
        <v>1501.25</v>
      </c>
      <c r="D77" s="4">
        <v>346.25</v>
      </c>
      <c r="E77" s="4">
        <v>486.9</v>
      </c>
      <c r="F77" s="4">
        <v>453.79</v>
      </c>
      <c r="G77" s="4">
        <v>1383.8</v>
      </c>
      <c r="H77" s="4">
        <v>301.45</v>
      </c>
      <c r="I77" s="4">
        <v>35.950000000000003</v>
      </c>
      <c r="J77" s="4">
        <v>1220.7</v>
      </c>
      <c r="K77" s="4">
        <v>557.54999999999995</v>
      </c>
      <c r="L77" s="3"/>
      <c r="M77" s="10">
        <f t="shared" si="11"/>
        <v>0.94721353687694998</v>
      </c>
      <c r="N77" s="10">
        <f t="shared" si="12"/>
        <v>2.0252132250501176</v>
      </c>
      <c r="O77" s="10">
        <f t="shared" si="13"/>
        <v>1.0948905109489051</v>
      </c>
      <c r="P77" s="10">
        <f t="shared" si="14"/>
        <v>2.1182885906040196</v>
      </c>
      <c r="Q77" s="10">
        <f t="shared" si="15"/>
        <v>1.4055865921787756</v>
      </c>
      <c r="R77" s="10">
        <f t="shared" si="16"/>
        <v>-0.30618493570116351</v>
      </c>
      <c r="S77" s="10">
        <f t="shared" si="17"/>
        <v>5.4943132108486399</v>
      </c>
      <c r="T77" s="10">
        <f t="shared" si="18"/>
        <v>0</v>
      </c>
      <c r="U77" s="10">
        <f t="shared" si="19"/>
        <v>1.2902958137991083</v>
      </c>
      <c r="V77" s="10">
        <f t="shared" si="20"/>
        <v>1.9287020109689132</v>
      </c>
    </row>
    <row r="78" spans="1:22" ht="15" thickBot="1">
      <c r="A78" s="8">
        <v>43664.645833333336</v>
      </c>
      <c r="B78" s="4">
        <v>543.70000000000005</v>
      </c>
      <c r="C78" s="4">
        <v>1471.45</v>
      </c>
      <c r="D78" s="4">
        <v>342.5</v>
      </c>
      <c r="E78" s="4">
        <v>476.8</v>
      </c>
      <c r="F78" s="4">
        <v>447.5</v>
      </c>
      <c r="G78" s="4">
        <v>1388.05</v>
      </c>
      <c r="H78" s="4">
        <v>285.75</v>
      </c>
      <c r="I78" s="4">
        <v>35.950000000000003</v>
      </c>
      <c r="J78" s="4">
        <v>1205.1500000000001</v>
      </c>
      <c r="K78" s="4">
        <v>547</v>
      </c>
      <c r="L78" s="3"/>
      <c r="M78" s="10">
        <f t="shared" si="11"/>
        <v>3.8487250501384955</v>
      </c>
      <c r="N78" s="10">
        <f t="shared" si="12"/>
        <v>3.4665822873817778</v>
      </c>
      <c r="O78" s="10">
        <f t="shared" si="13"/>
        <v>0.75011031033975928</v>
      </c>
      <c r="P78" s="10">
        <f t="shared" si="14"/>
        <v>0.98485650746585496</v>
      </c>
      <c r="Q78" s="10">
        <f t="shared" si="15"/>
        <v>1.5153577423891853</v>
      </c>
      <c r="R78" s="10">
        <f t="shared" si="16"/>
        <v>1.0630164913174784</v>
      </c>
      <c r="S78" s="10">
        <f t="shared" si="17"/>
        <v>4.3835616438356171</v>
      </c>
      <c r="T78" s="10">
        <f t="shared" si="18"/>
        <v>2.1306818181818179</v>
      </c>
      <c r="U78" s="10">
        <f t="shared" si="19"/>
        <v>0.93806273294526943</v>
      </c>
      <c r="V78" s="10">
        <f t="shared" si="20"/>
        <v>1.9191354574249959</v>
      </c>
    </row>
    <row r="79" spans="1:22" ht="15" thickBot="1">
      <c r="A79" s="8">
        <v>43665.645833333336</v>
      </c>
      <c r="B79" s="4">
        <v>523.54999999999995</v>
      </c>
      <c r="C79" s="4">
        <v>1422.15</v>
      </c>
      <c r="D79" s="4">
        <v>339.95</v>
      </c>
      <c r="E79" s="4">
        <v>472.15</v>
      </c>
      <c r="F79" s="4">
        <v>440.82</v>
      </c>
      <c r="G79" s="4">
        <v>1373.45</v>
      </c>
      <c r="H79" s="4">
        <v>273.75</v>
      </c>
      <c r="I79" s="4">
        <v>35.200000000000003</v>
      </c>
      <c r="J79" s="4">
        <v>1193.95</v>
      </c>
      <c r="K79" s="4">
        <v>536.70000000000005</v>
      </c>
      <c r="L79" s="3"/>
      <c r="M79" s="10">
        <f t="shared" si="11"/>
        <v>1.5123606398448775</v>
      </c>
      <c r="N79" s="10">
        <f t="shared" si="12"/>
        <v>0.26438240270727581</v>
      </c>
      <c r="O79" s="10">
        <f t="shared" si="13"/>
        <v>-0.7590132827324545</v>
      </c>
      <c r="P79" s="10">
        <f t="shared" si="14"/>
        <v>-1.2135160581650826</v>
      </c>
      <c r="Q79" s="10">
        <f t="shared" si="15"/>
        <v>1.0637810078407965</v>
      </c>
      <c r="R79" s="10">
        <f t="shared" si="16"/>
        <v>0.64485399186604286</v>
      </c>
      <c r="S79" s="10">
        <f t="shared" si="17"/>
        <v>3.9491171444845174</v>
      </c>
      <c r="T79" s="10">
        <f t="shared" si="18"/>
        <v>1.8813314037626794</v>
      </c>
      <c r="U79" s="10">
        <f t="shared" si="19"/>
        <v>0.55162540003368321</v>
      </c>
      <c r="V79" s="10">
        <f t="shared" si="20"/>
        <v>1.0829644975986439</v>
      </c>
    </row>
    <row r="80" spans="1:22" ht="15" thickBot="1">
      <c r="A80" s="8">
        <v>43668.645833333336</v>
      </c>
      <c r="B80" s="4">
        <v>515.75</v>
      </c>
      <c r="C80" s="4">
        <v>1418.4</v>
      </c>
      <c r="D80" s="4">
        <v>342.55</v>
      </c>
      <c r="E80" s="4">
        <v>477.95</v>
      </c>
      <c r="F80" s="4">
        <v>436.18</v>
      </c>
      <c r="G80" s="4">
        <v>1364.65</v>
      </c>
      <c r="H80" s="4">
        <v>263.35000000000002</v>
      </c>
      <c r="I80" s="4">
        <v>34.549999999999997</v>
      </c>
      <c r="J80" s="4">
        <v>1187.4000000000001</v>
      </c>
      <c r="K80" s="4">
        <v>530.95000000000005</v>
      </c>
      <c r="L80" s="3"/>
      <c r="M80" s="10">
        <f t="shared" si="11"/>
        <v>-1.5180446820698961</v>
      </c>
      <c r="N80" s="10">
        <f t="shared" si="12"/>
        <v>0.11646373742721658</v>
      </c>
      <c r="O80" s="10">
        <f t="shared" si="13"/>
        <v>-0.30558789289872273</v>
      </c>
      <c r="P80" s="10">
        <f t="shared" si="14"/>
        <v>-0.80938051260766497</v>
      </c>
      <c r="Q80" s="10">
        <f t="shared" si="15"/>
        <v>4.461741108849238</v>
      </c>
      <c r="R80" s="10">
        <f t="shared" si="16"/>
        <v>-9.882869692532277E-2</v>
      </c>
      <c r="S80" s="10">
        <f t="shared" si="17"/>
        <v>-2.8228782287822796</v>
      </c>
      <c r="T80" s="10">
        <f t="shared" si="18"/>
        <v>0.58224163027655229</v>
      </c>
      <c r="U80" s="10">
        <f t="shared" si="19"/>
        <v>-1.4360421681746454</v>
      </c>
      <c r="V80" s="10">
        <f t="shared" si="20"/>
        <v>0.3875968992248191</v>
      </c>
    </row>
    <row r="81" spans="1:22" ht="15" thickBot="1">
      <c r="A81" s="8">
        <v>43669.645833333336</v>
      </c>
      <c r="B81" s="4">
        <v>523.70000000000005</v>
      </c>
      <c r="C81" s="4">
        <v>1416.75</v>
      </c>
      <c r="D81" s="4">
        <v>343.6</v>
      </c>
      <c r="E81" s="4">
        <v>481.85</v>
      </c>
      <c r="F81" s="4">
        <v>417.55</v>
      </c>
      <c r="G81" s="4">
        <v>1366</v>
      </c>
      <c r="H81" s="4">
        <v>271</v>
      </c>
      <c r="I81" s="4">
        <v>34.35</v>
      </c>
      <c r="J81" s="4">
        <v>1204.7</v>
      </c>
      <c r="K81" s="4">
        <v>528.9</v>
      </c>
      <c r="L81" s="3"/>
      <c r="M81" s="10">
        <f t="shared" si="11"/>
        <v>-6.6787520274765588E-2</v>
      </c>
      <c r="N81" s="10">
        <f t="shared" si="12"/>
        <v>4.0198237885462555</v>
      </c>
      <c r="O81" s="10">
        <f t="shared" si="13"/>
        <v>1.386839775745071</v>
      </c>
      <c r="P81" s="10">
        <f t="shared" si="14"/>
        <v>3.0584964174954572</v>
      </c>
      <c r="Q81" s="10">
        <f t="shared" si="15"/>
        <v>5.3275483691950667</v>
      </c>
      <c r="R81" s="10">
        <f t="shared" si="16"/>
        <v>2.2876184057808198</v>
      </c>
      <c r="S81" s="10">
        <f t="shared" si="17"/>
        <v>-3.8495653716515954</v>
      </c>
      <c r="T81" s="10">
        <f t="shared" si="18"/>
        <v>4.0909090909090953</v>
      </c>
      <c r="U81" s="10">
        <f t="shared" si="19"/>
        <v>1.8687637409098714</v>
      </c>
      <c r="V81" s="10">
        <f t="shared" si="20"/>
        <v>1.9566265060240919</v>
      </c>
    </row>
    <row r="82" spans="1:22" ht="15" thickBot="1">
      <c r="A82" s="8">
        <v>43670.645833333336</v>
      </c>
      <c r="B82" s="4">
        <v>524.04999999999995</v>
      </c>
      <c r="C82" s="4">
        <v>1362</v>
      </c>
      <c r="D82" s="4">
        <v>338.9</v>
      </c>
      <c r="E82" s="4">
        <v>467.55</v>
      </c>
      <c r="F82" s="4">
        <v>396.43</v>
      </c>
      <c r="G82" s="4">
        <v>1335.45</v>
      </c>
      <c r="H82" s="4">
        <v>281.85000000000002</v>
      </c>
      <c r="I82" s="4">
        <v>33</v>
      </c>
      <c r="J82" s="4">
        <v>1182.5999999999999</v>
      </c>
      <c r="K82" s="4">
        <v>518.75</v>
      </c>
      <c r="L82" s="3"/>
      <c r="M82" s="10">
        <f t="shared" si="11"/>
        <v>-1.1506177496934873</v>
      </c>
      <c r="N82" s="10">
        <f t="shared" si="12"/>
        <v>-2.1305644378974664</v>
      </c>
      <c r="O82" s="10">
        <f t="shared" si="13"/>
        <v>-2.9498525073753019E-2</v>
      </c>
      <c r="P82" s="10">
        <f t="shared" si="14"/>
        <v>-2.8063610851262859</v>
      </c>
      <c r="Q82" s="10">
        <f t="shared" si="15"/>
        <v>-0.63663934631677077</v>
      </c>
      <c r="R82" s="10">
        <f t="shared" si="16"/>
        <v>-0.60657933908900441</v>
      </c>
      <c r="S82" s="10">
        <f t="shared" si="17"/>
        <v>-3.9202318050110785</v>
      </c>
      <c r="T82" s="10">
        <f t="shared" si="18"/>
        <v>-2.2222222222222219</v>
      </c>
      <c r="U82" s="10">
        <f t="shared" si="19"/>
        <v>0.93888699214749072</v>
      </c>
      <c r="V82" s="10">
        <f t="shared" si="20"/>
        <v>-3.3355073138917319</v>
      </c>
    </row>
    <row r="83" spans="1:22" ht="15" thickBot="1">
      <c r="A83" s="8">
        <v>43671.645833333336</v>
      </c>
      <c r="B83" s="4">
        <v>530.15</v>
      </c>
      <c r="C83" s="4">
        <v>1391.65</v>
      </c>
      <c r="D83" s="4">
        <v>339</v>
      </c>
      <c r="E83" s="4">
        <v>481.05</v>
      </c>
      <c r="F83" s="4">
        <v>398.97</v>
      </c>
      <c r="G83" s="4">
        <v>1343.6</v>
      </c>
      <c r="H83" s="4">
        <v>293.35000000000002</v>
      </c>
      <c r="I83" s="4">
        <v>33.75</v>
      </c>
      <c r="J83" s="4">
        <v>1171.5999999999999</v>
      </c>
      <c r="K83" s="4">
        <v>536.65</v>
      </c>
      <c r="L83" s="3"/>
      <c r="M83" s="10">
        <f t="shared" si="11"/>
        <v>-3.2308113534726739</v>
      </c>
      <c r="N83" s="10">
        <f t="shared" si="12"/>
        <v>-1.6849169904627277</v>
      </c>
      <c r="O83" s="10">
        <f t="shared" si="13"/>
        <v>1.2242460435951099</v>
      </c>
      <c r="P83" s="10">
        <f t="shared" si="14"/>
        <v>-3.0629722921914331</v>
      </c>
      <c r="Q83" s="10">
        <f t="shared" si="15"/>
        <v>8.116091268765933</v>
      </c>
      <c r="R83" s="10">
        <f t="shared" si="16"/>
        <v>-1.4269469205091556</v>
      </c>
      <c r="S83" s="10">
        <f t="shared" si="17"/>
        <v>-8.3137990310985987</v>
      </c>
      <c r="T83" s="10">
        <f t="shared" si="18"/>
        <v>-3.1563845050215247</v>
      </c>
      <c r="U83" s="10">
        <f t="shared" si="19"/>
        <v>-1.2391469274213982</v>
      </c>
      <c r="V83" s="10">
        <f t="shared" si="20"/>
        <v>0.85510242435631534</v>
      </c>
    </row>
    <row r="84" spans="1:22" ht="15" thickBot="1">
      <c r="A84" s="8">
        <v>43672.645833333336</v>
      </c>
      <c r="B84" s="4">
        <v>547.85</v>
      </c>
      <c r="C84" s="4">
        <v>1415.5</v>
      </c>
      <c r="D84" s="4">
        <v>334.9</v>
      </c>
      <c r="E84" s="4">
        <v>496.25</v>
      </c>
      <c r="F84" s="4">
        <v>369.02</v>
      </c>
      <c r="G84" s="4">
        <v>1363.05</v>
      </c>
      <c r="H84" s="4">
        <v>319.95</v>
      </c>
      <c r="I84" s="4">
        <v>34.85</v>
      </c>
      <c r="J84" s="4">
        <v>1186.3</v>
      </c>
      <c r="K84" s="4">
        <v>532.1</v>
      </c>
      <c r="L84" s="3"/>
      <c r="M84" s="10">
        <f t="shared" si="11"/>
        <v>5.8647342995169129</v>
      </c>
      <c r="N84" s="10">
        <f t="shared" si="12"/>
        <v>-1.1729386301752394</v>
      </c>
      <c r="O84" s="10">
        <f t="shared" si="13"/>
        <v>0.10461814377521025</v>
      </c>
      <c r="P84" s="10">
        <f t="shared" si="14"/>
        <v>0.95615908859729204</v>
      </c>
      <c r="Q84" s="10">
        <f t="shared" si="15"/>
        <v>2.7996768532189193</v>
      </c>
      <c r="R84" s="10">
        <f t="shared" si="16"/>
        <v>-0.20500054910861037</v>
      </c>
      <c r="S84" s="10">
        <f t="shared" si="17"/>
        <v>-4.048582995951417</v>
      </c>
      <c r="T84" s="10">
        <f t="shared" si="18"/>
        <v>3.5661218424962939</v>
      </c>
      <c r="U84" s="10">
        <f t="shared" si="19"/>
        <v>1.5885249411260933</v>
      </c>
      <c r="V84" s="10">
        <f t="shared" si="20"/>
        <v>1.8860698898994777</v>
      </c>
    </row>
    <row r="85" spans="1:22" ht="15" thickBot="1">
      <c r="A85" s="8">
        <v>43675.645833333336</v>
      </c>
      <c r="B85" s="4">
        <v>517.5</v>
      </c>
      <c r="C85" s="4">
        <v>1432.3</v>
      </c>
      <c r="D85" s="4">
        <v>334.55</v>
      </c>
      <c r="E85" s="4">
        <v>491.55</v>
      </c>
      <c r="F85" s="4">
        <v>358.97</v>
      </c>
      <c r="G85" s="4">
        <v>1365.85</v>
      </c>
      <c r="H85" s="4">
        <v>333.45</v>
      </c>
      <c r="I85" s="4">
        <v>33.65</v>
      </c>
      <c r="J85" s="4">
        <v>1167.75</v>
      </c>
      <c r="K85" s="4">
        <v>522.25</v>
      </c>
      <c r="L85" s="3"/>
      <c r="M85" s="10">
        <f t="shared" si="11"/>
        <v>1.3215859030837005</v>
      </c>
      <c r="N85" s="10">
        <f t="shared" si="12"/>
        <v>7.1038659986540047</v>
      </c>
      <c r="O85" s="10">
        <f t="shared" si="13"/>
        <v>-3.2393347794649281</v>
      </c>
      <c r="P85" s="10">
        <f t="shared" si="14"/>
        <v>1.770186335403729</v>
      </c>
      <c r="Q85" s="10">
        <f t="shared" si="15"/>
        <v>3.401889618619657</v>
      </c>
      <c r="R85" s="10">
        <f t="shared" si="16"/>
        <v>2.418266346730654</v>
      </c>
      <c r="S85" s="10">
        <f t="shared" si="17"/>
        <v>8.017492711370263</v>
      </c>
      <c r="T85" s="10">
        <f t="shared" si="18"/>
        <v>0.29806259314456462</v>
      </c>
      <c r="U85" s="10">
        <f t="shared" si="19"/>
        <v>1.1170281854786415</v>
      </c>
      <c r="V85" s="10">
        <f t="shared" si="20"/>
        <v>0.43269230769230765</v>
      </c>
    </row>
    <row r="86" spans="1:22" ht="15" thickBot="1">
      <c r="A86" s="8">
        <v>43676.645833333336</v>
      </c>
      <c r="B86" s="4">
        <v>510.75</v>
      </c>
      <c r="C86" s="4">
        <v>1337.3</v>
      </c>
      <c r="D86" s="4">
        <v>345.75</v>
      </c>
      <c r="E86" s="4">
        <v>483</v>
      </c>
      <c r="F86" s="4">
        <v>347.16</v>
      </c>
      <c r="G86" s="4">
        <v>1333.6</v>
      </c>
      <c r="H86" s="4">
        <v>308.7</v>
      </c>
      <c r="I86" s="4">
        <v>33.549999999999997</v>
      </c>
      <c r="J86" s="4">
        <v>1154.8499999999999</v>
      </c>
      <c r="K86" s="4">
        <v>520</v>
      </c>
      <c r="L86" s="3"/>
      <c r="M86" s="10">
        <f t="shared" si="11"/>
        <v>-1.929723502304139</v>
      </c>
      <c r="N86" s="10">
        <f t="shared" si="12"/>
        <v>-5.3473475598966598</v>
      </c>
      <c r="O86" s="10">
        <f t="shared" si="13"/>
        <v>2.4140995260663436</v>
      </c>
      <c r="P86" s="10">
        <f t="shared" si="14"/>
        <v>2.9411764705882377</v>
      </c>
      <c r="Q86" s="10">
        <f t="shared" si="15"/>
        <v>-2.4420401854714053</v>
      </c>
      <c r="R86" s="10">
        <f t="shared" si="16"/>
        <v>-1.3317549570878959</v>
      </c>
      <c r="S86" s="10">
        <f t="shared" si="17"/>
        <v>0.30869212022745363</v>
      </c>
      <c r="T86" s="10">
        <f t="shared" si="18"/>
        <v>-6.2849162011173183</v>
      </c>
      <c r="U86" s="10">
        <f t="shared" si="19"/>
        <v>0.88228870932517223</v>
      </c>
      <c r="V86" s="10">
        <f t="shared" si="20"/>
        <v>-0.21109192093648488</v>
      </c>
    </row>
    <row r="87" spans="1:22" ht="15" thickBot="1">
      <c r="A87" s="8">
        <v>43677.645833333336</v>
      </c>
      <c r="B87" s="4">
        <v>520.79999999999995</v>
      </c>
      <c r="C87" s="4">
        <v>1412.85</v>
      </c>
      <c r="D87" s="4">
        <v>337.6</v>
      </c>
      <c r="E87" s="4">
        <v>469.2</v>
      </c>
      <c r="F87" s="4">
        <v>355.85</v>
      </c>
      <c r="G87" s="4">
        <v>1351.6</v>
      </c>
      <c r="H87" s="4">
        <v>307.75</v>
      </c>
      <c r="I87" s="4">
        <v>35.799999999999997</v>
      </c>
      <c r="J87" s="4">
        <v>1144.75</v>
      </c>
      <c r="K87" s="4">
        <v>521.1</v>
      </c>
      <c r="L87" s="3"/>
      <c r="M87" s="10">
        <f t="shared" si="11"/>
        <v>1.7883318674875361</v>
      </c>
      <c r="N87" s="10">
        <f t="shared" si="12"/>
        <v>1.0152647195509825</v>
      </c>
      <c r="O87" s="10">
        <f t="shared" si="13"/>
        <v>4.2297005248533637</v>
      </c>
      <c r="P87" s="10">
        <f t="shared" si="14"/>
        <v>2.8947368421052611</v>
      </c>
      <c r="Q87" s="10">
        <f t="shared" si="15"/>
        <v>1.7295597484276761</v>
      </c>
      <c r="R87" s="10">
        <f t="shared" si="16"/>
        <v>-1.0215664018161215</v>
      </c>
      <c r="S87" s="10">
        <f t="shared" si="17"/>
        <v>-8.1168831168831168E-2</v>
      </c>
      <c r="T87" s="10">
        <f t="shared" si="18"/>
        <v>4.8316251830161017</v>
      </c>
      <c r="U87" s="10">
        <f t="shared" si="19"/>
        <v>2.2554711924966502</v>
      </c>
      <c r="V87" s="10">
        <f t="shared" si="20"/>
        <v>1.6879695580056546</v>
      </c>
    </row>
    <row r="88" spans="1:22" ht="15" thickBot="1">
      <c r="A88" s="8">
        <v>43678.645833333336</v>
      </c>
      <c r="B88" s="4">
        <v>511.65</v>
      </c>
      <c r="C88" s="4">
        <v>1398.65</v>
      </c>
      <c r="D88" s="4">
        <v>323.89999999999998</v>
      </c>
      <c r="E88" s="4">
        <v>456</v>
      </c>
      <c r="F88" s="4">
        <v>349.8</v>
      </c>
      <c r="G88" s="4">
        <v>1365.55</v>
      </c>
      <c r="H88" s="4">
        <v>308</v>
      </c>
      <c r="I88" s="4">
        <v>34.15</v>
      </c>
      <c r="J88" s="4">
        <v>1119.5</v>
      </c>
      <c r="K88" s="4">
        <v>512.45000000000005</v>
      </c>
      <c r="L88" s="3"/>
      <c r="M88" s="10">
        <f t="shared" si="11"/>
        <v>-1.558441558441563</v>
      </c>
      <c r="N88" s="10">
        <f t="shared" si="12"/>
        <v>1.1389109841637139</v>
      </c>
      <c r="O88" s="10">
        <f t="shared" si="13"/>
        <v>-5.71969145684763</v>
      </c>
      <c r="P88" s="10">
        <f t="shared" si="14"/>
        <v>-2.5536916337215492</v>
      </c>
      <c r="Q88" s="10">
        <f t="shared" si="15"/>
        <v>-0.69270951623892729</v>
      </c>
      <c r="R88" s="10">
        <f t="shared" si="16"/>
        <v>4.2245458708594041</v>
      </c>
      <c r="S88" s="10">
        <f t="shared" si="17"/>
        <v>3.6687983843823551</v>
      </c>
      <c r="T88" s="10">
        <f t="shared" si="18"/>
        <v>-0.14619883040936918</v>
      </c>
      <c r="U88" s="10">
        <f t="shared" si="19"/>
        <v>0.39908524281422769</v>
      </c>
      <c r="V88" s="10">
        <f t="shared" si="20"/>
        <v>-0.70722728153458181</v>
      </c>
    </row>
    <row r="89" spans="1:22" ht="15" thickBot="1">
      <c r="A89" s="8">
        <v>43679.645833333336</v>
      </c>
      <c r="B89" s="4">
        <v>519.75</v>
      </c>
      <c r="C89" s="4">
        <v>1382.9</v>
      </c>
      <c r="D89" s="4">
        <v>343.55</v>
      </c>
      <c r="E89" s="4">
        <v>467.95</v>
      </c>
      <c r="F89" s="4">
        <v>352.24</v>
      </c>
      <c r="G89" s="4">
        <v>1310.2</v>
      </c>
      <c r="H89" s="4">
        <v>297.10000000000002</v>
      </c>
      <c r="I89" s="4">
        <v>34.200000000000003</v>
      </c>
      <c r="J89" s="4">
        <v>1115.05</v>
      </c>
      <c r="K89" s="4">
        <v>516.1</v>
      </c>
      <c r="L89" s="3"/>
      <c r="M89" s="10">
        <f t="shared" si="11"/>
        <v>1.7720775406305094</v>
      </c>
      <c r="N89" s="10">
        <f t="shared" si="12"/>
        <v>-0.38178936752628978</v>
      </c>
      <c r="O89" s="10">
        <f t="shared" si="13"/>
        <v>-3.9558289069052215</v>
      </c>
      <c r="P89" s="10">
        <f t="shared" si="14"/>
        <v>0.73189107738671344</v>
      </c>
      <c r="Q89" s="10">
        <f t="shared" si="15"/>
        <v>-1.161681351366515</v>
      </c>
      <c r="R89" s="10">
        <f t="shared" si="16"/>
        <v>0.65685860254292272</v>
      </c>
      <c r="S89" s="10">
        <f t="shared" si="17"/>
        <v>3.5011322069325939</v>
      </c>
      <c r="T89" s="10">
        <f t="shared" si="18"/>
        <v>3.3232628398791584</v>
      </c>
      <c r="U89" s="10">
        <f t="shared" si="19"/>
        <v>0.71354378358848058</v>
      </c>
      <c r="V89" s="10">
        <f t="shared" si="20"/>
        <v>-0.53960300635959813</v>
      </c>
    </row>
    <row r="90" spans="1:22" ht="15" thickBot="1">
      <c r="A90" s="8">
        <v>43682.645833333336</v>
      </c>
      <c r="B90" s="4">
        <v>510.7</v>
      </c>
      <c r="C90" s="4">
        <v>1388.2</v>
      </c>
      <c r="D90" s="4">
        <v>357.7</v>
      </c>
      <c r="E90" s="4">
        <v>464.55</v>
      </c>
      <c r="F90" s="4">
        <v>356.38</v>
      </c>
      <c r="G90" s="4">
        <v>1301.6500000000001</v>
      </c>
      <c r="H90" s="4">
        <v>287.05</v>
      </c>
      <c r="I90" s="4">
        <v>33.1</v>
      </c>
      <c r="J90" s="4">
        <v>1107.1500000000001</v>
      </c>
      <c r="K90" s="4">
        <v>518.9</v>
      </c>
      <c r="L90" s="3"/>
      <c r="M90" s="10">
        <f t="shared" si="11"/>
        <v>-1.8545209954838155</v>
      </c>
      <c r="N90" s="10">
        <f t="shared" si="12"/>
        <v>-2.0393761908122126</v>
      </c>
      <c r="O90" s="10">
        <f t="shared" si="13"/>
        <v>-2.9176279006649479</v>
      </c>
      <c r="P90" s="10">
        <f t="shared" si="14"/>
        <v>0.56283147526789112</v>
      </c>
      <c r="Q90" s="10">
        <f t="shared" si="15"/>
        <v>0.37176815186165524</v>
      </c>
      <c r="R90" s="10">
        <f t="shared" si="16"/>
        <v>-2.8800596903562701</v>
      </c>
      <c r="S90" s="10">
        <f t="shared" si="17"/>
        <v>-5.4356778125514733</v>
      </c>
      <c r="T90" s="10">
        <f t="shared" si="18"/>
        <v>-0.15082956259425992</v>
      </c>
      <c r="U90" s="10">
        <f t="shared" si="19"/>
        <v>-2.1217345179684393</v>
      </c>
      <c r="V90" s="10">
        <f t="shared" si="20"/>
        <v>3.7488753373987804</v>
      </c>
    </row>
    <row r="91" spans="1:22" ht="15" thickBot="1">
      <c r="A91" s="8">
        <v>43683.645833333336</v>
      </c>
      <c r="B91" s="4">
        <v>520.35</v>
      </c>
      <c r="C91" s="4">
        <v>1417.1</v>
      </c>
      <c r="D91" s="4">
        <v>368.45</v>
      </c>
      <c r="E91" s="4">
        <v>461.95</v>
      </c>
      <c r="F91" s="4">
        <v>355.06</v>
      </c>
      <c r="G91" s="4">
        <v>1340.25</v>
      </c>
      <c r="H91" s="4">
        <v>303.55</v>
      </c>
      <c r="I91" s="4">
        <v>33.15</v>
      </c>
      <c r="J91" s="4">
        <v>1131.1500000000001</v>
      </c>
      <c r="K91" s="4">
        <v>500.15</v>
      </c>
      <c r="L91" s="3"/>
      <c r="M91" s="10">
        <f t="shared" si="11"/>
        <v>-1.1774760231696766</v>
      </c>
      <c r="N91" s="10">
        <f t="shared" si="12"/>
        <v>-0.64850843060959795</v>
      </c>
      <c r="O91" s="10">
        <f t="shared" si="13"/>
        <v>0.64190111991258292</v>
      </c>
      <c r="P91" s="10">
        <f t="shared" si="14"/>
        <v>-0.54897739504844167</v>
      </c>
      <c r="Q91" s="10">
        <f t="shared" si="15"/>
        <v>0.23148148148147954</v>
      </c>
      <c r="R91" s="10">
        <f t="shared" si="16"/>
        <v>1.9472863499790747</v>
      </c>
      <c r="S91" s="10">
        <f t="shared" si="17"/>
        <v>-3.7113402061855636</v>
      </c>
      <c r="T91" s="10">
        <f t="shared" si="18"/>
        <v>1.6871165644171691</v>
      </c>
      <c r="U91" s="10">
        <f t="shared" si="19"/>
        <v>2.6964455944436918</v>
      </c>
      <c r="V91" s="10">
        <f t="shared" si="20"/>
        <v>-3.5018329153000152</v>
      </c>
    </row>
    <row r="92" spans="1:22" ht="15" thickBot="1">
      <c r="A92" s="8">
        <v>43684.645833333336</v>
      </c>
      <c r="B92" s="4">
        <v>526.54999999999995</v>
      </c>
      <c r="C92" s="4">
        <v>1426.35</v>
      </c>
      <c r="D92" s="4">
        <v>366.1</v>
      </c>
      <c r="E92" s="4">
        <v>464.5</v>
      </c>
      <c r="F92" s="4">
        <v>354.24</v>
      </c>
      <c r="G92" s="4">
        <v>1314.65</v>
      </c>
      <c r="H92" s="4">
        <v>315.25</v>
      </c>
      <c r="I92" s="4">
        <v>32.6</v>
      </c>
      <c r="J92" s="4">
        <v>1101.45</v>
      </c>
      <c r="K92" s="4">
        <v>518.29999999999995</v>
      </c>
      <c r="L92" s="3"/>
      <c r="M92" s="10">
        <f t="shared" si="11"/>
        <v>-0.62281777861660237</v>
      </c>
      <c r="N92" s="10">
        <f t="shared" si="12"/>
        <v>0.86984194335419218</v>
      </c>
      <c r="O92" s="10">
        <f t="shared" si="13"/>
        <v>-1.6256885664382521</v>
      </c>
      <c r="P92" s="10">
        <f t="shared" si="14"/>
        <v>-1.149180676739727</v>
      </c>
      <c r="Q92" s="10">
        <f t="shared" si="15"/>
        <v>-0.80367393800229747</v>
      </c>
      <c r="R92" s="10">
        <f t="shared" si="16"/>
        <v>-1.4800659472422062</v>
      </c>
      <c r="S92" s="10">
        <f t="shared" si="17"/>
        <v>-1.5612802498048399</v>
      </c>
      <c r="T92" s="10">
        <f t="shared" si="18"/>
        <v>0</v>
      </c>
      <c r="U92" s="10">
        <f t="shared" si="19"/>
        <v>-4.2383933229003645</v>
      </c>
      <c r="V92" s="10">
        <f t="shared" si="20"/>
        <v>3.0315078024053164</v>
      </c>
    </row>
    <row r="93" spans="1:22" ht="15" thickBot="1">
      <c r="A93" s="8">
        <v>43685.645833333336</v>
      </c>
      <c r="B93" s="4">
        <v>529.85</v>
      </c>
      <c r="C93" s="4">
        <v>1414.05</v>
      </c>
      <c r="D93" s="4">
        <v>372.15</v>
      </c>
      <c r="E93" s="4">
        <v>469.9</v>
      </c>
      <c r="F93" s="4">
        <v>357.11</v>
      </c>
      <c r="G93" s="4">
        <v>1334.4</v>
      </c>
      <c r="H93" s="4">
        <v>320.25</v>
      </c>
      <c r="I93" s="4">
        <v>32.6</v>
      </c>
      <c r="J93" s="4">
        <v>1150.2</v>
      </c>
      <c r="K93" s="4">
        <v>503.05</v>
      </c>
      <c r="L93" s="3"/>
      <c r="M93" s="10">
        <f t="shared" si="11"/>
        <v>-2.7708964125149134</v>
      </c>
      <c r="N93" s="10">
        <f t="shared" si="12"/>
        <v>4.5988396773727437E-2</v>
      </c>
      <c r="O93" s="10">
        <f t="shared" si="13"/>
        <v>0.269432843863667</v>
      </c>
      <c r="P93" s="10">
        <f t="shared" si="14"/>
        <v>1.512205659969756</v>
      </c>
      <c r="Q93" s="10">
        <f t="shared" si="15"/>
        <v>-3.7594998113512608</v>
      </c>
      <c r="R93" s="10">
        <f t="shared" si="16"/>
        <v>-1.795702090079472</v>
      </c>
      <c r="S93" s="10">
        <f t="shared" si="17"/>
        <v>1.2808349146110094</v>
      </c>
      <c r="T93" s="10">
        <f t="shared" si="18"/>
        <v>-1.8072289156626549</v>
      </c>
      <c r="U93" s="10">
        <f t="shared" si="19"/>
        <v>-1.4015687283013938</v>
      </c>
      <c r="V93" s="10">
        <f t="shared" si="20"/>
        <v>3.8286893704850389</v>
      </c>
    </row>
    <row r="94" spans="1:22" ht="15" thickBot="1">
      <c r="A94" s="8">
        <v>43686.645833333336</v>
      </c>
      <c r="B94" s="4">
        <v>544.95000000000005</v>
      </c>
      <c r="C94" s="4">
        <v>1413.4</v>
      </c>
      <c r="D94" s="4">
        <v>371.15</v>
      </c>
      <c r="E94" s="4">
        <v>462.9</v>
      </c>
      <c r="F94" s="4">
        <v>371.06</v>
      </c>
      <c r="G94" s="4">
        <v>1358.8</v>
      </c>
      <c r="H94" s="4">
        <v>316.2</v>
      </c>
      <c r="I94" s="4">
        <v>33.200000000000003</v>
      </c>
      <c r="J94" s="4">
        <v>1166.55</v>
      </c>
      <c r="K94" s="4">
        <v>484.5</v>
      </c>
      <c r="L94" s="3"/>
      <c r="M94" s="10">
        <f t="shared" si="11"/>
        <v>1.0851419031719576</v>
      </c>
      <c r="N94" s="10">
        <f t="shared" si="12"/>
        <v>2.9087334813790124</v>
      </c>
      <c r="O94" s="10">
        <f t="shared" si="13"/>
        <v>5.5452865064695009</v>
      </c>
      <c r="P94" s="10">
        <f t="shared" si="14"/>
        <v>4.3860638177923077</v>
      </c>
      <c r="Q94" s="10">
        <f t="shared" si="15"/>
        <v>3.7743987921920186E-2</v>
      </c>
      <c r="R94" s="10">
        <f t="shared" si="16"/>
        <v>2.744801512287331</v>
      </c>
      <c r="S94" s="10">
        <f t="shared" si="17"/>
        <v>8.2876712328767095</v>
      </c>
      <c r="T94" s="10">
        <f t="shared" si="18"/>
        <v>3.2659409020217862</v>
      </c>
      <c r="U94" s="10">
        <f t="shared" si="19"/>
        <v>2.1452650934722652</v>
      </c>
      <c r="V94" s="10">
        <f t="shared" si="20"/>
        <v>1.8392012611665789</v>
      </c>
    </row>
    <row r="95" spans="1:22" ht="15" thickBot="1">
      <c r="A95" s="8">
        <v>43690.645833333336</v>
      </c>
      <c r="B95" s="4">
        <v>539.1</v>
      </c>
      <c r="C95" s="4">
        <v>1373.45</v>
      </c>
      <c r="D95" s="4">
        <v>351.65</v>
      </c>
      <c r="E95" s="4">
        <v>443.45</v>
      </c>
      <c r="F95" s="4">
        <v>370.92</v>
      </c>
      <c r="G95" s="4">
        <v>1322.5</v>
      </c>
      <c r="H95" s="4">
        <v>292</v>
      </c>
      <c r="I95" s="4">
        <v>32.15</v>
      </c>
      <c r="J95" s="4">
        <v>1142.05</v>
      </c>
      <c r="K95" s="4">
        <v>475.75</v>
      </c>
      <c r="L95" s="3"/>
      <c r="M95" s="10">
        <f t="shared" si="11"/>
        <v>-2.061949314197479</v>
      </c>
      <c r="N95" s="10">
        <f t="shared" si="12"/>
        <v>-1.9559553128457625</v>
      </c>
      <c r="O95" s="10">
        <f t="shared" si="13"/>
        <v>-2.643964562569217</v>
      </c>
      <c r="P95" s="10">
        <f t="shared" si="14"/>
        <v>-0.99352534047778263</v>
      </c>
      <c r="Q95" s="10">
        <f t="shared" si="15"/>
        <v>-9.1580024780470559E-2</v>
      </c>
      <c r="R95" s="10">
        <f t="shared" si="16"/>
        <v>-2.7716512277606267</v>
      </c>
      <c r="S95" s="10">
        <f t="shared" si="17"/>
        <v>0.39539281416536953</v>
      </c>
      <c r="T95" s="10">
        <f t="shared" si="18"/>
        <v>-1.3803680981595179</v>
      </c>
      <c r="U95" s="10">
        <f t="shared" si="19"/>
        <v>-1.7844857241142071</v>
      </c>
      <c r="V95" s="10">
        <f t="shared" si="20"/>
        <v>-0.53313819778381999</v>
      </c>
    </row>
    <row r="96" spans="1:22" ht="15" thickBot="1">
      <c r="A96" s="8">
        <v>43691.645833333336</v>
      </c>
      <c r="B96" s="4">
        <v>550.45000000000005</v>
      </c>
      <c r="C96" s="4">
        <v>1400.85</v>
      </c>
      <c r="D96" s="4">
        <v>361.2</v>
      </c>
      <c r="E96" s="4">
        <v>447.9</v>
      </c>
      <c r="F96" s="4">
        <v>371.26</v>
      </c>
      <c r="G96" s="4">
        <v>1360.2</v>
      </c>
      <c r="H96" s="4">
        <v>290.85000000000002</v>
      </c>
      <c r="I96" s="4">
        <v>32.6</v>
      </c>
      <c r="J96" s="4">
        <v>1162.8</v>
      </c>
      <c r="K96" s="4">
        <v>478.3</v>
      </c>
      <c r="L96" s="3"/>
      <c r="M96" s="10">
        <f t="shared" si="11"/>
        <v>-0.51509127055845094</v>
      </c>
      <c r="N96" s="10">
        <f t="shared" si="12"/>
        <v>-2.6579111944965605</v>
      </c>
      <c r="O96" s="10">
        <f t="shared" si="13"/>
        <v>-9.6805421103588085E-2</v>
      </c>
      <c r="P96" s="10">
        <f t="shared" si="14"/>
        <v>1.3577732518669383</v>
      </c>
      <c r="Q96" s="10">
        <f t="shared" si="15"/>
        <v>-0.69013481703402102</v>
      </c>
      <c r="R96" s="10">
        <f t="shared" si="16"/>
        <v>-7.5071399428804479</v>
      </c>
      <c r="S96" s="10">
        <f t="shared" si="17"/>
        <v>0.60532687651331718</v>
      </c>
      <c r="T96" s="10">
        <f t="shared" si="18"/>
        <v>-4.9562682215743319</v>
      </c>
      <c r="U96" s="10">
        <f t="shared" si="19"/>
        <v>0.23273855702095042</v>
      </c>
      <c r="V96" s="10">
        <f t="shared" si="20"/>
        <v>0.46208779668136707</v>
      </c>
    </row>
    <row r="97" spans="1:22" ht="15" thickBot="1">
      <c r="A97" s="8">
        <v>43693.645833333336</v>
      </c>
      <c r="B97" s="4">
        <v>553.29999999999995</v>
      </c>
      <c r="C97" s="4">
        <v>1439.1</v>
      </c>
      <c r="D97" s="4">
        <v>361.55</v>
      </c>
      <c r="E97" s="4">
        <v>441.9</v>
      </c>
      <c r="F97" s="4">
        <v>373.84</v>
      </c>
      <c r="G97" s="4">
        <v>1470.6</v>
      </c>
      <c r="H97" s="4">
        <v>289.10000000000002</v>
      </c>
      <c r="I97" s="4">
        <v>34.299999999999997</v>
      </c>
      <c r="J97" s="4">
        <v>1160.0999999999999</v>
      </c>
      <c r="K97" s="4">
        <v>476.1</v>
      </c>
      <c r="L97" s="3"/>
      <c r="M97" s="10">
        <f t="shared" si="11"/>
        <v>0.88431032910929142</v>
      </c>
      <c r="N97" s="10">
        <f t="shared" si="12"/>
        <v>-0.23570190641248462</v>
      </c>
      <c r="O97" s="10">
        <f t="shared" si="13"/>
        <v>0.15235457063712227</v>
      </c>
      <c r="P97" s="10">
        <f t="shared" si="14"/>
        <v>0.30643513789580429</v>
      </c>
      <c r="Q97" s="10">
        <f t="shared" si="15"/>
        <v>0</v>
      </c>
      <c r="R97" s="10">
        <f t="shared" si="16"/>
        <v>-0.89962599818054079</v>
      </c>
      <c r="S97" s="10">
        <f t="shared" si="17"/>
        <v>-1.1116812040362578</v>
      </c>
      <c r="T97" s="10">
        <f t="shared" si="18"/>
        <v>-0.57971014492754447</v>
      </c>
      <c r="U97" s="10">
        <f t="shared" si="19"/>
        <v>-0.58700029992717218</v>
      </c>
      <c r="V97" s="10">
        <f t="shared" si="20"/>
        <v>5.253756435851633E-2</v>
      </c>
    </row>
    <row r="98" spans="1:22" ht="15" thickBot="1">
      <c r="A98" s="8">
        <v>43696.645833333336</v>
      </c>
      <c r="B98" s="4">
        <v>548.45000000000005</v>
      </c>
      <c r="C98" s="4">
        <v>1442.5</v>
      </c>
      <c r="D98" s="4">
        <v>361</v>
      </c>
      <c r="E98" s="4">
        <v>440.55</v>
      </c>
      <c r="F98" s="4">
        <v>373.84</v>
      </c>
      <c r="G98" s="4">
        <v>1483.95</v>
      </c>
      <c r="H98" s="4">
        <v>292.35000000000002</v>
      </c>
      <c r="I98" s="4">
        <v>34.5</v>
      </c>
      <c r="J98" s="4">
        <v>1166.95</v>
      </c>
      <c r="K98" s="4">
        <v>475.85</v>
      </c>
      <c r="L98" s="3"/>
      <c r="M98" s="10">
        <f t="shared" si="11"/>
        <v>-2.9892986645440836</v>
      </c>
      <c r="N98" s="10">
        <f t="shared" si="12"/>
        <v>2.6800014236395411</v>
      </c>
      <c r="O98" s="10">
        <f t="shared" si="13"/>
        <v>0.82390727552017551</v>
      </c>
      <c r="P98" s="10">
        <f t="shared" si="14"/>
        <v>-0.11336583153837433</v>
      </c>
      <c r="Q98" s="10">
        <f t="shared" si="15"/>
        <v>-0.3916762143294949</v>
      </c>
      <c r="R98" s="10">
        <f t="shared" si="16"/>
        <v>0.59995932479154879</v>
      </c>
      <c r="S98" s="10">
        <f t="shared" si="17"/>
        <v>0.24001371506944816</v>
      </c>
      <c r="T98" s="10">
        <f t="shared" si="18"/>
        <v>1.024890190336754</v>
      </c>
      <c r="U98" s="10">
        <f t="shared" si="19"/>
        <v>-8.1342580700406328E-2</v>
      </c>
      <c r="V98" s="10">
        <f t="shared" si="20"/>
        <v>-0.59536243994150118</v>
      </c>
    </row>
    <row r="99" spans="1:22" ht="15" thickBot="1">
      <c r="A99" s="8">
        <v>43697.645833333336</v>
      </c>
      <c r="B99" s="4">
        <v>565.35</v>
      </c>
      <c r="C99" s="4">
        <v>1404.85</v>
      </c>
      <c r="D99" s="4">
        <v>358.05</v>
      </c>
      <c r="E99" s="4">
        <v>441.05</v>
      </c>
      <c r="F99" s="4">
        <v>375.31</v>
      </c>
      <c r="G99" s="4">
        <v>1475.1</v>
      </c>
      <c r="H99" s="4">
        <v>291.64999999999998</v>
      </c>
      <c r="I99" s="4">
        <v>34.15</v>
      </c>
      <c r="J99" s="4">
        <v>1167.9000000000001</v>
      </c>
      <c r="K99" s="4">
        <v>478.7</v>
      </c>
      <c r="L99" s="3"/>
      <c r="M99" s="10">
        <f t="shared" si="11"/>
        <v>0.63189747241012262</v>
      </c>
      <c r="N99" s="10">
        <f t="shared" si="12"/>
        <v>2.7538033937975324</v>
      </c>
      <c r="O99" s="10">
        <f t="shared" si="13"/>
        <v>0.88757396449705106</v>
      </c>
      <c r="P99" s="10">
        <f t="shared" si="14"/>
        <v>2.2843228200371111</v>
      </c>
      <c r="Q99" s="10">
        <f t="shared" si="15"/>
        <v>3.7083091547155256</v>
      </c>
      <c r="R99" s="10">
        <f t="shared" si="16"/>
        <v>0.62073669849931168</v>
      </c>
      <c r="S99" s="10">
        <f t="shared" si="17"/>
        <v>1.7975567190226795</v>
      </c>
      <c r="T99" s="10">
        <f t="shared" si="18"/>
        <v>1.335311572700284</v>
      </c>
      <c r="U99" s="10">
        <f t="shared" si="19"/>
        <v>1.3890094626269642</v>
      </c>
      <c r="V99" s="10">
        <f t="shared" si="20"/>
        <v>2.2753979275718357</v>
      </c>
    </row>
    <row r="100" spans="1:22" ht="15" thickBot="1">
      <c r="A100" s="8">
        <v>43698.645833333336</v>
      </c>
      <c r="B100" s="4">
        <v>561.79999999999995</v>
      </c>
      <c r="C100" s="4">
        <v>1367.2</v>
      </c>
      <c r="D100" s="4">
        <v>354.9</v>
      </c>
      <c r="E100" s="4">
        <v>431.2</v>
      </c>
      <c r="F100" s="4">
        <v>361.89</v>
      </c>
      <c r="G100" s="4">
        <v>1466</v>
      </c>
      <c r="H100" s="4">
        <v>286.5</v>
      </c>
      <c r="I100" s="4">
        <v>33.700000000000003</v>
      </c>
      <c r="J100" s="4">
        <v>1151.9000000000001</v>
      </c>
      <c r="K100" s="4">
        <v>468.05</v>
      </c>
      <c r="L100" s="3"/>
      <c r="M100" s="10">
        <f t="shared" si="11"/>
        <v>0.6900259879917392</v>
      </c>
      <c r="N100" s="10">
        <f t="shared" si="12"/>
        <v>2.3621457717216301</v>
      </c>
      <c r="O100" s="10">
        <f t="shared" si="13"/>
        <v>0.6094968107724954</v>
      </c>
      <c r="P100" s="10">
        <f t="shared" si="14"/>
        <v>1.7461066540821086</v>
      </c>
      <c r="Q100" s="10">
        <f t="shared" si="15"/>
        <v>2.9822714208474319</v>
      </c>
      <c r="R100" s="10">
        <f t="shared" si="16"/>
        <v>1.0268072496726683</v>
      </c>
      <c r="S100" s="10">
        <f t="shared" si="17"/>
        <v>3.6166365280289328</v>
      </c>
      <c r="T100" s="10">
        <f t="shared" si="18"/>
        <v>1.506024096385542</v>
      </c>
      <c r="U100" s="10">
        <f t="shared" si="19"/>
        <v>1.1103796357252658</v>
      </c>
      <c r="V100" s="10">
        <f t="shared" si="20"/>
        <v>0.8728448275862094</v>
      </c>
    </row>
    <row r="101" spans="1:22" ht="15" thickBot="1">
      <c r="A101" s="8">
        <v>43699.645833333336</v>
      </c>
      <c r="B101" s="4">
        <v>557.95000000000005</v>
      </c>
      <c r="C101" s="4">
        <v>1335.65</v>
      </c>
      <c r="D101" s="4">
        <v>352.75</v>
      </c>
      <c r="E101" s="4">
        <v>423.8</v>
      </c>
      <c r="F101" s="4">
        <v>351.41</v>
      </c>
      <c r="G101" s="4">
        <v>1451.1</v>
      </c>
      <c r="H101" s="4">
        <v>276.5</v>
      </c>
      <c r="I101" s="4">
        <v>33.200000000000003</v>
      </c>
      <c r="J101" s="4">
        <v>1139.25</v>
      </c>
      <c r="K101" s="4">
        <v>464</v>
      </c>
      <c r="L101" s="3"/>
      <c r="M101" s="10">
        <f t="shared" si="11"/>
        <v>-1.4222614840989318</v>
      </c>
      <c r="N101" s="10">
        <f t="shared" si="12"/>
        <v>1.919114841663494</v>
      </c>
      <c r="O101" s="10">
        <f t="shared" si="13"/>
        <v>-1.0241301907968512</v>
      </c>
      <c r="P101" s="10">
        <f t="shared" si="14"/>
        <v>0.55759876616443771</v>
      </c>
      <c r="Q101" s="10">
        <f t="shared" si="15"/>
        <v>0.44590538802343921</v>
      </c>
      <c r="R101" s="10">
        <f t="shared" si="16"/>
        <v>0.71138564042058516</v>
      </c>
      <c r="S101" s="10">
        <f t="shared" si="17"/>
        <v>-2.3140787846670237</v>
      </c>
      <c r="T101" s="10">
        <f t="shared" si="18"/>
        <v>-1.0432190760059443</v>
      </c>
      <c r="U101" s="10">
        <f t="shared" si="19"/>
        <v>-0.72760543743463835</v>
      </c>
      <c r="V101" s="10">
        <f t="shared" si="20"/>
        <v>-0.40781283537239266</v>
      </c>
    </row>
    <row r="102" spans="1:22" ht="15" thickBot="1">
      <c r="A102" s="8">
        <v>43700.645833333336</v>
      </c>
      <c r="B102" s="4">
        <v>566</v>
      </c>
      <c r="C102" s="4">
        <v>1310.5</v>
      </c>
      <c r="D102" s="4">
        <v>356.4</v>
      </c>
      <c r="E102" s="4">
        <v>421.45</v>
      </c>
      <c r="F102" s="4">
        <v>349.85</v>
      </c>
      <c r="G102" s="4">
        <v>1440.85</v>
      </c>
      <c r="H102" s="4">
        <v>283.05</v>
      </c>
      <c r="I102" s="4">
        <v>33.549999999999997</v>
      </c>
      <c r="J102" s="4">
        <v>1147.5999999999999</v>
      </c>
      <c r="K102" s="4">
        <v>465.9</v>
      </c>
      <c r="L102" s="3"/>
      <c r="M102" s="10">
        <f t="shared" si="11"/>
        <v>-7.855107855107855</v>
      </c>
      <c r="N102" s="10">
        <f t="shared" si="12"/>
        <v>-2.8179458657767893</v>
      </c>
      <c r="O102" s="10">
        <f t="shared" si="13"/>
        <v>-1.1784278386247056</v>
      </c>
      <c r="P102" s="10">
        <f t="shared" si="14"/>
        <v>0.30941330477210793</v>
      </c>
      <c r="Q102" s="10">
        <f t="shared" si="15"/>
        <v>-2.1015222744571274</v>
      </c>
      <c r="R102" s="10">
        <f t="shared" si="16"/>
        <v>-1.3791923340178023</v>
      </c>
      <c r="S102" s="10">
        <f t="shared" si="17"/>
        <v>-1.9570488396259014</v>
      </c>
      <c r="T102" s="10">
        <f t="shared" si="18"/>
        <v>-1.3235294117647141</v>
      </c>
      <c r="U102" s="10">
        <f t="shared" si="19"/>
        <v>-2.0986179832793153</v>
      </c>
      <c r="V102" s="10">
        <f t="shared" si="20"/>
        <v>-0.13932054442182706</v>
      </c>
    </row>
    <row r="103" spans="1:22" ht="15" thickBot="1">
      <c r="A103" s="8">
        <v>43703.645833333336</v>
      </c>
      <c r="B103" s="4">
        <v>614.25</v>
      </c>
      <c r="C103" s="4">
        <v>1348.5</v>
      </c>
      <c r="D103" s="4">
        <v>360.65</v>
      </c>
      <c r="E103" s="4">
        <v>420.15</v>
      </c>
      <c r="F103" s="4">
        <v>357.36</v>
      </c>
      <c r="G103" s="4">
        <v>1461</v>
      </c>
      <c r="H103" s="4">
        <v>288.7</v>
      </c>
      <c r="I103" s="4">
        <v>34</v>
      </c>
      <c r="J103" s="4">
        <v>1172.2</v>
      </c>
      <c r="K103" s="4">
        <v>466.55</v>
      </c>
      <c r="L103" s="3"/>
      <c r="M103" s="10">
        <f t="shared" si="11"/>
        <v>-6.4712599923867531</v>
      </c>
      <c r="N103" s="10">
        <f t="shared" si="12"/>
        <v>-2.7126469951662875</v>
      </c>
      <c r="O103" s="10">
        <f t="shared" si="13"/>
        <v>3.5457938558713655</v>
      </c>
      <c r="P103" s="10">
        <f t="shared" si="14"/>
        <v>-0.90801886792453357</v>
      </c>
      <c r="Q103" s="10">
        <f t="shared" si="15"/>
        <v>-6.8647380766223556</v>
      </c>
      <c r="R103" s="10">
        <f t="shared" si="16"/>
        <v>-0.98607298973263902</v>
      </c>
      <c r="S103" s="10">
        <f t="shared" si="17"/>
        <v>-1.06237148732009</v>
      </c>
      <c r="T103" s="10">
        <f t="shared" si="18"/>
        <v>-0.87463556851311131</v>
      </c>
      <c r="U103" s="10">
        <f t="shared" si="19"/>
        <v>-2.0554812834224525</v>
      </c>
      <c r="V103" s="10">
        <f t="shared" si="20"/>
        <v>0.25787042011389033</v>
      </c>
    </row>
    <row r="104" spans="1:22" ht="15" thickBot="1">
      <c r="A104" s="8">
        <v>43704.645833333336</v>
      </c>
      <c r="B104" s="4">
        <v>656.75</v>
      </c>
      <c r="C104" s="4">
        <v>1386.1</v>
      </c>
      <c r="D104" s="4">
        <v>348.3</v>
      </c>
      <c r="E104" s="4">
        <v>424</v>
      </c>
      <c r="F104" s="4">
        <v>383.7</v>
      </c>
      <c r="G104" s="4">
        <v>1475.55</v>
      </c>
      <c r="H104" s="4">
        <v>291.8</v>
      </c>
      <c r="I104" s="4">
        <v>34.299999999999997</v>
      </c>
      <c r="J104" s="4">
        <v>1196.8</v>
      </c>
      <c r="K104" s="4">
        <v>465.35</v>
      </c>
      <c r="L104" s="3"/>
      <c r="M104" s="10">
        <f t="shared" si="11"/>
        <v>-3.8362984113039085</v>
      </c>
      <c r="N104" s="10">
        <f t="shared" si="12"/>
        <v>1.4825932569462241</v>
      </c>
      <c r="O104" s="10">
        <f t="shared" si="13"/>
        <v>0.72296124927703875</v>
      </c>
      <c r="P104" s="10">
        <f t="shared" si="14"/>
        <v>0.71258907363420432</v>
      </c>
      <c r="Q104" s="10">
        <f t="shared" si="15"/>
        <v>-0.41784537125950888</v>
      </c>
      <c r="R104" s="10">
        <f t="shared" si="16"/>
        <v>-3.0136716182463608</v>
      </c>
      <c r="S104" s="10">
        <f t="shared" si="17"/>
        <v>3.7695590327169359</v>
      </c>
      <c r="T104" s="10">
        <f t="shared" si="18"/>
        <v>2.0833333333333206</v>
      </c>
      <c r="U104" s="10">
        <f t="shared" si="19"/>
        <v>1.6002377010908704</v>
      </c>
      <c r="V104" s="10">
        <f t="shared" si="20"/>
        <v>0.23694130317717238</v>
      </c>
    </row>
    <row r="105" spans="1:22" ht="15" thickBot="1">
      <c r="A105" s="8">
        <v>43705.645833333336</v>
      </c>
      <c r="B105" s="4">
        <v>682.95</v>
      </c>
      <c r="C105" s="4">
        <v>1365.85</v>
      </c>
      <c r="D105" s="4">
        <v>345.8</v>
      </c>
      <c r="E105" s="4">
        <v>421</v>
      </c>
      <c r="F105" s="4">
        <v>385.31</v>
      </c>
      <c r="G105" s="4">
        <v>1521.4</v>
      </c>
      <c r="H105" s="4">
        <v>281.2</v>
      </c>
      <c r="I105" s="4">
        <v>33.6</v>
      </c>
      <c r="J105" s="4">
        <v>1177.95</v>
      </c>
      <c r="K105" s="4">
        <v>464.25</v>
      </c>
      <c r="L105" s="3"/>
      <c r="M105" s="10">
        <f t="shared" si="11"/>
        <v>2.8306858390423955</v>
      </c>
      <c r="N105" s="10">
        <f t="shared" si="12"/>
        <v>1.1328717929732297</v>
      </c>
      <c r="O105" s="10">
        <f t="shared" si="13"/>
        <v>0.66957787481805275</v>
      </c>
      <c r="P105" s="10">
        <f t="shared" si="14"/>
        <v>0.56132807834707343</v>
      </c>
      <c r="Q105" s="10">
        <f t="shared" si="15"/>
        <v>1.4507635597682966</v>
      </c>
      <c r="R105" s="10">
        <f t="shared" si="16"/>
        <v>0.20087595086773025</v>
      </c>
      <c r="S105" s="10">
        <f t="shared" si="17"/>
        <v>2.7214611872146079</v>
      </c>
      <c r="T105" s="10">
        <f t="shared" si="18"/>
        <v>-1.0309278350515505</v>
      </c>
      <c r="U105" s="10">
        <f t="shared" si="19"/>
        <v>0.17007525830179854</v>
      </c>
      <c r="V105" s="10">
        <f t="shared" si="20"/>
        <v>-0.20421324161650659</v>
      </c>
    </row>
    <row r="106" spans="1:22" ht="15" thickBot="1">
      <c r="A106" s="8">
        <v>43706.645833333336</v>
      </c>
      <c r="B106" s="4">
        <v>664.15</v>
      </c>
      <c r="C106" s="4">
        <v>1350.55</v>
      </c>
      <c r="D106" s="4">
        <v>343.5</v>
      </c>
      <c r="E106" s="4">
        <v>418.65</v>
      </c>
      <c r="F106" s="4">
        <v>379.8</v>
      </c>
      <c r="G106" s="4">
        <v>1518.35</v>
      </c>
      <c r="H106" s="4">
        <v>273.75</v>
      </c>
      <c r="I106" s="4">
        <v>33.950000000000003</v>
      </c>
      <c r="J106" s="4">
        <v>1175.95</v>
      </c>
      <c r="K106" s="4">
        <v>465.2</v>
      </c>
      <c r="L106" s="3"/>
      <c r="M106" s="10">
        <f t="shared" si="11"/>
        <v>-3.2133488778781794</v>
      </c>
      <c r="N106" s="10">
        <f t="shared" si="12"/>
        <v>-3.2384022926741927</v>
      </c>
      <c r="O106" s="10">
        <f t="shared" si="13"/>
        <v>-0.95155709342560879</v>
      </c>
      <c r="P106" s="10">
        <f t="shared" si="14"/>
        <v>-2.7187173231091073</v>
      </c>
      <c r="Q106" s="10">
        <f t="shared" si="15"/>
        <v>-0.81479160137887929</v>
      </c>
      <c r="R106" s="10">
        <f t="shared" si="16"/>
        <v>0.67632529920762641</v>
      </c>
      <c r="S106" s="10">
        <f t="shared" si="17"/>
        <v>1.9173492181682712</v>
      </c>
      <c r="T106" s="10">
        <f t="shared" si="18"/>
        <v>-4.2313117066290546</v>
      </c>
      <c r="U106" s="10">
        <f t="shared" si="19"/>
        <v>-2.1875649823248038</v>
      </c>
      <c r="V106" s="10">
        <f t="shared" si="20"/>
        <v>-1.5345539210498467</v>
      </c>
    </row>
    <row r="107" spans="1:22" ht="15" thickBot="1">
      <c r="A107" s="8">
        <v>43707.645833333336</v>
      </c>
      <c r="B107" s="4">
        <v>686.2</v>
      </c>
      <c r="C107" s="4">
        <v>1395.75</v>
      </c>
      <c r="D107" s="4">
        <v>346.8</v>
      </c>
      <c r="E107" s="4">
        <v>430.35</v>
      </c>
      <c r="F107" s="4">
        <v>382.92</v>
      </c>
      <c r="G107" s="4">
        <v>1508.15</v>
      </c>
      <c r="H107" s="4">
        <v>268.60000000000002</v>
      </c>
      <c r="I107" s="4">
        <v>35.450000000000003</v>
      </c>
      <c r="J107" s="4">
        <v>1202.25</v>
      </c>
      <c r="K107" s="4">
        <v>472.45</v>
      </c>
      <c r="L107" s="3"/>
      <c r="M107" s="10">
        <f t="shared" si="11"/>
        <v>-0.47139023859598228</v>
      </c>
      <c r="N107" s="10">
        <f t="shared" si="12"/>
        <v>3.8543100561776815</v>
      </c>
      <c r="O107" s="10">
        <f t="shared" si="13"/>
        <v>2.9538370194448533</v>
      </c>
      <c r="P107" s="10">
        <f t="shared" si="14"/>
        <v>3.8865419432709771</v>
      </c>
      <c r="Q107" s="10">
        <f t="shared" si="15"/>
        <v>4.7804077165138947</v>
      </c>
      <c r="R107" s="10">
        <f t="shared" si="16"/>
        <v>0.98429810171080689</v>
      </c>
      <c r="S107" s="10">
        <f t="shared" si="17"/>
        <v>0.97744360902256489</v>
      </c>
      <c r="T107" s="10">
        <f t="shared" si="18"/>
        <v>1.8678160919540394</v>
      </c>
      <c r="U107" s="10">
        <f t="shared" si="19"/>
        <v>3.8436622759663139</v>
      </c>
      <c r="V107" s="10">
        <f t="shared" si="20"/>
        <v>0.61761260781598915</v>
      </c>
    </row>
    <row r="108" spans="1:22" ht="15" thickBot="1">
      <c r="A108" s="8">
        <v>43711.645833333336</v>
      </c>
      <c r="B108" s="4">
        <v>689.45</v>
      </c>
      <c r="C108" s="4">
        <v>1343.95</v>
      </c>
      <c r="D108" s="4">
        <v>336.85</v>
      </c>
      <c r="E108" s="4">
        <v>414.25</v>
      </c>
      <c r="F108" s="4">
        <v>365.45</v>
      </c>
      <c r="G108" s="4">
        <v>1493.45</v>
      </c>
      <c r="H108" s="4">
        <v>266</v>
      </c>
      <c r="I108" s="4">
        <v>34.799999999999997</v>
      </c>
      <c r="J108" s="4">
        <v>1157.75</v>
      </c>
      <c r="K108" s="4">
        <v>469.55</v>
      </c>
      <c r="L108" s="3"/>
      <c r="M108" s="10">
        <f t="shared" si="11"/>
        <v>-6.2291737504250193</v>
      </c>
      <c r="N108" s="10">
        <f t="shared" si="12"/>
        <v>1.999848208864613</v>
      </c>
      <c r="O108" s="10">
        <f t="shared" si="13"/>
        <v>-2.5600231414521164</v>
      </c>
      <c r="P108" s="10">
        <f t="shared" si="14"/>
        <v>-2.7582159624413145</v>
      </c>
      <c r="Q108" s="10">
        <f t="shared" si="15"/>
        <v>-0.76843705875963508</v>
      </c>
      <c r="R108" s="10">
        <f t="shared" si="16"/>
        <v>-0.23047631772329782</v>
      </c>
      <c r="S108" s="10">
        <f t="shared" si="17"/>
        <v>-0.35587188612099219</v>
      </c>
      <c r="T108" s="10">
        <f t="shared" si="18"/>
        <v>-0.14347202295553591</v>
      </c>
      <c r="U108" s="10">
        <f t="shared" si="19"/>
        <v>-0.86059256722041066</v>
      </c>
      <c r="V108" s="10">
        <f t="shared" si="20"/>
        <v>-0.39244802715315358</v>
      </c>
    </row>
    <row r="109" spans="1:22" ht="15" thickBot="1">
      <c r="A109" s="8">
        <v>43712.645833333336</v>
      </c>
      <c r="B109" s="4">
        <v>735.25</v>
      </c>
      <c r="C109" s="4">
        <v>1317.6</v>
      </c>
      <c r="D109" s="4">
        <v>345.7</v>
      </c>
      <c r="E109" s="4">
        <v>426</v>
      </c>
      <c r="F109" s="4">
        <v>368.28</v>
      </c>
      <c r="G109" s="4">
        <v>1496.9</v>
      </c>
      <c r="H109" s="4">
        <v>266.95</v>
      </c>
      <c r="I109" s="4">
        <v>34.85</v>
      </c>
      <c r="J109" s="4">
        <v>1167.8</v>
      </c>
      <c r="K109" s="4">
        <v>471.4</v>
      </c>
      <c r="L109" s="3"/>
      <c r="M109" s="10">
        <f t="shared" si="11"/>
        <v>-0.30508474576271188</v>
      </c>
      <c r="N109" s="10">
        <f t="shared" si="12"/>
        <v>0.72624417093494387</v>
      </c>
      <c r="O109" s="10">
        <f t="shared" si="13"/>
        <v>-0.57520851308599374</v>
      </c>
      <c r="P109" s="10">
        <f t="shared" si="14"/>
        <v>-0.38582953349701332</v>
      </c>
      <c r="Q109" s="10">
        <f t="shared" si="15"/>
        <v>1.6814379193241047</v>
      </c>
      <c r="R109" s="10">
        <f t="shared" si="16"/>
        <v>-6.6800267201008049E-3</v>
      </c>
      <c r="S109" s="10">
        <f t="shared" si="17"/>
        <v>-1.275887573964493</v>
      </c>
      <c r="T109" s="10">
        <f t="shared" si="18"/>
        <v>-1.8309859154929538</v>
      </c>
      <c r="U109" s="10">
        <f t="shared" si="19"/>
        <v>-0.19229947438143669</v>
      </c>
      <c r="V109" s="10">
        <f t="shared" si="20"/>
        <v>-1.4632107023411371</v>
      </c>
    </row>
    <row r="110" spans="1:22" ht="15" thickBot="1">
      <c r="A110" s="8">
        <v>43713.645833333336</v>
      </c>
      <c r="B110" s="4">
        <v>737.5</v>
      </c>
      <c r="C110" s="4">
        <v>1308.0999999999999</v>
      </c>
      <c r="D110" s="4">
        <v>347.7</v>
      </c>
      <c r="E110" s="4">
        <v>427.65</v>
      </c>
      <c r="F110" s="4">
        <v>362.19</v>
      </c>
      <c r="G110" s="4">
        <v>1497</v>
      </c>
      <c r="H110" s="4">
        <v>270.39999999999998</v>
      </c>
      <c r="I110" s="4">
        <v>35.5</v>
      </c>
      <c r="J110" s="4">
        <v>1170.05</v>
      </c>
      <c r="K110" s="4">
        <v>478.4</v>
      </c>
      <c r="L110" s="3"/>
      <c r="M110" s="10">
        <f t="shared" si="11"/>
        <v>1.5840220385674932</v>
      </c>
      <c r="N110" s="10">
        <f t="shared" si="12"/>
        <v>-1.727894222823229</v>
      </c>
      <c r="O110" s="10">
        <f t="shared" si="13"/>
        <v>-0.44380816034359666</v>
      </c>
      <c r="P110" s="10">
        <f t="shared" si="14"/>
        <v>1.8456775422719696</v>
      </c>
      <c r="Q110" s="10">
        <f t="shared" si="15"/>
        <v>-1.15711049859455</v>
      </c>
      <c r="R110" s="10">
        <f t="shared" si="16"/>
        <v>-0.21330489268097888</v>
      </c>
      <c r="S110" s="10">
        <f t="shared" si="17"/>
        <v>-0.78884608328748262</v>
      </c>
      <c r="T110" s="10">
        <f t="shared" si="18"/>
        <v>-0.56022408963586223</v>
      </c>
      <c r="U110" s="10">
        <f t="shared" si="19"/>
        <v>-1.5316642120765871</v>
      </c>
      <c r="V110" s="10">
        <f t="shared" si="20"/>
        <v>0.73699726258159615</v>
      </c>
    </row>
    <row r="111" spans="1:22" ht="15" thickBot="1">
      <c r="A111" s="8">
        <v>43714.645833333336</v>
      </c>
      <c r="B111" s="4">
        <v>726</v>
      </c>
      <c r="C111" s="4">
        <v>1331.1</v>
      </c>
      <c r="D111" s="4">
        <v>349.25</v>
      </c>
      <c r="E111" s="4">
        <v>419.9</v>
      </c>
      <c r="F111" s="4">
        <v>366.43</v>
      </c>
      <c r="G111" s="4">
        <v>1500.2</v>
      </c>
      <c r="H111" s="4">
        <v>272.55</v>
      </c>
      <c r="I111" s="4">
        <v>35.700000000000003</v>
      </c>
      <c r="J111" s="4">
        <v>1188.25</v>
      </c>
      <c r="K111" s="4">
        <v>474.9</v>
      </c>
      <c r="L111" s="3"/>
      <c r="M111" s="10">
        <f t="shared" si="11"/>
        <v>-1.6060174832283016</v>
      </c>
      <c r="N111" s="10">
        <f t="shared" si="12"/>
        <v>-0.29213483146068098</v>
      </c>
      <c r="O111" s="10">
        <f t="shared" si="13"/>
        <v>-2.0199186421657984</v>
      </c>
      <c r="P111" s="10">
        <f t="shared" si="14"/>
        <v>-1.1906179307063072E-2</v>
      </c>
      <c r="Q111" s="10">
        <f t="shared" si="15"/>
        <v>7.9204675807073924E-2</v>
      </c>
      <c r="R111" s="10">
        <f t="shared" si="16"/>
        <v>0.4082725386520405</v>
      </c>
      <c r="S111" s="10">
        <f t="shared" si="17"/>
        <v>-1.8191642651296869</v>
      </c>
      <c r="T111" s="10">
        <f t="shared" si="18"/>
        <v>0.99009900990099398</v>
      </c>
      <c r="U111" s="10">
        <f t="shared" si="19"/>
        <v>-2.5505392217164813</v>
      </c>
      <c r="V111" s="10">
        <f t="shared" si="20"/>
        <v>-2.1052631578952156E-2</v>
      </c>
    </row>
    <row r="112" spans="1:22" ht="15" thickBot="1">
      <c r="A112" s="8">
        <v>43717.645833333336</v>
      </c>
      <c r="B112" s="4">
        <v>737.85</v>
      </c>
      <c r="C112" s="4">
        <v>1335</v>
      </c>
      <c r="D112" s="4">
        <v>356.45</v>
      </c>
      <c r="E112" s="4">
        <v>419.95</v>
      </c>
      <c r="F112" s="4">
        <v>366.14</v>
      </c>
      <c r="G112" s="4">
        <v>1494.1</v>
      </c>
      <c r="H112" s="4">
        <v>277.60000000000002</v>
      </c>
      <c r="I112" s="4">
        <v>35.35</v>
      </c>
      <c r="J112" s="4">
        <v>1219.3499999999999</v>
      </c>
      <c r="K112" s="4">
        <v>475</v>
      </c>
      <c r="L112" s="3"/>
      <c r="M112" s="10">
        <f t="shared" si="11"/>
        <v>-0.22986951524574836</v>
      </c>
      <c r="N112" s="10">
        <f t="shared" si="12"/>
        <v>-2.707429945705651</v>
      </c>
      <c r="O112" s="10">
        <f t="shared" si="13"/>
        <v>0.38017459870458065</v>
      </c>
      <c r="P112" s="10">
        <f t="shared" si="14"/>
        <v>-2.1209649225032101</v>
      </c>
      <c r="Q112" s="10">
        <f t="shared" si="15"/>
        <v>-2.5575515635395911</v>
      </c>
      <c r="R112" s="10">
        <f t="shared" si="16"/>
        <v>-0.20705316590970721</v>
      </c>
      <c r="S112" s="10">
        <f t="shared" si="17"/>
        <v>-1.890793426400412</v>
      </c>
      <c r="T112" s="10">
        <f t="shared" si="18"/>
        <v>-1.2569832402234518</v>
      </c>
      <c r="U112" s="10">
        <f t="shared" si="19"/>
        <v>-0.44090630740968284</v>
      </c>
      <c r="V112" s="10">
        <f t="shared" si="20"/>
        <v>0.67825349724459272</v>
      </c>
    </row>
    <row r="113" spans="1:22" ht="15" thickBot="1">
      <c r="A113" s="8">
        <v>43719.645833333336</v>
      </c>
      <c r="B113" s="4">
        <v>739.55</v>
      </c>
      <c r="C113" s="4">
        <v>1372.15</v>
      </c>
      <c r="D113" s="4">
        <v>355.1</v>
      </c>
      <c r="E113" s="4">
        <v>429.05</v>
      </c>
      <c r="F113" s="4">
        <v>375.75</v>
      </c>
      <c r="G113" s="4">
        <v>1497.2</v>
      </c>
      <c r="H113" s="4">
        <v>282.95</v>
      </c>
      <c r="I113" s="4">
        <v>35.799999999999997</v>
      </c>
      <c r="J113" s="4">
        <v>1224.75</v>
      </c>
      <c r="K113" s="4">
        <v>471.8</v>
      </c>
      <c r="L113" s="3"/>
      <c r="M113" s="10">
        <f t="shared" si="11"/>
        <v>-5.5250383239652532</v>
      </c>
      <c r="N113" s="10">
        <f t="shared" si="12"/>
        <v>-1.301924114367913</v>
      </c>
      <c r="O113" s="10">
        <f t="shared" si="13"/>
        <v>2.1723493022586711</v>
      </c>
      <c r="P113" s="10">
        <f t="shared" si="14"/>
        <v>0.31564180500351241</v>
      </c>
      <c r="Q113" s="10">
        <f t="shared" si="15"/>
        <v>0.87789948453607758</v>
      </c>
      <c r="R113" s="10">
        <f t="shared" si="16"/>
        <v>2.6358183376178266</v>
      </c>
      <c r="S113" s="10">
        <f t="shared" si="17"/>
        <v>-6.385442514474776</v>
      </c>
      <c r="T113" s="10">
        <f t="shared" si="18"/>
        <v>0.98730606488009665</v>
      </c>
      <c r="U113" s="10">
        <f t="shared" si="19"/>
        <v>-0.34986371587811355</v>
      </c>
      <c r="V113" s="10">
        <f t="shared" si="20"/>
        <v>0.85506626763574178</v>
      </c>
    </row>
    <row r="114" spans="1:22" ht="15" thickBot="1">
      <c r="A114" s="8">
        <v>43720.645833333336</v>
      </c>
      <c r="B114" s="4">
        <v>782.8</v>
      </c>
      <c r="C114" s="4">
        <v>1390.25</v>
      </c>
      <c r="D114" s="4">
        <v>347.55</v>
      </c>
      <c r="E114" s="4">
        <v>427.7</v>
      </c>
      <c r="F114" s="4">
        <v>372.48</v>
      </c>
      <c r="G114" s="4">
        <v>1458.75</v>
      </c>
      <c r="H114" s="4">
        <v>302.25</v>
      </c>
      <c r="I114" s="4">
        <v>35.450000000000003</v>
      </c>
      <c r="J114" s="4">
        <v>1229.05</v>
      </c>
      <c r="K114" s="4">
        <v>467.8</v>
      </c>
      <c r="L114" s="3"/>
      <c r="M114" s="10">
        <f t="shared" si="11"/>
        <v>-0.48309178743962217</v>
      </c>
      <c r="N114" s="10">
        <f t="shared" si="12"/>
        <v>-0.59702559702559055</v>
      </c>
      <c r="O114" s="10">
        <f t="shared" si="13"/>
        <v>1.3117621337997376</v>
      </c>
      <c r="P114" s="10">
        <f t="shared" si="14"/>
        <v>-5.8418039490594702E-2</v>
      </c>
      <c r="Q114" s="10">
        <f t="shared" si="15"/>
        <v>0.39350978383915597</v>
      </c>
      <c r="R114" s="10">
        <f t="shared" si="16"/>
        <v>4.1148030038055693E-2</v>
      </c>
      <c r="S114" s="10">
        <f t="shared" si="17"/>
        <v>-2.8915662650602409</v>
      </c>
      <c r="T114" s="10">
        <f t="shared" si="18"/>
        <v>-1.253481894150406</v>
      </c>
      <c r="U114" s="10">
        <f t="shared" si="19"/>
        <v>-1.3840969269036349</v>
      </c>
      <c r="V114" s="10">
        <f t="shared" si="20"/>
        <v>-0.25586353944562656</v>
      </c>
    </row>
    <row r="115" spans="1:22" ht="15" thickBot="1">
      <c r="A115" s="8">
        <v>43721.645833333336</v>
      </c>
      <c r="B115" s="4">
        <v>786.6</v>
      </c>
      <c r="C115" s="4">
        <v>1398.6</v>
      </c>
      <c r="D115" s="4">
        <v>343.05</v>
      </c>
      <c r="E115" s="4">
        <v>427.95</v>
      </c>
      <c r="F115" s="4">
        <v>371.02</v>
      </c>
      <c r="G115" s="4">
        <v>1458.15</v>
      </c>
      <c r="H115" s="4">
        <v>311.25</v>
      </c>
      <c r="I115" s="4">
        <v>35.9</v>
      </c>
      <c r="J115" s="4">
        <v>1246.3</v>
      </c>
      <c r="K115" s="4">
        <v>469</v>
      </c>
      <c r="L115" s="3"/>
      <c r="M115" s="10">
        <f t="shared" si="11"/>
        <v>-3.4313424590264479</v>
      </c>
      <c r="N115" s="10">
        <f t="shared" si="12"/>
        <v>1.6461353973618127</v>
      </c>
      <c r="O115" s="10">
        <f t="shared" si="13"/>
        <v>-0.27616279069767113</v>
      </c>
      <c r="P115" s="10">
        <f t="shared" si="14"/>
        <v>0.26944704779755796</v>
      </c>
      <c r="Q115" s="10">
        <f t="shared" si="15"/>
        <v>-2.8107400130975817</v>
      </c>
      <c r="R115" s="10">
        <f t="shared" si="16"/>
        <v>1.5530870216248343</v>
      </c>
      <c r="S115" s="10">
        <f t="shared" si="17"/>
        <v>-16.161616161616163</v>
      </c>
      <c r="T115" s="10">
        <f t="shared" si="18"/>
        <v>0.56022408963584236</v>
      </c>
      <c r="U115" s="10">
        <f t="shared" si="19"/>
        <v>0.30583501006035851</v>
      </c>
      <c r="V115" s="10">
        <f t="shared" si="20"/>
        <v>-0.3188097768331562</v>
      </c>
    </row>
    <row r="116" spans="1:22" ht="15" thickBot="1">
      <c r="A116" s="8">
        <v>43724.645833333336</v>
      </c>
      <c r="B116" s="4">
        <v>814.55</v>
      </c>
      <c r="C116" s="4">
        <v>1375.95</v>
      </c>
      <c r="D116" s="4">
        <v>344</v>
      </c>
      <c r="E116" s="4">
        <v>426.8</v>
      </c>
      <c r="F116" s="4">
        <v>381.75</v>
      </c>
      <c r="G116" s="4">
        <v>1435.85</v>
      </c>
      <c r="H116" s="4">
        <v>371.25</v>
      </c>
      <c r="I116" s="4">
        <v>35.700000000000003</v>
      </c>
      <c r="J116" s="4">
        <v>1242.5</v>
      </c>
      <c r="K116" s="4">
        <v>470.5</v>
      </c>
      <c r="L116" s="3"/>
      <c r="M116" s="10">
        <f t="shared" si="11"/>
        <v>1.8951713785338977</v>
      </c>
      <c r="N116" s="10">
        <f t="shared" si="12"/>
        <v>3.2530391715443598</v>
      </c>
      <c r="O116" s="10">
        <f t="shared" si="13"/>
        <v>1.2211269677798962</v>
      </c>
      <c r="P116" s="10">
        <f t="shared" si="14"/>
        <v>53.38724168912848</v>
      </c>
      <c r="Q116" s="10">
        <f t="shared" si="15"/>
        <v>-0.16475757100266633</v>
      </c>
      <c r="R116" s="10">
        <f t="shared" si="16"/>
        <v>1.4699127239320133</v>
      </c>
      <c r="S116" s="10">
        <f t="shared" si="17"/>
        <v>9.1911764705882355</v>
      </c>
      <c r="T116" s="10">
        <f t="shared" si="18"/>
        <v>4.0816326530612415</v>
      </c>
      <c r="U116" s="10">
        <f t="shared" si="19"/>
        <v>-5.228653018542339E-2</v>
      </c>
      <c r="V116" s="10">
        <f t="shared" si="20"/>
        <v>2.1382828611744324</v>
      </c>
    </row>
    <row r="117" spans="1:22" ht="15" thickBot="1">
      <c r="A117" s="8">
        <v>43725.645833333336</v>
      </c>
      <c r="B117" s="4">
        <v>799.4</v>
      </c>
      <c r="C117" s="4">
        <v>1332.6</v>
      </c>
      <c r="D117" s="4">
        <v>339.85</v>
      </c>
      <c r="E117" s="4">
        <v>278.25</v>
      </c>
      <c r="F117" s="4">
        <v>382.38</v>
      </c>
      <c r="G117" s="4">
        <v>1415.05</v>
      </c>
      <c r="H117" s="4">
        <v>340</v>
      </c>
      <c r="I117" s="4">
        <v>34.299999999999997</v>
      </c>
      <c r="J117" s="4">
        <v>1243.1500000000001</v>
      </c>
      <c r="K117" s="4">
        <v>460.65</v>
      </c>
      <c r="L117" s="3"/>
      <c r="M117" s="10">
        <f t="shared" si="11"/>
        <v>-0.23711468863097182</v>
      </c>
      <c r="N117" s="10">
        <f t="shared" si="12"/>
        <v>0.16536380036078008</v>
      </c>
      <c r="O117" s="10">
        <f t="shared" si="13"/>
        <v>1.266388557806913</v>
      </c>
      <c r="P117" s="10">
        <f t="shared" si="14"/>
        <v>-4.75782988190997</v>
      </c>
      <c r="Q117" s="10">
        <f t="shared" si="15"/>
        <v>-0.12798077676496175</v>
      </c>
      <c r="R117" s="10">
        <f t="shared" si="16"/>
        <v>-1.3145965548504175</v>
      </c>
      <c r="S117" s="10">
        <f t="shared" si="17"/>
        <v>0.47281323877069231</v>
      </c>
      <c r="T117" s="10">
        <f t="shared" si="18"/>
        <v>0.58651026392960626</v>
      </c>
      <c r="U117" s="10">
        <f t="shared" si="19"/>
        <v>-0.3486973947895719</v>
      </c>
      <c r="V117" s="10">
        <f t="shared" si="20"/>
        <v>0.43606235691703915</v>
      </c>
    </row>
    <row r="118" spans="1:22" ht="15" thickBot="1">
      <c r="A118" s="8">
        <v>43726.645833333336</v>
      </c>
      <c r="B118" s="4">
        <v>801.3</v>
      </c>
      <c r="C118" s="4">
        <v>1330.4</v>
      </c>
      <c r="D118" s="4">
        <v>335.6</v>
      </c>
      <c r="E118" s="4">
        <v>292.14999999999998</v>
      </c>
      <c r="F118" s="4">
        <v>382.87</v>
      </c>
      <c r="G118" s="4">
        <v>1433.9</v>
      </c>
      <c r="H118" s="4">
        <v>338.4</v>
      </c>
      <c r="I118" s="4">
        <v>34.1</v>
      </c>
      <c r="J118" s="4">
        <v>1247.5</v>
      </c>
      <c r="K118" s="4">
        <v>458.65</v>
      </c>
      <c r="L118" s="3"/>
      <c r="M118" s="10">
        <f t="shared" si="11"/>
        <v>1.7976243409769392</v>
      </c>
      <c r="N118" s="10">
        <f t="shared" si="12"/>
        <v>3.7551179567167159</v>
      </c>
      <c r="O118" s="10">
        <f t="shared" si="13"/>
        <v>-0.59241706161137431</v>
      </c>
      <c r="P118" s="10">
        <f t="shared" si="14"/>
        <v>-4.7595762021189971</v>
      </c>
      <c r="Q118" s="10">
        <f t="shared" si="15"/>
        <v>4.3469966205167312</v>
      </c>
      <c r="R118" s="10">
        <f t="shared" si="16"/>
        <v>1.5006724711545298</v>
      </c>
      <c r="S118" s="10">
        <f t="shared" si="17"/>
        <v>1.0903659447348699</v>
      </c>
      <c r="T118" s="10">
        <f t="shared" si="18"/>
        <v>-4.3478260869565144</v>
      </c>
      <c r="U118" s="10">
        <f t="shared" si="19"/>
        <v>1.0776211310970631</v>
      </c>
      <c r="V118" s="10">
        <f t="shared" si="20"/>
        <v>1.4600154850127123</v>
      </c>
    </row>
    <row r="119" spans="1:22" ht="15" thickBot="1">
      <c r="A119" s="8">
        <v>43727.645833333336</v>
      </c>
      <c r="B119" s="4">
        <v>787.15</v>
      </c>
      <c r="C119" s="4">
        <v>1282.25</v>
      </c>
      <c r="D119" s="4">
        <v>337.6</v>
      </c>
      <c r="E119" s="4">
        <v>306.75</v>
      </c>
      <c r="F119" s="4">
        <v>366.92</v>
      </c>
      <c r="G119" s="4">
        <v>1412.7</v>
      </c>
      <c r="H119" s="4">
        <v>334.75</v>
      </c>
      <c r="I119" s="4">
        <v>35.65</v>
      </c>
      <c r="J119" s="4">
        <v>1234.2</v>
      </c>
      <c r="K119" s="4">
        <v>452.05</v>
      </c>
      <c r="L119" s="3"/>
      <c r="M119" s="10">
        <f t="shared" si="11"/>
        <v>-2.2598870056497233</v>
      </c>
      <c r="N119" s="10">
        <f t="shared" si="12"/>
        <v>-9.6752606367990914</v>
      </c>
      <c r="O119" s="10">
        <f t="shared" si="13"/>
        <v>-5.2749719416385963</v>
      </c>
      <c r="P119" s="10">
        <f t="shared" si="14"/>
        <v>-4.7508150908244096</v>
      </c>
      <c r="Q119" s="10">
        <f t="shared" si="15"/>
        <v>-6.0095291766996208</v>
      </c>
      <c r="R119" s="10">
        <f t="shared" si="16"/>
        <v>-3.8554462857726115</v>
      </c>
      <c r="S119" s="10">
        <f t="shared" si="17"/>
        <v>-2.4905330614622812</v>
      </c>
      <c r="T119" s="10">
        <f t="shared" si="18"/>
        <v>0.14044943820223918</v>
      </c>
      <c r="U119" s="10">
        <f t="shared" si="19"/>
        <v>-7.0457540952739564</v>
      </c>
      <c r="V119" s="10">
        <f t="shared" si="20"/>
        <v>-2.4282322469242392</v>
      </c>
    </row>
    <row r="120" spans="1:22" ht="15" thickBot="1">
      <c r="A120" s="8">
        <v>43728.645833333336</v>
      </c>
      <c r="B120" s="4">
        <v>805.35</v>
      </c>
      <c r="C120" s="4">
        <v>1419.6</v>
      </c>
      <c r="D120" s="4">
        <v>356.4</v>
      </c>
      <c r="E120" s="4">
        <v>322.05</v>
      </c>
      <c r="F120" s="4">
        <v>390.38</v>
      </c>
      <c r="G120" s="4">
        <v>1469.35</v>
      </c>
      <c r="H120" s="4">
        <v>343.3</v>
      </c>
      <c r="I120" s="4">
        <v>35.6</v>
      </c>
      <c r="J120" s="4">
        <v>1327.75</v>
      </c>
      <c r="K120" s="4">
        <v>463.3</v>
      </c>
      <c r="L120" s="3"/>
      <c r="M120" s="10">
        <f t="shared" si="11"/>
        <v>0.75691229826098694</v>
      </c>
      <c r="N120" s="10">
        <f t="shared" si="12"/>
        <v>-6.0831596705368698</v>
      </c>
      <c r="O120" s="10">
        <f t="shared" si="13"/>
        <v>2.4137931034482691</v>
      </c>
      <c r="P120" s="10">
        <f t="shared" si="14"/>
        <v>-4.7612006505988367</v>
      </c>
      <c r="Q120" s="10">
        <f t="shared" si="15"/>
        <v>-2.0573034271664383</v>
      </c>
      <c r="R120" s="10">
        <f t="shared" si="16"/>
        <v>-7.8204692281543073E-2</v>
      </c>
      <c r="S120" s="10">
        <f t="shared" si="17"/>
        <v>3.0003000300030003</v>
      </c>
      <c r="T120" s="10">
        <f t="shared" si="18"/>
        <v>-6.0686015831134492</v>
      </c>
      <c r="U120" s="10">
        <f t="shared" si="19"/>
        <v>-8.1173661811009961</v>
      </c>
      <c r="V120" s="10">
        <f t="shared" si="20"/>
        <v>3.2078413900646101</v>
      </c>
    </row>
    <row r="121" spans="1:22" ht="15" thickBot="1">
      <c r="A121" s="8">
        <v>43731.645833333336</v>
      </c>
      <c r="B121" s="4">
        <v>799.3</v>
      </c>
      <c r="C121" s="4">
        <v>1511.55</v>
      </c>
      <c r="D121" s="4">
        <v>348</v>
      </c>
      <c r="E121" s="4">
        <v>338.15</v>
      </c>
      <c r="F121" s="4">
        <v>398.58</v>
      </c>
      <c r="G121" s="4">
        <v>1470.5</v>
      </c>
      <c r="H121" s="4">
        <v>333.3</v>
      </c>
      <c r="I121" s="4">
        <v>37.9</v>
      </c>
      <c r="J121" s="4">
        <v>1445.05</v>
      </c>
      <c r="K121" s="4">
        <v>448.9</v>
      </c>
      <c r="L121" s="3"/>
      <c r="M121" s="10">
        <f t="shared" si="11"/>
        <v>-0.46077210460772677</v>
      </c>
      <c r="N121" s="10">
        <f t="shared" si="12"/>
        <v>-0.31326254698938205</v>
      </c>
      <c r="O121" s="10">
        <f t="shared" si="13"/>
        <v>-0.18643338591710232</v>
      </c>
      <c r="P121" s="10">
        <f t="shared" si="14"/>
        <v>-4.7598929728207393</v>
      </c>
      <c r="Q121" s="10">
        <f t="shared" si="15"/>
        <v>1.3527945888216431</v>
      </c>
      <c r="R121" s="10">
        <f t="shared" si="16"/>
        <v>1.1974399559562379</v>
      </c>
      <c r="S121" s="10">
        <f t="shared" si="17"/>
        <v>-4.2516518241884542</v>
      </c>
      <c r="T121" s="10">
        <f t="shared" si="18"/>
        <v>-0.39421813403416189</v>
      </c>
      <c r="U121" s="10">
        <f t="shared" si="19"/>
        <v>0.67930049467010378</v>
      </c>
      <c r="V121" s="10">
        <f t="shared" si="20"/>
        <v>-0.29983342587451917</v>
      </c>
    </row>
    <row r="122" spans="1:22" ht="15" thickBot="1">
      <c r="A122" s="8">
        <v>43732.645833333336</v>
      </c>
      <c r="B122" s="4">
        <v>803</v>
      </c>
      <c r="C122" s="4">
        <v>1516.3</v>
      </c>
      <c r="D122" s="4">
        <v>348.65</v>
      </c>
      <c r="E122" s="4">
        <v>355.05</v>
      </c>
      <c r="F122" s="4">
        <v>393.26</v>
      </c>
      <c r="G122" s="4">
        <v>1453.1</v>
      </c>
      <c r="H122" s="4">
        <v>348.1</v>
      </c>
      <c r="I122" s="4">
        <v>38.049999999999997</v>
      </c>
      <c r="J122" s="4">
        <v>1435.3</v>
      </c>
      <c r="K122" s="4">
        <v>450.25</v>
      </c>
      <c r="L122" s="3"/>
      <c r="M122" s="10">
        <f t="shared" si="11"/>
        <v>-1.7496635262449474</v>
      </c>
      <c r="N122" s="10">
        <f t="shared" si="12"/>
        <v>0.82452290710817622</v>
      </c>
      <c r="O122" s="10">
        <f t="shared" si="13"/>
        <v>2.0488804331918633</v>
      </c>
      <c r="P122" s="10">
        <f t="shared" si="14"/>
        <v>-4.7612660944206002</v>
      </c>
      <c r="Q122" s="10">
        <f t="shared" si="15"/>
        <v>0.77646516157137391</v>
      </c>
      <c r="R122" s="10">
        <f t="shared" si="16"/>
        <v>1.7897796924801201</v>
      </c>
      <c r="S122" s="10">
        <f t="shared" si="17"/>
        <v>1.5460910151691982</v>
      </c>
      <c r="T122" s="10">
        <f t="shared" si="18"/>
        <v>1.1968085106382866</v>
      </c>
      <c r="U122" s="10">
        <f t="shared" si="19"/>
        <v>-0.49913344887348665</v>
      </c>
      <c r="V122" s="10">
        <f t="shared" si="20"/>
        <v>3.6010124252185864</v>
      </c>
    </row>
    <row r="123" spans="1:22" ht="15" thickBot="1">
      <c r="A123" s="8">
        <v>43733.645833333336</v>
      </c>
      <c r="B123" s="4">
        <v>817.3</v>
      </c>
      <c r="C123" s="4">
        <v>1503.9</v>
      </c>
      <c r="D123" s="4">
        <v>341.65</v>
      </c>
      <c r="E123" s="4">
        <v>372.8</v>
      </c>
      <c r="F123" s="4">
        <v>390.23</v>
      </c>
      <c r="G123" s="4">
        <v>1427.55</v>
      </c>
      <c r="H123" s="4">
        <v>342.8</v>
      </c>
      <c r="I123" s="4">
        <v>37.6</v>
      </c>
      <c r="J123" s="4">
        <v>1442.5</v>
      </c>
      <c r="K123" s="4">
        <v>434.6</v>
      </c>
      <c r="L123" s="3"/>
      <c r="M123" s="10">
        <f t="shared" si="11"/>
        <v>-1.0412882915607244</v>
      </c>
      <c r="N123" s="10">
        <f t="shared" si="12"/>
        <v>-2.8488372093023195</v>
      </c>
      <c r="O123" s="10">
        <f t="shared" si="13"/>
        <v>-0.69757302717629244</v>
      </c>
      <c r="P123" s="10">
        <f t="shared" si="14"/>
        <v>-0.94327089145742293</v>
      </c>
      <c r="Q123" s="10">
        <f t="shared" si="15"/>
        <v>-0.8939682539682493</v>
      </c>
      <c r="R123" s="10">
        <f t="shared" si="16"/>
        <v>-0.11544920235097195</v>
      </c>
      <c r="S123" s="10">
        <f t="shared" si="17"/>
        <v>0.9274252907404783</v>
      </c>
      <c r="T123" s="10">
        <f t="shared" si="18"/>
        <v>-2.7166882276843394</v>
      </c>
      <c r="U123" s="10">
        <f t="shared" si="19"/>
        <v>-3.1749228084306589</v>
      </c>
      <c r="V123" s="10">
        <f t="shared" si="20"/>
        <v>-0.87809328315656654</v>
      </c>
    </row>
    <row r="124" spans="1:22" ht="15" thickBot="1">
      <c r="A124" s="8">
        <v>43734.645833333336</v>
      </c>
      <c r="B124" s="4">
        <v>825.9</v>
      </c>
      <c r="C124" s="4">
        <v>1548</v>
      </c>
      <c r="D124" s="4">
        <v>344.05</v>
      </c>
      <c r="E124" s="4">
        <v>376.35</v>
      </c>
      <c r="F124" s="4">
        <v>393.75</v>
      </c>
      <c r="G124" s="4">
        <v>1429.2</v>
      </c>
      <c r="H124" s="4">
        <v>339.65</v>
      </c>
      <c r="I124" s="4">
        <v>38.65</v>
      </c>
      <c r="J124" s="4">
        <v>1489.8</v>
      </c>
      <c r="K124" s="4">
        <v>438.45</v>
      </c>
      <c r="L124" s="3"/>
      <c r="M124" s="10">
        <f t="shared" si="11"/>
        <v>1.7306152614399153</v>
      </c>
      <c r="N124" s="10">
        <f t="shared" si="12"/>
        <v>4.5380875202593227</v>
      </c>
      <c r="O124" s="10">
        <f t="shared" si="13"/>
        <v>-1.4465769120595851</v>
      </c>
      <c r="P124" s="10">
        <f t="shared" si="14"/>
        <v>1.6887327749256957</v>
      </c>
      <c r="Q124" s="10">
        <f t="shared" si="15"/>
        <v>-1.1373907803555221</v>
      </c>
      <c r="R124" s="10">
        <f t="shared" si="16"/>
        <v>2.045624933062018</v>
      </c>
      <c r="S124" s="10">
        <f t="shared" si="17"/>
        <v>7.3652599968389287</v>
      </c>
      <c r="T124" s="10">
        <f t="shared" si="18"/>
        <v>6.9156293222683267</v>
      </c>
      <c r="U124" s="10">
        <f t="shared" si="19"/>
        <v>-1.2756369901593718</v>
      </c>
      <c r="V124" s="10">
        <f t="shared" si="20"/>
        <v>-0.21620391442876391</v>
      </c>
    </row>
    <row r="125" spans="1:22" ht="15" thickBot="1">
      <c r="A125" s="8">
        <v>43735.645833333336</v>
      </c>
      <c r="B125" s="4">
        <v>811.85</v>
      </c>
      <c r="C125" s="4">
        <v>1480.8</v>
      </c>
      <c r="D125" s="4">
        <v>349.1</v>
      </c>
      <c r="E125" s="4">
        <v>370.1</v>
      </c>
      <c r="F125" s="4">
        <v>398.28</v>
      </c>
      <c r="G125" s="4">
        <v>1400.55</v>
      </c>
      <c r="H125" s="4">
        <v>316.35000000000002</v>
      </c>
      <c r="I125" s="4">
        <v>36.15</v>
      </c>
      <c r="J125" s="4">
        <v>1509.05</v>
      </c>
      <c r="K125" s="4">
        <v>439.4</v>
      </c>
      <c r="L125" s="3"/>
      <c r="M125" s="10">
        <f t="shared" si="11"/>
        <v>3.7773232775150287</v>
      </c>
      <c r="N125" s="10">
        <f t="shared" si="12"/>
        <v>7.0290195511546383</v>
      </c>
      <c r="O125" s="10">
        <f t="shared" si="13"/>
        <v>-4.8903419152703957</v>
      </c>
      <c r="P125" s="10">
        <f t="shared" si="14"/>
        <v>-1.3329778725673154</v>
      </c>
      <c r="Q125" s="10">
        <f t="shared" si="15"/>
        <v>4.4230617970163202</v>
      </c>
      <c r="R125" s="10">
        <f t="shared" si="16"/>
        <v>0.36187746327480863</v>
      </c>
      <c r="S125" s="10">
        <f t="shared" si="17"/>
        <v>8.7300223406083646</v>
      </c>
      <c r="T125" s="10">
        <f t="shared" si="18"/>
        <v>5.087209302325582</v>
      </c>
      <c r="U125" s="10">
        <f t="shared" si="19"/>
        <v>-0.46172619636555523</v>
      </c>
      <c r="V125" s="10">
        <f t="shared" si="20"/>
        <v>3.2667450058754355</v>
      </c>
    </row>
    <row r="126" spans="1:22" ht="15" thickBot="1">
      <c r="A126" s="8">
        <v>43738.645833333336</v>
      </c>
      <c r="B126" s="4">
        <v>782.3</v>
      </c>
      <c r="C126" s="4">
        <v>1383.55</v>
      </c>
      <c r="D126" s="4">
        <v>367.05</v>
      </c>
      <c r="E126" s="4">
        <v>375.1</v>
      </c>
      <c r="F126" s="4">
        <v>381.41</v>
      </c>
      <c r="G126" s="4">
        <v>1395.5</v>
      </c>
      <c r="H126" s="4">
        <v>290.95</v>
      </c>
      <c r="I126" s="4">
        <v>34.4</v>
      </c>
      <c r="J126" s="4">
        <v>1516.05</v>
      </c>
      <c r="K126" s="4">
        <v>425.5</v>
      </c>
      <c r="L126" s="3"/>
      <c r="M126" s="10">
        <f t="shared" si="11"/>
        <v>1.7758407597736261</v>
      </c>
      <c r="N126" s="10">
        <f t="shared" si="12"/>
        <v>6.586803281845846</v>
      </c>
      <c r="O126" s="10">
        <f t="shared" si="13"/>
        <v>4.5875480837726235</v>
      </c>
      <c r="P126" s="10">
        <f t="shared" si="14"/>
        <v>2.1514161220043668</v>
      </c>
      <c r="Q126" s="10">
        <f t="shared" si="15"/>
        <v>2.0904710920770881</v>
      </c>
      <c r="R126" s="10">
        <f t="shared" si="16"/>
        <v>1.91710790578784</v>
      </c>
      <c r="S126" s="10">
        <f t="shared" si="17"/>
        <v>2.5555163905534015</v>
      </c>
      <c r="T126" s="10">
        <f t="shared" si="18"/>
        <v>5.8461538461538414</v>
      </c>
      <c r="U126" s="10">
        <f t="shared" si="19"/>
        <v>-1.7625141746314625</v>
      </c>
      <c r="V126" s="10">
        <f t="shared" si="20"/>
        <v>3.114019144553501</v>
      </c>
    </row>
    <row r="127" spans="1:22" ht="15" thickBot="1">
      <c r="A127" s="8">
        <v>43739.645833333336</v>
      </c>
      <c r="B127" s="4">
        <v>768.65</v>
      </c>
      <c r="C127" s="4">
        <v>1298.05</v>
      </c>
      <c r="D127" s="4">
        <v>350.95</v>
      </c>
      <c r="E127" s="4">
        <v>367.2</v>
      </c>
      <c r="F127" s="4">
        <v>373.6</v>
      </c>
      <c r="G127" s="4">
        <v>1369.25</v>
      </c>
      <c r="H127" s="4">
        <v>283.7</v>
      </c>
      <c r="I127" s="4">
        <v>32.5</v>
      </c>
      <c r="J127" s="4">
        <v>1543.25</v>
      </c>
      <c r="K127" s="4">
        <v>412.65</v>
      </c>
      <c r="L127" s="3"/>
      <c r="M127" s="10">
        <f t="shared" si="11"/>
        <v>-4.2538614848031866</v>
      </c>
      <c r="N127" s="10">
        <f t="shared" si="12"/>
        <v>3.3890880127439234</v>
      </c>
      <c r="O127" s="10">
        <f t="shared" si="13"/>
        <v>1.7541316323572083</v>
      </c>
      <c r="P127" s="10">
        <f t="shared" si="14"/>
        <v>0.35528833014485145</v>
      </c>
      <c r="Q127" s="10">
        <f t="shared" si="15"/>
        <v>-1.1614063864123354</v>
      </c>
      <c r="R127" s="10">
        <f t="shared" si="16"/>
        <v>-0.71423392067289615</v>
      </c>
      <c r="S127" s="10">
        <f t="shared" si="17"/>
        <v>0.442556204637989</v>
      </c>
      <c r="T127" s="10">
        <f t="shared" si="18"/>
        <v>2.6856240126382351</v>
      </c>
      <c r="U127" s="10">
        <f t="shared" si="19"/>
        <v>1.153606659456619</v>
      </c>
      <c r="V127" s="10">
        <f t="shared" si="20"/>
        <v>-1.3035159052858276</v>
      </c>
    </row>
    <row r="128" spans="1:22" ht="15" thickBot="1">
      <c r="A128" s="8">
        <v>43741.645833333336</v>
      </c>
      <c r="B128" s="4">
        <v>802.8</v>
      </c>
      <c r="C128" s="4">
        <v>1255.5</v>
      </c>
      <c r="D128" s="4">
        <v>344.9</v>
      </c>
      <c r="E128" s="4">
        <v>365.9</v>
      </c>
      <c r="F128" s="4">
        <v>377.99</v>
      </c>
      <c r="G128" s="4">
        <v>1379.1</v>
      </c>
      <c r="H128" s="4">
        <v>282.45</v>
      </c>
      <c r="I128" s="4">
        <v>31.65</v>
      </c>
      <c r="J128" s="4">
        <v>1525.65</v>
      </c>
      <c r="K128" s="4">
        <v>418.1</v>
      </c>
      <c r="L128" s="3"/>
      <c r="M128" s="10">
        <f t="shared" si="11"/>
        <v>2.12441165246151</v>
      </c>
      <c r="N128" s="10">
        <f t="shared" si="12"/>
        <v>-0.77451987670907729</v>
      </c>
      <c r="O128" s="10">
        <f t="shared" si="13"/>
        <v>1.590574374079522</v>
      </c>
      <c r="P128" s="10">
        <f t="shared" si="14"/>
        <v>1.3666803334687583E-2</v>
      </c>
      <c r="Q128" s="10">
        <f t="shared" si="15"/>
        <v>-0.65443650126156672</v>
      </c>
      <c r="R128" s="10">
        <f t="shared" si="16"/>
        <v>-1.524509978935352</v>
      </c>
      <c r="S128" s="10">
        <f t="shared" si="17"/>
        <v>0.35530289571860013</v>
      </c>
      <c r="T128" s="10">
        <f t="shared" si="18"/>
        <v>0.31695721077653843</v>
      </c>
      <c r="U128" s="10">
        <f t="shared" si="19"/>
        <v>-0.50541280813877654</v>
      </c>
      <c r="V128" s="10">
        <f t="shared" si="20"/>
        <v>-5.9758575355563517E-2</v>
      </c>
    </row>
    <row r="129" spans="1:22" ht="15" thickBot="1">
      <c r="A129" s="8">
        <v>43742.645833333336</v>
      </c>
      <c r="B129" s="4">
        <v>786.1</v>
      </c>
      <c r="C129" s="4">
        <v>1265.3</v>
      </c>
      <c r="D129" s="4">
        <v>339.5</v>
      </c>
      <c r="E129" s="4">
        <v>365.85</v>
      </c>
      <c r="F129" s="4">
        <v>380.48</v>
      </c>
      <c r="G129" s="4">
        <v>1400.45</v>
      </c>
      <c r="H129" s="4">
        <v>281.45</v>
      </c>
      <c r="I129" s="4">
        <v>31.55</v>
      </c>
      <c r="J129" s="4">
        <v>1533.4</v>
      </c>
      <c r="K129" s="4">
        <v>418.35</v>
      </c>
      <c r="L129" s="3"/>
      <c r="M129" s="10">
        <f t="shared" si="11"/>
        <v>-2.0619198903631664</v>
      </c>
      <c r="N129" s="10">
        <f t="shared" si="12"/>
        <v>1.9539905724990936</v>
      </c>
      <c r="O129" s="10">
        <f t="shared" si="13"/>
        <v>-0.6002049480310383</v>
      </c>
      <c r="P129" s="10">
        <f t="shared" si="14"/>
        <v>0.66033842344202343</v>
      </c>
      <c r="Q129" s="10">
        <f t="shared" si="15"/>
        <v>3.066421064037272</v>
      </c>
      <c r="R129" s="10">
        <f t="shared" si="16"/>
        <v>-0.72307092475100454</v>
      </c>
      <c r="S129" s="10">
        <f t="shared" si="17"/>
        <v>2.8315674095725245</v>
      </c>
      <c r="T129" s="10">
        <f t="shared" si="18"/>
        <v>1.1217948717948762</v>
      </c>
      <c r="U129" s="10">
        <f t="shared" si="19"/>
        <v>0.78874720652031027</v>
      </c>
      <c r="V129" s="10">
        <f t="shared" si="20"/>
        <v>2.473974280465407</v>
      </c>
    </row>
    <row r="130" spans="1:22" ht="15" thickBot="1">
      <c r="A130" s="8">
        <v>43745.645833333336</v>
      </c>
      <c r="B130" s="4">
        <v>802.65</v>
      </c>
      <c r="C130" s="4">
        <v>1241.05</v>
      </c>
      <c r="D130" s="4">
        <v>341.55</v>
      </c>
      <c r="E130" s="4">
        <v>363.45</v>
      </c>
      <c r="F130" s="4">
        <v>369.16</v>
      </c>
      <c r="G130" s="4">
        <v>1410.65</v>
      </c>
      <c r="H130" s="4">
        <v>273.7</v>
      </c>
      <c r="I130" s="4">
        <v>31.2</v>
      </c>
      <c r="J130" s="4">
        <v>1521.4</v>
      </c>
      <c r="K130" s="4">
        <v>408.25</v>
      </c>
      <c r="L130" s="3"/>
      <c r="M130" s="10">
        <f t="shared" si="11"/>
        <v>1.4471688574317405</v>
      </c>
      <c r="N130" s="10">
        <f t="shared" si="12"/>
        <v>-5.1656287013334454</v>
      </c>
      <c r="O130" s="10">
        <f t="shared" si="13"/>
        <v>-4.9666110183639303</v>
      </c>
      <c r="P130" s="10">
        <f t="shared" si="14"/>
        <v>0.13776002204160354</v>
      </c>
      <c r="Q130" s="10">
        <f t="shared" si="15"/>
        <v>0.42437431991294944</v>
      </c>
      <c r="R130" s="10">
        <f t="shared" si="16"/>
        <v>-1.0104908599698161</v>
      </c>
      <c r="S130" s="10">
        <f t="shared" si="17"/>
        <v>0.66200809121000792</v>
      </c>
      <c r="T130" s="10">
        <f t="shared" si="18"/>
        <v>0.64516129032257841</v>
      </c>
      <c r="U130" s="10">
        <f t="shared" si="19"/>
        <v>-4.2060193930235457</v>
      </c>
      <c r="V130" s="10">
        <f t="shared" si="20"/>
        <v>-3.5667887091059458</v>
      </c>
    </row>
    <row r="131" spans="1:22" ht="15" thickBot="1">
      <c r="A131" s="8">
        <v>43747.645833333336</v>
      </c>
      <c r="B131" s="4">
        <v>791.2</v>
      </c>
      <c r="C131" s="4">
        <v>1308.6500000000001</v>
      </c>
      <c r="D131" s="4">
        <v>359.4</v>
      </c>
      <c r="E131" s="4">
        <v>362.95</v>
      </c>
      <c r="F131" s="4">
        <v>367.6</v>
      </c>
      <c r="G131" s="4">
        <v>1425.05</v>
      </c>
      <c r="H131" s="4">
        <v>271.89999999999998</v>
      </c>
      <c r="I131" s="4">
        <v>31</v>
      </c>
      <c r="J131" s="4">
        <v>1588.2</v>
      </c>
      <c r="K131" s="4">
        <v>423.35</v>
      </c>
      <c r="L131" s="3"/>
      <c r="M131" s="10">
        <f t="shared" si="11"/>
        <v>0.45070780168857594</v>
      </c>
      <c r="N131" s="10">
        <f t="shared" si="12"/>
        <v>6.5242165242165315</v>
      </c>
      <c r="O131" s="10">
        <f t="shared" si="13"/>
        <v>-4.7316103379721728</v>
      </c>
      <c r="P131" s="10">
        <f t="shared" si="14"/>
        <v>-2.0377867746288829</v>
      </c>
      <c r="Q131" s="10">
        <f t="shared" si="15"/>
        <v>-0.60566731559592046</v>
      </c>
      <c r="R131" s="10">
        <f t="shared" si="16"/>
        <v>0.90635510709859823</v>
      </c>
      <c r="S131" s="10">
        <f t="shared" si="17"/>
        <v>0.22115739034278137</v>
      </c>
      <c r="T131" s="10">
        <f t="shared" si="18"/>
        <v>-0.16103059581320681</v>
      </c>
      <c r="U131" s="10">
        <f t="shared" si="19"/>
        <v>1.0112573936271763</v>
      </c>
      <c r="V131" s="10">
        <f t="shared" si="20"/>
        <v>0.28425914959138826</v>
      </c>
    </row>
    <row r="132" spans="1:22" ht="15" thickBot="1">
      <c r="A132" s="8">
        <v>43748.645833333336</v>
      </c>
      <c r="B132" s="4">
        <v>787.65</v>
      </c>
      <c r="C132" s="4">
        <v>1228.5</v>
      </c>
      <c r="D132" s="4">
        <v>377.25</v>
      </c>
      <c r="E132" s="4">
        <v>370.5</v>
      </c>
      <c r="F132" s="4">
        <v>369.84</v>
      </c>
      <c r="G132" s="4">
        <v>1412.25</v>
      </c>
      <c r="H132" s="4">
        <v>271.3</v>
      </c>
      <c r="I132" s="4">
        <v>31.05</v>
      </c>
      <c r="J132" s="4">
        <v>1572.3</v>
      </c>
      <c r="K132" s="4">
        <v>422.15</v>
      </c>
      <c r="L132" s="3"/>
      <c r="M132" s="10">
        <f t="shared" si="11"/>
        <v>0.49119673386068169</v>
      </c>
      <c r="N132" s="10">
        <f t="shared" si="12"/>
        <v>0.43328973185087916</v>
      </c>
      <c r="O132" s="10">
        <f t="shared" si="13"/>
        <v>-1.4755810916688372</v>
      </c>
      <c r="P132" s="10">
        <f t="shared" si="14"/>
        <v>4.7497879558948295</v>
      </c>
      <c r="Q132" s="10">
        <f t="shared" si="15"/>
        <v>-1.0699764605178685</v>
      </c>
      <c r="R132" s="10">
        <f t="shared" si="16"/>
        <v>-2.4756577584420905</v>
      </c>
      <c r="S132" s="10">
        <f t="shared" si="17"/>
        <v>2.2808671065033033</v>
      </c>
      <c r="T132" s="10">
        <f t="shared" si="18"/>
        <v>-0.32102728731941532</v>
      </c>
      <c r="U132" s="10">
        <f t="shared" si="19"/>
        <v>-0.12386850881372372</v>
      </c>
      <c r="V132" s="10">
        <f t="shared" si="20"/>
        <v>-4.3502888863713709</v>
      </c>
    </row>
    <row r="133" spans="1:22" ht="15" thickBot="1">
      <c r="A133" s="8">
        <v>43749.645833333336</v>
      </c>
      <c r="B133" s="4">
        <v>783.8</v>
      </c>
      <c r="C133" s="4">
        <v>1223.2</v>
      </c>
      <c r="D133" s="4">
        <v>382.9</v>
      </c>
      <c r="E133" s="4">
        <v>353.7</v>
      </c>
      <c r="F133" s="4">
        <v>373.84</v>
      </c>
      <c r="G133" s="4">
        <v>1448.1</v>
      </c>
      <c r="H133" s="4">
        <v>265.25</v>
      </c>
      <c r="I133" s="4">
        <v>31.15</v>
      </c>
      <c r="J133" s="4">
        <v>1574.25</v>
      </c>
      <c r="K133" s="4">
        <v>441.35</v>
      </c>
      <c r="L133" s="3"/>
      <c r="M133" s="10">
        <f t="shared" si="11"/>
        <v>5.1233905579399046</v>
      </c>
      <c r="N133" s="10">
        <f t="shared" si="12"/>
        <v>-2.1909483447944882</v>
      </c>
      <c r="O133" s="10">
        <f t="shared" si="13"/>
        <v>-2.7061364502604581</v>
      </c>
      <c r="P133" s="10">
        <f t="shared" si="14"/>
        <v>-0.28192839018889204</v>
      </c>
      <c r="Q133" s="10">
        <f t="shared" si="15"/>
        <v>0.24670170545960501</v>
      </c>
      <c r="R133" s="10">
        <f t="shared" si="16"/>
        <v>-0.25142069915619708</v>
      </c>
      <c r="S133" s="10">
        <f t="shared" si="17"/>
        <v>-1.5587307478196286</v>
      </c>
      <c r="T133" s="10">
        <f t="shared" si="18"/>
        <v>-0.32000000000000456</v>
      </c>
      <c r="U133" s="10">
        <f t="shared" si="19"/>
        <v>3.4949482112216719E-2</v>
      </c>
      <c r="V133" s="10">
        <f t="shared" si="20"/>
        <v>0.10206396008166149</v>
      </c>
    </row>
    <row r="134" spans="1:22" ht="15" thickBot="1">
      <c r="A134" s="8">
        <v>43752.645833333336</v>
      </c>
      <c r="B134" s="4">
        <v>745.6</v>
      </c>
      <c r="C134" s="4">
        <v>1250.5999999999999</v>
      </c>
      <c r="D134" s="4">
        <v>393.55</v>
      </c>
      <c r="E134" s="4">
        <v>354.7</v>
      </c>
      <c r="F134" s="4">
        <v>372.92</v>
      </c>
      <c r="G134" s="4">
        <v>1451.75</v>
      </c>
      <c r="H134" s="4">
        <v>269.45</v>
      </c>
      <c r="I134" s="4">
        <v>31.25</v>
      </c>
      <c r="J134" s="4">
        <v>1573.7</v>
      </c>
      <c r="K134" s="4">
        <v>440.9</v>
      </c>
      <c r="L134" s="3"/>
      <c r="M134" s="10">
        <f t="shared" si="11"/>
        <v>-0.10718113612003678</v>
      </c>
      <c r="N134" s="10">
        <f t="shared" si="12"/>
        <v>-1.7017095696600582</v>
      </c>
      <c r="O134" s="10">
        <f t="shared" si="13"/>
        <v>2.5804769972631396</v>
      </c>
      <c r="P134" s="10">
        <f t="shared" si="14"/>
        <v>-0.72767982087881966</v>
      </c>
      <c r="Q134" s="10">
        <f t="shared" si="15"/>
        <v>0.25000672061077095</v>
      </c>
      <c r="R134" s="10">
        <f t="shared" si="16"/>
        <v>-2.1566975568660487</v>
      </c>
      <c r="S134" s="10">
        <f t="shared" si="17"/>
        <v>3.7126415444576157E-2</v>
      </c>
      <c r="T134" s="10">
        <f t="shared" si="18"/>
        <v>0</v>
      </c>
      <c r="U134" s="10">
        <f t="shared" si="19"/>
        <v>-1.1494974874371831</v>
      </c>
      <c r="V134" s="10">
        <f t="shared" si="20"/>
        <v>-1.2652558504086964</v>
      </c>
    </row>
    <row r="135" spans="1:22" ht="15" thickBot="1">
      <c r="A135" s="8">
        <v>43753.645833333336</v>
      </c>
      <c r="B135" s="4">
        <v>746.4</v>
      </c>
      <c r="C135" s="4">
        <v>1272.25</v>
      </c>
      <c r="D135" s="4">
        <v>383.65</v>
      </c>
      <c r="E135" s="4">
        <v>357.3</v>
      </c>
      <c r="F135" s="4">
        <v>371.99</v>
      </c>
      <c r="G135" s="4">
        <v>1483.75</v>
      </c>
      <c r="H135" s="4">
        <v>269.35000000000002</v>
      </c>
      <c r="I135" s="4">
        <v>31.25</v>
      </c>
      <c r="J135" s="4">
        <v>1592</v>
      </c>
      <c r="K135" s="4">
        <v>446.55</v>
      </c>
      <c r="L135" s="3"/>
      <c r="M135" s="10">
        <f t="shared" ref="M135:M198" si="21">(B135-B136)/B136%</f>
        <v>0.60655074807925602</v>
      </c>
      <c r="N135" s="10">
        <f t="shared" ref="N135:N198" si="22">(C135-C136)/C136%</f>
        <v>-0.17653981953707337</v>
      </c>
      <c r="O135" s="10">
        <f t="shared" ref="O135:O198" si="23">(D135-D136)/D136%</f>
        <v>-0.4153147306943602</v>
      </c>
      <c r="P135" s="10">
        <f t="shared" ref="P135:P198" si="24">(E135-E136)/E136%</f>
        <v>-0.88765603328709808</v>
      </c>
      <c r="Q135" s="10">
        <f t="shared" ref="Q135:Q198" si="25">(F135-F136)/F136%</f>
        <v>-1.7407153045591355</v>
      </c>
      <c r="R135" s="10">
        <f t="shared" ref="R135:R198" si="26">(G135-G136)/G136%</f>
        <v>3.708198489751581E-2</v>
      </c>
      <c r="S135" s="10">
        <f t="shared" ref="S135:S198" si="27">(H135-H136)/H136%</f>
        <v>-1.1922230374174614</v>
      </c>
      <c r="T135" s="10">
        <f t="shared" ref="T135:T198" si="28">(I135-I136)/I136%</f>
        <v>-0.15974440894568917</v>
      </c>
      <c r="U135" s="10">
        <f t="shared" ref="U135:U198" si="29">(J135-J136)/J136%</f>
        <v>-1.1947245927075252</v>
      </c>
      <c r="V135" s="10">
        <f t="shared" ref="V135:V198" si="30">(K135-K136)/K136%</f>
        <v>-5.595344673231871E-2</v>
      </c>
    </row>
    <row r="136" spans="1:22" ht="15" thickBot="1">
      <c r="A136" s="8">
        <v>43754.645833333336</v>
      </c>
      <c r="B136" s="4">
        <v>741.9</v>
      </c>
      <c r="C136" s="4">
        <v>1274.5</v>
      </c>
      <c r="D136" s="4">
        <v>385.25</v>
      </c>
      <c r="E136" s="4">
        <v>360.5</v>
      </c>
      <c r="F136" s="4">
        <v>378.58</v>
      </c>
      <c r="G136" s="4">
        <v>1483.2</v>
      </c>
      <c r="H136" s="4">
        <v>272.60000000000002</v>
      </c>
      <c r="I136" s="4">
        <v>31.3</v>
      </c>
      <c r="J136" s="4">
        <v>1611.25</v>
      </c>
      <c r="K136" s="4">
        <v>446.8</v>
      </c>
      <c r="L136" s="3"/>
      <c r="M136" s="10">
        <f t="shared" si="21"/>
        <v>-0.10771509357749673</v>
      </c>
      <c r="N136" s="10">
        <f t="shared" si="22"/>
        <v>-4.8951570778300058</v>
      </c>
      <c r="O136" s="10">
        <f t="shared" si="23"/>
        <v>-0.15550084229623498</v>
      </c>
      <c r="P136" s="10">
        <f t="shared" si="24"/>
        <v>-0.37308276910322585</v>
      </c>
      <c r="Q136" s="10">
        <f t="shared" si="25"/>
        <v>1.1488725018702606</v>
      </c>
      <c r="R136" s="10">
        <f t="shared" si="26"/>
        <v>-0.27566731661399241</v>
      </c>
      <c r="S136" s="10">
        <f t="shared" si="27"/>
        <v>-3.6578900865877246</v>
      </c>
      <c r="T136" s="10">
        <f t="shared" si="28"/>
        <v>-2.4922118380062326</v>
      </c>
      <c r="U136" s="10">
        <f t="shared" si="29"/>
        <v>-0.69643462451079807</v>
      </c>
      <c r="V136" s="10">
        <f t="shared" si="30"/>
        <v>0.1120322652924042</v>
      </c>
    </row>
    <row r="137" spans="1:22" ht="15" thickBot="1">
      <c r="A137" s="8">
        <v>43755.645833333336</v>
      </c>
      <c r="B137" s="4">
        <v>742.7</v>
      </c>
      <c r="C137" s="4">
        <v>1340.1</v>
      </c>
      <c r="D137" s="4">
        <v>385.85</v>
      </c>
      <c r="E137" s="4">
        <v>361.85</v>
      </c>
      <c r="F137" s="4">
        <v>374.28</v>
      </c>
      <c r="G137" s="4">
        <v>1487.3</v>
      </c>
      <c r="H137" s="4">
        <v>282.95</v>
      </c>
      <c r="I137" s="4">
        <v>32.1</v>
      </c>
      <c r="J137" s="4">
        <v>1622.55</v>
      </c>
      <c r="K137" s="4">
        <v>446.3</v>
      </c>
      <c r="L137" s="3"/>
      <c r="M137" s="10">
        <f t="shared" si="21"/>
        <v>-2.0443154840411499</v>
      </c>
      <c r="N137" s="10">
        <f t="shared" si="22"/>
        <v>-0.18992291364094752</v>
      </c>
      <c r="O137" s="10">
        <f t="shared" si="23"/>
        <v>0.61277705345502553</v>
      </c>
      <c r="P137" s="10">
        <f t="shared" si="24"/>
        <v>0.59772032249097418</v>
      </c>
      <c r="Q137" s="10">
        <f t="shared" si="25"/>
        <v>-3.5932308167838767</v>
      </c>
      <c r="R137" s="10">
        <f t="shared" si="26"/>
        <v>-1.3628676592499225</v>
      </c>
      <c r="S137" s="10">
        <f t="shared" si="27"/>
        <v>-3.0827196437746194</v>
      </c>
      <c r="T137" s="10">
        <f t="shared" si="28"/>
        <v>-2.7272727272727226</v>
      </c>
      <c r="U137" s="10">
        <f t="shared" si="29"/>
        <v>-1.5860981379268568</v>
      </c>
      <c r="V137" s="10">
        <f t="shared" si="30"/>
        <v>0.48407069683666198</v>
      </c>
    </row>
    <row r="138" spans="1:22" ht="15" thickBot="1">
      <c r="A138" s="8">
        <v>43756.645833333336</v>
      </c>
      <c r="B138" s="4">
        <v>758.2</v>
      </c>
      <c r="C138" s="4">
        <v>1342.65</v>
      </c>
      <c r="D138" s="4">
        <v>383.5</v>
      </c>
      <c r="E138" s="4">
        <v>359.7</v>
      </c>
      <c r="F138" s="4">
        <v>388.23</v>
      </c>
      <c r="G138" s="4">
        <v>1507.85</v>
      </c>
      <c r="H138" s="4">
        <v>291.95</v>
      </c>
      <c r="I138" s="4">
        <v>33</v>
      </c>
      <c r="J138" s="4">
        <v>1648.7</v>
      </c>
      <c r="K138" s="4">
        <v>444.15</v>
      </c>
      <c r="L138" s="3"/>
      <c r="M138" s="10">
        <f t="shared" si="21"/>
        <v>1.9223013845947128</v>
      </c>
      <c r="N138" s="10">
        <f t="shared" si="22"/>
        <v>0.12304250559284795</v>
      </c>
      <c r="O138" s="10">
        <f t="shared" si="23"/>
        <v>2.5126971398021856</v>
      </c>
      <c r="P138" s="10">
        <f t="shared" si="24"/>
        <v>-1.5464622964280919</v>
      </c>
      <c r="Q138" s="10">
        <f t="shared" si="25"/>
        <v>0.21166206344699237</v>
      </c>
      <c r="R138" s="10">
        <f t="shared" si="26"/>
        <v>-0.76016848756089117</v>
      </c>
      <c r="S138" s="10">
        <f t="shared" si="27"/>
        <v>-6.230929821744029</v>
      </c>
      <c r="T138" s="10">
        <f t="shared" si="28"/>
        <v>0</v>
      </c>
      <c r="U138" s="10">
        <f t="shared" si="29"/>
        <v>-1.5701492537313406</v>
      </c>
      <c r="V138" s="10">
        <f t="shared" si="30"/>
        <v>-2.1480502313284866</v>
      </c>
    </row>
    <row r="139" spans="1:22" ht="15" thickBot="1">
      <c r="A139" s="8">
        <v>43760.645833333336</v>
      </c>
      <c r="B139" s="4">
        <v>743.9</v>
      </c>
      <c r="C139" s="4">
        <v>1341</v>
      </c>
      <c r="D139" s="4">
        <v>374.1</v>
      </c>
      <c r="E139" s="4">
        <v>365.35</v>
      </c>
      <c r="F139" s="4">
        <v>387.41</v>
      </c>
      <c r="G139" s="4">
        <v>1519.4</v>
      </c>
      <c r="H139" s="4">
        <v>311.35000000000002</v>
      </c>
      <c r="I139" s="4">
        <v>33</v>
      </c>
      <c r="J139" s="4">
        <v>1675</v>
      </c>
      <c r="K139" s="4">
        <v>453.9</v>
      </c>
      <c r="L139" s="3"/>
      <c r="M139" s="10">
        <f t="shared" si="21"/>
        <v>0.60179863411994472</v>
      </c>
      <c r="N139" s="10">
        <f t="shared" si="22"/>
        <v>0.63034669067988081</v>
      </c>
      <c r="O139" s="10">
        <f t="shared" si="23"/>
        <v>3.8157347023726929</v>
      </c>
      <c r="P139" s="10">
        <f t="shared" si="24"/>
        <v>1.6979819067501805</v>
      </c>
      <c r="Q139" s="10">
        <f t="shared" si="25"/>
        <v>0.87751275908759618</v>
      </c>
      <c r="R139" s="10">
        <f t="shared" si="26"/>
        <v>0.37324525185797464</v>
      </c>
      <c r="S139" s="10">
        <f t="shared" si="27"/>
        <v>5.6677413880875775</v>
      </c>
      <c r="T139" s="10">
        <f t="shared" si="28"/>
        <v>0.91743119266054174</v>
      </c>
      <c r="U139" s="10">
        <f t="shared" si="29"/>
        <v>0.10757829309108025</v>
      </c>
      <c r="V139" s="10">
        <f t="shared" si="30"/>
        <v>-7.7050082553664884E-2</v>
      </c>
    </row>
    <row r="140" spans="1:22" ht="15" thickBot="1">
      <c r="A140" s="8">
        <v>43761.645833333336</v>
      </c>
      <c r="B140" s="4">
        <v>739.45</v>
      </c>
      <c r="C140" s="4">
        <v>1332.6</v>
      </c>
      <c r="D140" s="4">
        <v>360.35</v>
      </c>
      <c r="E140" s="4">
        <v>359.25</v>
      </c>
      <c r="F140" s="4">
        <v>384.04</v>
      </c>
      <c r="G140" s="4">
        <v>1513.75</v>
      </c>
      <c r="H140" s="4">
        <v>294.64999999999998</v>
      </c>
      <c r="I140" s="4">
        <v>32.700000000000003</v>
      </c>
      <c r="J140" s="4">
        <v>1673.2</v>
      </c>
      <c r="K140" s="4">
        <v>454.25</v>
      </c>
      <c r="L140" s="3"/>
      <c r="M140" s="10">
        <f t="shared" si="21"/>
        <v>-2.2602603925715301</v>
      </c>
      <c r="N140" s="10">
        <f t="shared" si="22"/>
        <v>3.8659392049883015</v>
      </c>
      <c r="O140" s="10">
        <f t="shared" si="23"/>
        <v>-3.2227742715187322</v>
      </c>
      <c r="P140" s="10">
        <f t="shared" si="24"/>
        <v>3.3218291630716168</v>
      </c>
      <c r="Q140" s="10">
        <f t="shared" si="25"/>
        <v>2.8467368308293817</v>
      </c>
      <c r="R140" s="10">
        <f t="shared" si="26"/>
        <v>-1.4998698594482012</v>
      </c>
      <c r="S140" s="10">
        <f t="shared" si="27"/>
        <v>2.7550130775937145</v>
      </c>
      <c r="T140" s="10">
        <f t="shared" si="28"/>
        <v>1.5527950310559007</v>
      </c>
      <c r="U140" s="10">
        <f t="shared" si="29"/>
        <v>2.574791564492398</v>
      </c>
      <c r="V140" s="10">
        <f t="shared" si="30"/>
        <v>1.6560367013539166</v>
      </c>
    </row>
    <row r="141" spans="1:22" ht="15" thickBot="1">
      <c r="A141" s="8">
        <v>43762.645833333336</v>
      </c>
      <c r="B141" s="4">
        <v>756.55</v>
      </c>
      <c r="C141" s="4">
        <v>1283</v>
      </c>
      <c r="D141" s="4">
        <v>372.35</v>
      </c>
      <c r="E141" s="4">
        <v>347.7</v>
      </c>
      <c r="F141" s="4">
        <v>373.41</v>
      </c>
      <c r="G141" s="4">
        <v>1536.8</v>
      </c>
      <c r="H141" s="4">
        <v>286.75</v>
      </c>
      <c r="I141" s="4">
        <v>32.200000000000003</v>
      </c>
      <c r="J141" s="4">
        <v>1631.2</v>
      </c>
      <c r="K141" s="4">
        <v>446.85</v>
      </c>
      <c r="L141" s="3"/>
      <c r="M141" s="10">
        <f t="shared" si="21"/>
        <v>0.51149196226915228</v>
      </c>
      <c r="N141" s="10">
        <f t="shared" si="22"/>
        <v>0.86081521952753792</v>
      </c>
      <c r="O141" s="10">
        <f t="shared" si="23"/>
        <v>-0.74636811941888703</v>
      </c>
      <c r="P141" s="10">
        <f t="shared" si="24"/>
        <v>-2.2628250175685203</v>
      </c>
      <c r="Q141" s="10">
        <f t="shared" si="25"/>
        <v>1.8770632690366553</v>
      </c>
      <c r="R141" s="10">
        <f t="shared" si="26"/>
        <v>1.1485174581235429</v>
      </c>
      <c r="S141" s="10">
        <f t="shared" si="27"/>
        <v>2.7962000358487225</v>
      </c>
      <c r="T141" s="10">
        <f t="shared" si="28"/>
        <v>-2.4242424242424154</v>
      </c>
      <c r="U141" s="10">
        <f t="shared" si="29"/>
        <v>0.65407873627052548</v>
      </c>
      <c r="V141" s="10">
        <f t="shared" si="30"/>
        <v>-2.8270088072197455</v>
      </c>
    </row>
    <row r="142" spans="1:22" ht="15" thickBot="1">
      <c r="A142" s="8">
        <v>43763.791666666664</v>
      </c>
      <c r="B142" s="4">
        <v>752.7</v>
      </c>
      <c r="C142" s="4">
        <v>1272.05</v>
      </c>
      <c r="D142" s="4">
        <v>375.15</v>
      </c>
      <c r="E142" s="4">
        <v>355.75</v>
      </c>
      <c r="F142" s="4">
        <v>366.53</v>
      </c>
      <c r="G142" s="4">
        <v>1519.35</v>
      </c>
      <c r="H142" s="4">
        <v>278.95</v>
      </c>
      <c r="I142" s="4">
        <v>33</v>
      </c>
      <c r="J142" s="4">
        <v>1620.6</v>
      </c>
      <c r="K142" s="4">
        <v>459.85</v>
      </c>
      <c r="L142" s="3"/>
      <c r="M142" s="10">
        <f t="shared" si="21"/>
        <v>-2.246753246753241</v>
      </c>
      <c r="N142" s="10">
        <f t="shared" si="22"/>
        <v>-0.15306122448979947</v>
      </c>
      <c r="O142" s="10">
        <f t="shared" si="23"/>
        <v>0.71140939597314823</v>
      </c>
      <c r="P142" s="10">
        <f t="shared" si="24"/>
        <v>-0.350140056022409</v>
      </c>
      <c r="Q142" s="10">
        <f t="shared" si="25"/>
        <v>-2.2638792597728146</v>
      </c>
      <c r="R142" s="10">
        <f t="shared" si="26"/>
        <v>-0.69283309912089519</v>
      </c>
      <c r="S142" s="10">
        <f t="shared" si="27"/>
        <v>-1.2566371681415969</v>
      </c>
      <c r="T142" s="10">
        <f t="shared" si="28"/>
        <v>-1.4925373134328357</v>
      </c>
      <c r="U142" s="10">
        <f t="shared" si="29"/>
        <v>-0.57058715258605941</v>
      </c>
      <c r="V142" s="10">
        <f t="shared" si="30"/>
        <v>-0.46536796536796043</v>
      </c>
    </row>
    <row r="143" spans="1:22" ht="15" thickBot="1">
      <c r="A143" s="8">
        <v>43765.809027777781</v>
      </c>
      <c r="B143" s="4">
        <v>770</v>
      </c>
      <c r="C143" s="4">
        <v>1274</v>
      </c>
      <c r="D143" s="4">
        <v>372.5</v>
      </c>
      <c r="E143" s="4">
        <v>357</v>
      </c>
      <c r="F143" s="4">
        <v>375.02</v>
      </c>
      <c r="G143" s="4">
        <v>1529.95</v>
      </c>
      <c r="H143" s="4">
        <v>282.5</v>
      </c>
      <c r="I143" s="4">
        <v>33.5</v>
      </c>
      <c r="J143" s="4">
        <v>1629.9</v>
      </c>
      <c r="K143" s="4">
        <v>462</v>
      </c>
      <c r="L143" s="3"/>
      <c r="M143" s="10">
        <f t="shared" si="21"/>
        <v>-3.3391915641476304</v>
      </c>
      <c r="N143" s="10">
        <f t="shared" si="22"/>
        <v>-3.139968068121338</v>
      </c>
      <c r="O143" s="10">
        <f t="shared" si="23"/>
        <v>3.5009724923589953</v>
      </c>
      <c r="P143" s="10">
        <f t="shared" si="24"/>
        <v>0.63424947145877386</v>
      </c>
      <c r="Q143" s="10">
        <f t="shared" si="25"/>
        <v>1.198121863025527</v>
      </c>
      <c r="R143" s="10">
        <f t="shared" si="26"/>
        <v>6.9147449336128615</v>
      </c>
      <c r="S143" s="10">
        <f t="shared" si="27"/>
        <v>-3.5012809564474807</v>
      </c>
      <c r="T143" s="10">
        <f t="shared" si="28"/>
        <v>0</v>
      </c>
      <c r="U143" s="10">
        <f t="shared" si="29"/>
        <v>-0.67339041408939659</v>
      </c>
      <c r="V143" s="10">
        <f t="shared" si="30"/>
        <v>-2.335905295423319</v>
      </c>
    </row>
    <row r="144" spans="1:22" ht="15" thickBot="1">
      <c r="A144" s="8">
        <v>43767.645833333336</v>
      </c>
      <c r="B144" s="4">
        <v>796.6</v>
      </c>
      <c r="C144" s="4">
        <v>1315.3</v>
      </c>
      <c r="D144" s="4">
        <v>359.9</v>
      </c>
      <c r="E144" s="4">
        <v>354.75</v>
      </c>
      <c r="F144" s="4">
        <v>370.58</v>
      </c>
      <c r="G144" s="4">
        <v>1431</v>
      </c>
      <c r="H144" s="4">
        <v>292.75</v>
      </c>
      <c r="I144" s="4">
        <v>33.5</v>
      </c>
      <c r="J144" s="4">
        <v>1640.95</v>
      </c>
      <c r="K144" s="4">
        <v>473.05</v>
      </c>
      <c r="L144" s="3"/>
      <c r="M144" s="10">
        <f t="shared" si="21"/>
        <v>1.1491333883563035</v>
      </c>
      <c r="N144" s="10">
        <f t="shared" si="22"/>
        <v>1.3953129818069616</v>
      </c>
      <c r="O144" s="10">
        <f t="shared" si="23"/>
        <v>-2.1877972550618323</v>
      </c>
      <c r="P144" s="10">
        <f t="shared" si="24"/>
        <v>-0.29510961214165576</v>
      </c>
      <c r="Q144" s="10">
        <f t="shared" si="25"/>
        <v>0.23803083581281997</v>
      </c>
      <c r="R144" s="10">
        <f t="shared" si="26"/>
        <v>-2.117035466329221</v>
      </c>
      <c r="S144" s="10">
        <f t="shared" si="27"/>
        <v>3.5550053059780726</v>
      </c>
      <c r="T144" s="10">
        <f t="shared" si="28"/>
        <v>-1.1799410029498485</v>
      </c>
      <c r="U144" s="10">
        <f t="shared" si="29"/>
        <v>-0.62677890147156246</v>
      </c>
      <c r="V144" s="10">
        <f t="shared" si="30"/>
        <v>1.731182795698927</v>
      </c>
    </row>
    <row r="145" spans="1:22" ht="15" thickBot="1">
      <c r="A145" s="8">
        <v>43768.645833333336</v>
      </c>
      <c r="B145" s="4">
        <v>787.55</v>
      </c>
      <c r="C145" s="4">
        <v>1297.2</v>
      </c>
      <c r="D145" s="4">
        <v>367.95</v>
      </c>
      <c r="E145" s="4">
        <v>355.8</v>
      </c>
      <c r="F145" s="4">
        <v>369.7</v>
      </c>
      <c r="G145" s="4">
        <v>1461.95</v>
      </c>
      <c r="H145" s="4">
        <v>282.7</v>
      </c>
      <c r="I145" s="4">
        <v>33.9</v>
      </c>
      <c r="J145" s="4">
        <v>1651.3</v>
      </c>
      <c r="K145" s="4">
        <v>465</v>
      </c>
      <c r="L145" s="3"/>
      <c r="M145" s="10">
        <f t="shared" si="21"/>
        <v>2.5789645066753439</v>
      </c>
      <c r="N145" s="10">
        <f t="shared" si="22"/>
        <v>-1.2183978068839476</v>
      </c>
      <c r="O145" s="10">
        <f t="shared" si="23"/>
        <v>-1.6833667334669369</v>
      </c>
      <c r="P145" s="10">
        <f t="shared" si="24"/>
        <v>1.0364901320460129</v>
      </c>
      <c r="Q145" s="10">
        <f t="shared" si="25"/>
        <v>7.8503559730371028E-2</v>
      </c>
      <c r="R145" s="10">
        <f t="shared" si="26"/>
        <v>-1.5389278017241319</v>
      </c>
      <c r="S145" s="10">
        <f t="shared" si="27"/>
        <v>-0.77220077220076833</v>
      </c>
      <c r="T145" s="10">
        <f t="shared" si="28"/>
        <v>-3.2810271041369434</v>
      </c>
      <c r="U145" s="10">
        <f t="shared" si="29"/>
        <v>-0.28983757019503381</v>
      </c>
      <c r="V145" s="10">
        <f t="shared" si="30"/>
        <v>-0.39627289279212224</v>
      </c>
    </row>
    <row r="146" spans="1:22" ht="15" thickBot="1">
      <c r="A146" s="8">
        <v>43769.645833333336</v>
      </c>
      <c r="B146" s="4">
        <v>767.75</v>
      </c>
      <c r="C146" s="4">
        <v>1313.2</v>
      </c>
      <c r="D146" s="4">
        <v>374.25</v>
      </c>
      <c r="E146" s="4">
        <v>352.15</v>
      </c>
      <c r="F146" s="4">
        <v>369.41</v>
      </c>
      <c r="G146" s="4">
        <v>1484.8</v>
      </c>
      <c r="H146" s="4">
        <v>284.89999999999998</v>
      </c>
      <c r="I146" s="4">
        <v>35.049999999999997</v>
      </c>
      <c r="J146" s="4">
        <v>1656.1</v>
      </c>
      <c r="K146" s="4">
        <v>466.85</v>
      </c>
      <c r="L146" s="3"/>
      <c r="M146" s="10">
        <f t="shared" si="21"/>
        <v>-0.6663216457497706</v>
      </c>
      <c r="N146" s="10">
        <f t="shared" si="22"/>
        <v>-4.8302351704895363</v>
      </c>
      <c r="O146" s="10">
        <f t="shared" si="23"/>
        <v>0.32167269802975168</v>
      </c>
      <c r="P146" s="10">
        <f t="shared" si="24"/>
        <v>-2.1397804640822691</v>
      </c>
      <c r="Q146" s="10">
        <f t="shared" si="25"/>
        <v>0.70606837140832879</v>
      </c>
      <c r="R146" s="10">
        <f t="shared" si="26"/>
        <v>1.6986301369862984</v>
      </c>
      <c r="S146" s="10">
        <f t="shared" si="27"/>
        <v>-1.2649454167388785</v>
      </c>
      <c r="T146" s="10">
        <f t="shared" si="28"/>
        <v>-0.708215297450425</v>
      </c>
      <c r="U146" s="10">
        <f t="shared" si="29"/>
        <v>-0.93021864624773021</v>
      </c>
      <c r="V146" s="10">
        <f t="shared" si="30"/>
        <v>-0.50085251491900384</v>
      </c>
    </row>
    <row r="147" spans="1:22" ht="15" thickBot="1">
      <c r="A147" s="8">
        <v>43770.645833333336</v>
      </c>
      <c r="B147" s="4">
        <v>772.9</v>
      </c>
      <c r="C147" s="4">
        <v>1379.85</v>
      </c>
      <c r="D147" s="4">
        <v>373.05</v>
      </c>
      <c r="E147" s="4">
        <v>359.85</v>
      </c>
      <c r="F147" s="4">
        <v>366.82</v>
      </c>
      <c r="G147" s="4">
        <v>1460</v>
      </c>
      <c r="H147" s="4">
        <v>288.55</v>
      </c>
      <c r="I147" s="4">
        <v>35.299999999999997</v>
      </c>
      <c r="J147" s="4">
        <v>1671.65</v>
      </c>
      <c r="K147" s="4">
        <v>469.2</v>
      </c>
      <c r="L147" s="3"/>
      <c r="M147" s="10">
        <f t="shared" si="21"/>
        <v>2.2692689381409168</v>
      </c>
      <c r="N147" s="10">
        <f t="shared" si="22"/>
        <v>2.0372698365747213</v>
      </c>
      <c r="O147" s="10">
        <f t="shared" si="23"/>
        <v>-1.3095238095238066</v>
      </c>
      <c r="P147" s="10">
        <f t="shared" si="24"/>
        <v>-2.7169505271694931</v>
      </c>
      <c r="Q147" s="10">
        <f t="shared" si="25"/>
        <v>-3.4048716260697844</v>
      </c>
      <c r="R147" s="10">
        <f t="shared" si="26"/>
        <v>3.1984449549390348</v>
      </c>
      <c r="S147" s="10">
        <f t="shared" si="27"/>
        <v>-3.5917139993317737</v>
      </c>
      <c r="T147" s="10">
        <f t="shared" si="28"/>
        <v>0.71326676176890158</v>
      </c>
      <c r="U147" s="10">
        <f t="shared" si="29"/>
        <v>-0.70094151890462764</v>
      </c>
      <c r="V147" s="10">
        <f t="shared" si="30"/>
        <v>0.19218449711722768</v>
      </c>
    </row>
    <row r="148" spans="1:22" ht="15" thickBot="1">
      <c r="A148" s="8">
        <v>43773.645833333336</v>
      </c>
      <c r="B148" s="4">
        <v>755.75</v>
      </c>
      <c r="C148" s="4">
        <v>1352.3</v>
      </c>
      <c r="D148" s="4">
        <v>378</v>
      </c>
      <c r="E148" s="4">
        <v>369.9</v>
      </c>
      <c r="F148" s="4">
        <v>379.75</v>
      </c>
      <c r="G148" s="4">
        <v>1414.75</v>
      </c>
      <c r="H148" s="4">
        <v>299.3</v>
      </c>
      <c r="I148" s="4">
        <v>35.049999999999997</v>
      </c>
      <c r="J148" s="4">
        <v>1683.45</v>
      </c>
      <c r="K148" s="4">
        <v>468.3</v>
      </c>
      <c r="L148" s="3"/>
      <c r="M148" s="10">
        <f t="shared" si="21"/>
        <v>0.4786279332579968</v>
      </c>
      <c r="N148" s="10">
        <f t="shared" si="22"/>
        <v>2.4392091508219109</v>
      </c>
      <c r="O148" s="10">
        <f t="shared" si="23"/>
        <v>-1.5496809480401066</v>
      </c>
      <c r="P148" s="10">
        <f t="shared" si="24"/>
        <v>2.6786953504510693</v>
      </c>
      <c r="Q148" s="10">
        <f t="shared" si="25"/>
        <v>1.9244189167427173</v>
      </c>
      <c r="R148" s="10">
        <f t="shared" si="26"/>
        <v>-1.4134775080394747E-2</v>
      </c>
      <c r="S148" s="10">
        <f t="shared" si="27"/>
        <v>1.2003381234150503</v>
      </c>
      <c r="T148" s="10">
        <f t="shared" si="28"/>
        <v>0.4297994269340934</v>
      </c>
      <c r="U148" s="10">
        <f t="shared" si="29"/>
        <v>0.36067723858351941</v>
      </c>
      <c r="V148" s="10">
        <f t="shared" si="30"/>
        <v>9.6184674575181914E-2</v>
      </c>
    </row>
    <row r="149" spans="1:22" ht="15" thickBot="1">
      <c r="A149" s="8">
        <v>43774.645833333336</v>
      </c>
      <c r="B149" s="4">
        <v>752.15</v>
      </c>
      <c r="C149" s="4">
        <v>1320.1</v>
      </c>
      <c r="D149" s="4">
        <v>383.95</v>
      </c>
      <c r="E149" s="4">
        <v>360.25</v>
      </c>
      <c r="F149" s="4">
        <v>372.58</v>
      </c>
      <c r="G149" s="4">
        <v>1414.95</v>
      </c>
      <c r="H149" s="4">
        <v>295.75</v>
      </c>
      <c r="I149" s="4">
        <v>34.9</v>
      </c>
      <c r="J149" s="4">
        <v>1677.4</v>
      </c>
      <c r="K149" s="4">
        <v>467.85</v>
      </c>
      <c r="L149" s="3"/>
      <c r="M149" s="10">
        <f t="shared" si="21"/>
        <v>-0.64068692206076916</v>
      </c>
      <c r="N149" s="10">
        <f t="shared" si="22"/>
        <v>-1.7051377513030597</v>
      </c>
      <c r="O149" s="10">
        <f t="shared" si="23"/>
        <v>3.3651904697805897</v>
      </c>
      <c r="P149" s="10">
        <f t="shared" si="24"/>
        <v>0.44611738463683898</v>
      </c>
      <c r="Q149" s="10">
        <f t="shared" si="25"/>
        <v>8.1415261370562835</v>
      </c>
      <c r="R149" s="10">
        <f t="shared" si="26"/>
        <v>7.4262677699975563E-2</v>
      </c>
      <c r="S149" s="10">
        <f t="shared" si="27"/>
        <v>-0.72171869754950568</v>
      </c>
      <c r="T149" s="10">
        <f t="shared" si="28"/>
        <v>2.9498525073746316</v>
      </c>
      <c r="U149" s="10">
        <f t="shared" si="29"/>
        <v>-0.31793195661862478</v>
      </c>
      <c r="V149" s="10">
        <f t="shared" si="30"/>
        <v>-2.7035458043048766</v>
      </c>
    </row>
    <row r="150" spans="1:22" ht="15" thickBot="1">
      <c r="A150" s="8">
        <v>43775.645833333336</v>
      </c>
      <c r="B150" s="4">
        <v>757</v>
      </c>
      <c r="C150" s="4">
        <v>1343</v>
      </c>
      <c r="D150" s="4">
        <v>371.45</v>
      </c>
      <c r="E150" s="4">
        <v>358.65</v>
      </c>
      <c r="F150" s="4">
        <v>344.53</v>
      </c>
      <c r="G150" s="4">
        <v>1413.9</v>
      </c>
      <c r="H150" s="4">
        <v>297.89999999999998</v>
      </c>
      <c r="I150" s="4">
        <v>33.9</v>
      </c>
      <c r="J150" s="4">
        <v>1682.75</v>
      </c>
      <c r="K150" s="4">
        <v>480.85</v>
      </c>
      <c r="L150" s="3"/>
      <c r="M150" s="10">
        <f t="shared" si="21"/>
        <v>-1.1749347258485638</v>
      </c>
      <c r="N150" s="10">
        <f t="shared" si="22"/>
        <v>-2.8149649033938844</v>
      </c>
      <c r="O150" s="10">
        <f t="shared" si="23"/>
        <v>-8.0699394754542408E-2</v>
      </c>
      <c r="P150" s="10">
        <f t="shared" si="24"/>
        <v>-3.5887096774193608</v>
      </c>
      <c r="Q150" s="10">
        <f t="shared" si="25"/>
        <v>5.3705232895984167</v>
      </c>
      <c r="R150" s="10">
        <f t="shared" si="26"/>
        <v>-3.4155338479404329</v>
      </c>
      <c r="S150" s="10">
        <f t="shared" si="27"/>
        <v>-2.9641693811074994</v>
      </c>
      <c r="T150" s="10">
        <f t="shared" si="28"/>
        <v>0.4444444444444402</v>
      </c>
      <c r="U150" s="10">
        <f t="shared" si="29"/>
        <v>1.0630311402060024</v>
      </c>
      <c r="V150" s="10">
        <f t="shared" si="30"/>
        <v>1.9073858217653914</v>
      </c>
    </row>
    <row r="151" spans="1:22" ht="15" thickBot="1">
      <c r="A151" s="8">
        <v>43776.645833333336</v>
      </c>
      <c r="B151" s="4">
        <v>766</v>
      </c>
      <c r="C151" s="4">
        <v>1381.9</v>
      </c>
      <c r="D151" s="4">
        <v>371.75</v>
      </c>
      <c r="E151" s="4">
        <v>372</v>
      </c>
      <c r="F151" s="4">
        <v>326.97000000000003</v>
      </c>
      <c r="G151" s="4">
        <v>1463.9</v>
      </c>
      <c r="H151" s="4">
        <v>307</v>
      </c>
      <c r="I151" s="4">
        <v>33.75</v>
      </c>
      <c r="J151" s="4">
        <v>1665.05</v>
      </c>
      <c r="K151" s="4">
        <v>471.85</v>
      </c>
      <c r="L151" s="3"/>
      <c r="M151" s="10">
        <f t="shared" si="21"/>
        <v>7.8390384112885125E-2</v>
      </c>
      <c r="N151" s="10">
        <f t="shared" si="22"/>
        <v>-2.8746134382906847</v>
      </c>
      <c r="O151" s="10">
        <f t="shared" si="23"/>
        <v>0.70432073682785401</v>
      </c>
      <c r="P151" s="10">
        <f t="shared" si="24"/>
        <v>-2.6874496103204176E-2</v>
      </c>
      <c r="Q151" s="10">
        <f t="shared" si="25"/>
        <v>3.1093311469206313</v>
      </c>
      <c r="R151" s="10">
        <f t="shared" si="26"/>
        <v>3.1932891583251219</v>
      </c>
      <c r="S151" s="10">
        <f t="shared" si="27"/>
        <v>1.5043808894032111</v>
      </c>
      <c r="T151" s="10">
        <f t="shared" si="28"/>
        <v>0</v>
      </c>
      <c r="U151" s="10">
        <f t="shared" si="29"/>
        <v>1.0039429784652687</v>
      </c>
      <c r="V151" s="10">
        <f t="shared" si="30"/>
        <v>2.0216216216216267</v>
      </c>
    </row>
    <row r="152" spans="1:22" ht="15" thickBot="1">
      <c r="A152" s="8">
        <v>43777.645833333336</v>
      </c>
      <c r="B152" s="4">
        <v>765.4</v>
      </c>
      <c r="C152" s="4">
        <v>1422.8</v>
      </c>
      <c r="D152" s="4">
        <v>369.15</v>
      </c>
      <c r="E152" s="4">
        <v>372.1</v>
      </c>
      <c r="F152" s="4">
        <v>317.11</v>
      </c>
      <c r="G152" s="4">
        <v>1418.6</v>
      </c>
      <c r="H152" s="4">
        <v>302.45</v>
      </c>
      <c r="I152" s="4">
        <v>33.75</v>
      </c>
      <c r="J152" s="4">
        <v>1648.5</v>
      </c>
      <c r="K152" s="4">
        <v>462.5</v>
      </c>
      <c r="L152" s="3"/>
      <c r="M152" s="10">
        <f t="shared" si="21"/>
        <v>-0.31907273556033672</v>
      </c>
      <c r="N152" s="10">
        <f t="shared" si="22"/>
        <v>-1.5397391093733781</v>
      </c>
      <c r="O152" s="10">
        <f t="shared" si="23"/>
        <v>-0.63257065948856606</v>
      </c>
      <c r="P152" s="10">
        <f t="shared" si="24"/>
        <v>0.6355645706558547</v>
      </c>
      <c r="Q152" s="10">
        <f t="shared" si="25"/>
        <v>1.4167839324549081</v>
      </c>
      <c r="R152" s="10">
        <f t="shared" si="26"/>
        <v>-2.8188865398174133E-2</v>
      </c>
      <c r="S152" s="10">
        <f t="shared" si="27"/>
        <v>0.3983402489626518</v>
      </c>
      <c r="T152" s="10">
        <f t="shared" si="28"/>
        <v>0.29717682020802805</v>
      </c>
      <c r="U152" s="10">
        <f t="shared" si="29"/>
        <v>-1.5938395415472808</v>
      </c>
      <c r="V152" s="10">
        <f t="shared" si="30"/>
        <v>1.6818731449928495</v>
      </c>
    </row>
    <row r="153" spans="1:22" ht="15" thickBot="1">
      <c r="A153" s="8">
        <v>43780.645833333336</v>
      </c>
      <c r="B153" s="4">
        <v>767.85</v>
      </c>
      <c r="C153" s="4">
        <v>1445.05</v>
      </c>
      <c r="D153" s="4">
        <v>371.5</v>
      </c>
      <c r="E153" s="4">
        <v>369.75</v>
      </c>
      <c r="F153" s="4">
        <v>312.68</v>
      </c>
      <c r="G153" s="4">
        <v>1419</v>
      </c>
      <c r="H153" s="4">
        <v>301.25</v>
      </c>
      <c r="I153" s="4">
        <v>33.65</v>
      </c>
      <c r="J153" s="4">
        <v>1675.2</v>
      </c>
      <c r="K153" s="4">
        <v>454.85</v>
      </c>
      <c r="L153" s="3"/>
      <c r="M153" s="10">
        <f t="shared" si="21"/>
        <v>0.62905445252605574</v>
      </c>
      <c r="N153" s="10">
        <f t="shared" si="22"/>
        <v>2.1814453401216167</v>
      </c>
      <c r="O153" s="10">
        <f t="shared" si="23"/>
        <v>0.78676071622354227</v>
      </c>
      <c r="P153" s="10">
        <f t="shared" si="24"/>
        <v>3.4555120313374434</v>
      </c>
      <c r="Q153" s="10">
        <f t="shared" si="25"/>
        <v>-1.5491183879093249</v>
      </c>
      <c r="R153" s="10">
        <f t="shared" si="26"/>
        <v>2.185575919058071</v>
      </c>
      <c r="S153" s="10">
        <f t="shared" si="27"/>
        <v>-2.3659050397018349</v>
      </c>
      <c r="T153" s="10">
        <f t="shared" si="28"/>
        <v>-1.4641288433382138</v>
      </c>
      <c r="U153" s="10">
        <f t="shared" si="29"/>
        <v>2.4869230063320233</v>
      </c>
      <c r="V153" s="10">
        <f t="shared" si="30"/>
        <v>1.5516856441170006</v>
      </c>
    </row>
    <row r="154" spans="1:22" ht="15" thickBot="1">
      <c r="A154" s="8">
        <v>43782.645833333336</v>
      </c>
      <c r="B154" s="4">
        <v>763.05</v>
      </c>
      <c r="C154" s="4">
        <v>1414.2</v>
      </c>
      <c r="D154" s="4">
        <v>368.6</v>
      </c>
      <c r="E154" s="4">
        <v>357.4</v>
      </c>
      <c r="F154" s="4">
        <v>317.60000000000002</v>
      </c>
      <c r="G154" s="4">
        <v>1388.65</v>
      </c>
      <c r="H154" s="4">
        <v>308.55</v>
      </c>
      <c r="I154" s="4">
        <v>34.15</v>
      </c>
      <c r="J154" s="4">
        <v>1634.55</v>
      </c>
      <c r="K154" s="4">
        <v>447.9</v>
      </c>
      <c r="L154" s="3"/>
      <c r="M154" s="10">
        <f t="shared" si="21"/>
        <v>-4.0972789543140857</v>
      </c>
      <c r="N154" s="10">
        <f t="shared" si="22"/>
        <v>2.8434295687586459</v>
      </c>
      <c r="O154" s="10">
        <f t="shared" si="23"/>
        <v>1.6827586206896614</v>
      </c>
      <c r="P154" s="10">
        <f t="shared" si="24"/>
        <v>0.97471394264726341</v>
      </c>
      <c r="Q154" s="10">
        <f t="shared" si="25"/>
        <v>1.2109623964308514</v>
      </c>
      <c r="R154" s="10">
        <f t="shared" si="26"/>
        <v>-2.1491738012190393</v>
      </c>
      <c r="S154" s="10">
        <f t="shared" si="27"/>
        <v>1.2635379061371916</v>
      </c>
      <c r="T154" s="10">
        <f t="shared" si="28"/>
        <v>-1.0144927536231927</v>
      </c>
      <c r="U154" s="10">
        <f t="shared" si="29"/>
        <v>1.3674418604651135</v>
      </c>
      <c r="V154" s="10">
        <f t="shared" si="30"/>
        <v>-0.77536552946389026</v>
      </c>
    </row>
    <row r="155" spans="1:22" ht="15" thickBot="1">
      <c r="A155" s="8">
        <v>43783.645833333336</v>
      </c>
      <c r="B155" s="4">
        <v>795.65</v>
      </c>
      <c r="C155" s="4">
        <v>1375.1</v>
      </c>
      <c r="D155" s="4">
        <v>362.5</v>
      </c>
      <c r="E155" s="4">
        <v>353.95</v>
      </c>
      <c r="F155" s="4">
        <v>313.8</v>
      </c>
      <c r="G155" s="4">
        <v>1419.15</v>
      </c>
      <c r="H155" s="4">
        <v>304.7</v>
      </c>
      <c r="I155" s="4">
        <v>34.5</v>
      </c>
      <c r="J155" s="4">
        <v>1612.5</v>
      </c>
      <c r="K155" s="4">
        <v>451.4</v>
      </c>
      <c r="L155" s="3"/>
      <c r="M155" s="10">
        <f t="shared" si="21"/>
        <v>5.551870522685066</v>
      </c>
      <c r="N155" s="10">
        <f t="shared" si="22"/>
        <v>1.1846946284032309</v>
      </c>
      <c r="O155" s="10">
        <f t="shared" si="23"/>
        <v>-7.7725480218801701</v>
      </c>
      <c r="P155" s="10">
        <f t="shared" si="24"/>
        <v>0.14146272457207526</v>
      </c>
      <c r="Q155" s="10">
        <f t="shared" si="25"/>
        <v>-1.4849464728596873</v>
      </c>
      <c r="R155" s="10">
        <f t="shared" si="26"/>
        <v>1.5673644659151971</v>
      </c>
      <c r="S155" s="10">
        <f t="shared" si="27"/>
        <v>2.1968807647157513</v>
      </c>
      <c r="T155" s="10">
        <f t="shared" si="28"/>
        <v>-0.14471780028942738</v>
      </c>
      <c r="U155" s="10">
        <f t="shared" si="29"/>
        <v>2.3289757583449706</v>
      </c>
      <c r="V155" s="10">
        <f t="shared" si="30"/>
        <v>-2.5580140313005986</v>
      </c>
    </row>
    <row r="156" spans="1:22" ht="15" thickBot="1">
      <c r="A156" s="8">
        <v>43784.645833333336</v>
      </c>
      <c r="B156" s="4">
        <v>753.8</v>
      </c>
      <c r="C156" s="4">
        <v>1359</v>
      </c>
      <c r="D156" s="4">
        <v>393.05</v>
      </c>
      <c r="E156" s="4">
        <v>353.45</v>
      </c>
      <c r="F156" s="4">
        <v>318.52999999999997</v>
      </c>
      <c r="G156" s="4">
        <v>1397.25</v>
      </c>
      <c r="H156" s="4">
        <v>298.14999999999998</v>
      </c>
      <c r="I156" s="4">
        <v>34.549999999999997</v>
      </c>
      <c r="J156" s="4">
        <v>1575.8</v>
      </c>
      <c r="K156" s="4">
        <v>463.25</v>
      </c>
      <c r="L156" s="3"/>
      <c r="M156" s="10">
        <f t="shared" si="21"/>
        <v>4.6363131593559102</v>
      </c>
      <c r="N156" s="10">
        <f t="shared" si="22"/>
        <v>-1.1204889406286445</v>
      </c>
      <c r="O156" s="10">
        <f t="shared" si="23"/>
        <v>-3.9467253176930543</v>
      </c>
      <c r="P156" s="10">
        <f t="shared" si="24"/>
        <v>0.44046604148906265</v>
      </c>
      <c r="Q156" s="10">
        <f t="shared" si="25"/>
        <v>2.5432186202234095</v>
      </c>
      <c r="R156" s="10">
        <f t="shared" si="26"/>
        <v>-0.47722497239930523</v>
      </c>
      <c r="S156" s="10">
        <f t="shared" si="27"/>
        <v>0.99932249322492839</v>
      </c>
      <c r="T156" s="10">
        <f t="shared" si="28"/>
        <v>0</v>
      </c>
      <c r="U156" s="10">
        <f t="shared" si="29"/>
        <v>1.3636948411166889</v>
      </c>
      <c r="V156" s="10">
        <f t="shared" si="30"/>
        <v>0.57533651758575277</v>
      </c>
    </row>
    <row r="157" spans="1:22" ht="15" thickBot="1">
      <c r="A157" s="8">
        <v>43787.645833333336</v>
      </c>
      <c r="B157" s="4">
        <v>720.4</v>
      </c>
      <c r="C157" s="4">
        <v>1374.4</v>
      </c>
      <c r="D157" s="4">
        <v>409.2</v>
      </c>
      <c r="E157" s="4">
        <v>351.9</v>
      </c>
      <c r="F157" s="4">
        <v>310.63</v>
      </c>
      <c r="G157" s="4">
        <v>1403.95</v>
      </c>
      <c r="H157" s="4">
        <v>295.2</v>
      </c>
      <c r="I157" s="4">
        <v>34.549999999999997</v>
      </c>
      <c r="J157" s="4">
        <v>1554.6</v>
      </c>
      <c r="K157" s="4">
        <v>460.6</v>
      </c>
      <c r="L157" s="3"/>
      <c r="M157" s="10">
        <f t="shared" si="21"/>
        <v>2.3731703851072803</v>
      </c>
      <c r="N157" s="10">
        <f t="shared" si="22"/>
        <v>-1.3175372464548489</v>
      </c>
      <c r="O157" s="10">
        <f t="shared" si="23"/>
        <v>-6.8624103789689386</v>
      </c>
      <c r="P157" s="10">
        <f t="shared" si="24"/>
        <v>-0.31161473087819341</v>
      </c>
      <c r="Q157" s="10">
        <f t="shared" si="25"/>
        <v>2.826972094408958</v>
      </c>
      <c r="R157" s="10">
        <f t="shared" si="26"/>
        <v>-0.49611963570643891</v>
      </c>
      <c r="S157" s="10">
        <f t="shared" si="27"/>
        <v>-2.2354694485842028</v>
      </c>
      <c r="T157" s="10">
        <f t="shared" si="28"/>
        <v>0.43604651162790287</v>
      </c>
      <c r="U157" s="10">
        <f t="shared" si="29"/>
        <v>-1.5452818239392079</v>
      </c>
      <c r="V157" s="10">
        <f t="shared" si="30"/>
        <v>-2.4359245922474053</v>
      </c>
    </row>
    <row r="158" spans="1:22" ht="15" thickBot="1">
      <c r="A158" s="8">
        <v>43788.645833333336</v>
      </c>
      <c r="B158" s="4">
        <v>703.7</v>
      </c>
      <c r="C158" s="4">
        <v>1392.75</v>
      </c>
      <c r="D158" s="4">
        <v>439.35</v>
      </c>
      <c r="E158" s="4">
        <v>353</v>
      </c>
      <c r="F158" s="4">
        <v>302.08999999999997</v>
      </c>
      <c r="G158" s="4">
        <v>1410.95</v>
      </c>
      <c r="H158" s="4">
        <v>301.95</v>
      </c>
      <c r="I158" s="4">
        <v>34.4</v>
      </c>
      <c r="J158" s="4">
        <v>1579</v>
      </c>
      <c r="K158" s="4">
        <v>472.1</v>
      </c>
      <c r="L158" s="3"/>
      <c r="M158" s="10">
        <f t="shared" si="21"/>
        <v>-1.6423230134880145</v>
      </c>
      <c r="N158" s="10">
        <f t="shared" si="22"/>
        <v>-5.2099639284012769</v>
      </c>
      <c r="O158" s="10">
        <f t="shared" si="23"/>
        <v>0.46878573061971446</v>
      </c>
      <c r="P158" s="10">
        <f t="shared" si="24"/>
        <v>-0.2824858757062147</v>
      </c>
      <c r="Q158" s="10">
        <f t="shared" si="25"/>
        <v>-0.30691043495479076</v>
      </c>
      <c r="R158" s="10">
        <f t="shared" si="26"/>
        <v>-0.74566494319580101</v>
      </c>
      <c r="S158" s="10">
        <f t="shared" si="27"/>
        <v>-0.55985509632800556</v>
      </c>
      <c r="T158" s="10">
        <f t="shared" si="28"/>
        <v>1.1764705882352899</v>
      </c>
      <c r="U158" s="10">
        <f t="shared" si="29"/>
        <v>2.3198548470710181</v>
      </c>
      <c r="V158" s="10">
        <f t="shared" si="30"/>
        <v>-2.1757148777455448</v>
      </c>
    </row>
    <row r="159" spans="1:22" ht="15" thickBot="1">
      <c r="A159" s="8">
        <v>43789.645833333336</v>
      </c>
      <c r="B159" s="4">
        <v>715.45</v>
      </c>
      <c r="C159" s="4">
        <v>1469.3</v>
      </c>
      <c r="D159" s="4">
        <v>437.3</v>
      </c>
      <c r="E159" s="4">
        <v>354</v>
      </c>
      <c r="F159" s="4">
        <v>303.02</v>
      </c>
      <c r="G159" s="4">
        <v>1421.55</v>
      </c>
      <c r="H159" s="4">
        <v>303.64999999999998</v>
      </c>
      <c r="I159" s="4">
        <v>34</v>
      </c>
      <c r="J159" s="4">
        <v>1543.2</v>
      </c>
      <c r="K159" s="4">
        <v>482.6</v>
      </c>
      <c r="L159" s="3"/>
      <c r="M159" s="10">
        <f t="shared" si="21"/>
        <v>0.23115718688709597</v>
      </c>
      <c r="N159" s="10">
        <f t="shared" si="22"/>
        <v>1.6008021297928889</v>
      </c>
      <c r="O159" s="10">
        <f t="shared" si="23"/>
        <v>2.5803424818203142</v>
      </c>
      <c r="P159" s="10">
        <f t="shared" si="24"/>
        <v>0.34013605442176548</v>
      </c>
      <c r="Q159" s="10">
        <f t="shared" si="25"/>
        <v>0.25807305452619528</v>
      </c>
      <c r="R159" s="10">
        <f t="shared" si="26"/>
        <v>-2.3291765433371183</v>
      </c>
      <c r="S159" s="10">
        <f t="shared" si="27"/>
        <v>0.44657624875949914</v>
      </c>
      <c r="T159" s="10">
        <f t="shared" si="28"/>
        <v>1.4925373134328357</v>
      </c>
      <c r="U159" s="10">
        <f t="shared" si="29"/>
        <v>3.2401257168748676E-3</v>
      </c>
      <c r="V159" s="10">
        <f t="shared" si="30"/>
        <v>-0.59732234809474294</v>
      </c>
    </row>
    <row r="160" spans="1:22" ht="15" thickBot="1">
      <c r="A160" s="8">
        <v>43790.645833333336</v>
      </c>
      <c r="B160" s="4">
        <v>713.8</v>
      </c>
      <c r="C160" s="4">
        <v>1446.15</v>
      </c>
      <c r="D160" s="4">
        <v>426.3</v>
      </c>
      <c r="E160" s="4">
        <v>352.8</v>
      </c>
      <c r="F160" s="4">
        <v>302.24</v>
      </c>
      <c r="G160" s="4">
        <v>1455.45</v>
      </c>
      <c r="H160" s="4">
        <v>302.3</v>
      </c>
      <c r="I160" s="4">
        <v>33.5</v>
      </c>
      <c r="J160" s="4">
        <v>1543.15</v>
      </c>
      <c r="K160" s="4">
        <v>485.5</v>
      </c>
      <c r="L160" s="3"/>
      <c r="M160" s="10">
        <f t="shared" si="21"/>
        <v>-0.20970222284356216</v>
      </c>
      <c r="N160" s="10">
        <f t="shared" si="22"/>
        <v>0</v>
      </c>
      <c r="O160" s="10">
        <f t="shared" si="23"/>
        <v>1.3431593961725981</v>
      </c>
      <c r="P160" s="10">
        <f t="shared" si="24"/>
        <v>-2.5145067698259096</v>
      </c>
      <c r="Q160" s="10">
        <f t="shared" si="25"/>
        <v>-3.8034310449091278</v>
      </c>
      <c r="R160" s="10">
        <f t="shared" si="26"/>
        <v>0.26522457977405189</v>
      </c>
      <c r="S160" s="10">
        <f t="shared" si="27"/>
        <v>-4.2900110812094381</v>
      </c>
      <c r="T160" s="10">
        <f t="shared" si="28"/>
        <v>0.75187969924812026</v>
      </c>
      <c r="U160" s="10">
        <f t="shared" si="29"/>
        <v>3.598402202007327</v>
      </c>
      <c r="V160" s="10">
        <f t="shared" si="30"/>
        <v>1.3887438655111157</v>
      </c>
    </row>
    <row r="161" spans="1:22" ht="15" thickBot="1">
      <c r="A161" s="8">
        <v>43791.645833333336</v>
      </c>
      <c r="B161" s="4">
        <v>715.3</v>
      </c>
      <c r="C161" s="4">
        <v>1446.15</v>
      </c>
      <c r="D161" s="4">
        <v>420.65</v>
      </c>
      <c r="E161" s="4">
        <v>361.9</v>
      </c>
      <c r="F161" s="4">
        <v>314.19</v>
      </c>
      <c r="G161" s="4">
        <v>1451.6</v>
      </c>
      <c r="H161" s="4">
        <v>315.85000000000002</v>
      </c>
      <c r="I161" s="4">
        <v>33.25</v>
      </c>
      <c r="J161" s="4">
        <v>1489.55</v>
      </c>
      <c r="K161" s="4">
        <v>478.85</v>
      </c>
      <c r="L161" s="3"/>
      <c r="M161" s="10">
        <f t="shared" si="21"/>
        <v>-0.37604456824513172</v>
      </c>
      <c r="N161" s="10">
        <f t="shared" si="22"/>
        <v>-3.3871129371680411</v>
      </c>
      <c r="O161" s="10">
        <f t="shared" si="23"/>
        <v>-6.8121400088613218</v>
      </c>
      <c r="P161" s="10">
        <f t="shared" si="24"/>
        <v>-3.5061991734435498</v>
      </c>
      <c r="Q161" s="10">
        <f t="shared" si="25"/>
        <v>-3.1264452872074702</v>
      </c>
      <c r="R161" s="10">
        <f t="shared" si="26"/>
        <v>8.6186093012031589E-2</v>
      </c>
      <c r="S161" s="10">
        <f t="shared" si="27"/>
        <v>-0.11068943706513786</v>
      </c>
      <c r="T161" s="10">
        <f t="shared" si="28"/>
        <v>-0.59790732436473193</v>
      </c>
      <c r="U161" s="10">
        <f t="shared" si="29"/>
        <v>-2.1063354363827522</v>
      </c>
      <c r="V161" s="10">
        <f t="shared" si="30"/>
        <v>-0.96173733195449373</v>
      </c>
    </row>
    <row r="162" spans="1:22" ht="15" thickBot="1">
      <c r="A162" s="8">
        <v>43794.645833333336</v>
      </c>
      <c r="B162" s="4">
        <v>718</v>
      </c>
      <c r="C162" s="4">
        <v>1496.85</v>
      </c>
      <c r="D162" s="4">
        <v>451.4</v>
      </c>
      <c r="E162" s="4">
        <v>375.05</v>
      </c>
      <c r="F162" s="4">
        <v>324.33</v>
      </c>
      <c r="G162" s="4">
        <v>1450.35</v>
      </c>
      <c r="H162" s="4">
        <v>316.2</v>
      </c>
      <c r="I162" s="4">
        <v>33.450000000000003</v>
      </c>
      <c r="J162" s="4">
        <v>1521.6</v>
      </c>
      <c r="K162" s="4">
        <v>483.5</v>
      </c>
      <c r="L162" s="3"/>
      <c r="M162" s="10">
        <f t="shared" si="21"/>
        <v>0.27232735144194475</v>
      </c>
      <c r="N162" s="10">
        <f t="shared" si="22"/>
        <v>-1.2566792004749774</v>
      </c>
      <c r="O162" s="10">
        <f t="shared" si="23"/>
        <v>4.4061524228055866</v>
      </c>
      <c r="P162" s="10">
        <f t="shared" si="24"/>
        <v>3.9495565410199553</v>
      </c>
      <c r="Q162" s="10">
        <f t="shared" si="25"/>
        <v>-2.2778631474283655</v>
      </c>
      <c r="R162" s="10">
        <f t="shared" si="26"/>
        <v>-0.55197476686781277</v>
      </c>
      <c r="S162" s="10">
        <f t="shared" si="27"/>
        <v>9.4966761633431901E-2</v>
      </c>
      <c r="T162" s="10">
        <f t="shared" si="28"/>
        <v>0.29985007496252297</v>
      </c>
      <c r="U162" s="10">
        <f t="shared" si="29"/>
        <v>1.8542071089095533</v>
      </c>
      <c r="V162" s="10">
        <f t="shared" si="30"/>
        <v>1.0343746734928405</v>
      </c>
    </row>
    <row r="163" spans="1:22" ht="15" thickBot="1">
      <c r="A163" s="8">
        <v>43795.645833333336</v>
      </c>
      <c r="B163" s="4">
        <v>716.05</v>
      </c>
      <c r="C163" s="4">
        <v>1515.9</v>
      </c>
      <c r="D163" s="4">
        <v>432.35</v>
      </c>
      <c r="E163" s="4">
        <v>360.8</v>
      </c>
      <c r="F163" s="4">
        <v>331.89</v>
      </c>
      <c r="G163" s="4">
        <v>1458.4</v>
      </c>
      <c r="H163" s="4">
        <v>315.89999999999998</v>
      </c>
      <c r="I163" s="4">
        <v>33.35</v>
      </c>
      <c r="J163" s="4">
        <v>1493.9</v>
      </c>
      <c r="K163" s="4">
        <v>478.55</v>
      </c>
      <c r="L163" s="3"/>
      <c r="M163" s="10">
        <f t="shared" si="21"/>
        <v>0.1398503601146773</v>
      </c>
      <c r="N163" s="10">
        <f t="shared" si="22"/>
        <v>-0.68463982703834758</v>
      </c>
      <c r="O163" s="10">
        <f t="shared" si="23"/>
        <v>-0.23076035537094727</v>
      </c>
      <c r="P163" s="10">
        <f t="shared" si="24"/>
        <v>-12.490904681057481</v>
      </c>
      <c r="Q163" s="10">
        <f t="shared" si="25"/>
        <v>0.15994688556252193</v>
      </c>
      <c r="R163" s="10">
        <f t="shared" si="26"/>
        <v>-0.37911130844632362</v>
      </c>
      <c r="S163" s="10">
        <f t="shared" si="27"/>
        <v>-4.7489823609226605</v>
      </c>
      <c r="T163" s="10">
        <f t="shared" si="28"/>
        <v>0</v>
      </c>
      <c r="U163" s="10">
        <f t="shared" si="29"/>
        <v>1.3328811259962754</v>
      </c>
      <c r="V163" s="10">
        <f t="shared" si="30"/>
        <v>2.2542735042735069</v>
      </c>
    </row>
    <row r="164" spans="1:22" ht="15" thickBot="1">
      <c r="A164" s="8">
        <v>43796.645833333336</v>
      </c>
      <c r="B164" s="4">
        <v>715.05</v>
      </c>
      <c r="C164" s="4">
        <v>1526.35</v>
      </c>
      <c r="D164" s="4">
        <v>433.35</v>
      </c>
      <c r="E164" s="4">
        <v>412.3</v>
      </c>
      <c r="F164" s="4">
        <v>331.36</v>
      </c>
      <c r="G164" s="4">
        <v>1463.95</v>
      </c>
      <c r="H164" s="4">
        <v>331.65</v>
      </c>
      <c r="I164" s="4">
        <v>33.35</v>
      </c>
      <c r="J164" s="4">
        <v>1474.25</v>
      </c>
      <c r="K164" s="4">
        <v>468</v>
      </c>
      <c r="L164" s="3"/>
      <c r="M164" s="10">
        <f t="shared" si="21"/>
        <v>-0.82524271844660824</v>
      </c>
      <c r="N164" s="10">
        <f t="shared" si="22"/>
        <v>-2.6717678941495357</v>
      </c>
      <c r="O164" s="10">
        <f t="shared" si="23"/>
        <v>-0.75575403641359329</v>
      </c>
      <c r="P164" s="10">
        <f t="shared" si="24"/>
        <v>-7.958477508650514</v>
      </c>
      <c r="Q164" s="10">
        <f t="shared" si="25"/>
        <v>-0.8468236631856082</v>
      </c>
      <c r="R164" s="10">
        <f t="shared" si="26"/>
        <v>1.3464866735894805</v>
      </c>
      <c r="S164" s="10">
        <f t="shared" si="27"/>
        <v>1.3445378151260434</v>
      </c>
      <c r="T164" s="10">
        <f t="shared" si="28"/>
        <v>-4.7142857142857109</v>
      </c>
      <c r="U164" s="10">
        <f t="shared" si="29"/>
        <v>-0.84742912869488585</v>
      </c>
      <c r="V164" s="10">
        <f t="shared" si="30"/>
        <v>-7.4730436639270356E-2</v>
      </c>
    </row>
    <row r="165" spans="1:22" ht="15" thickBot="1">
      <c r="A165" s="8">
        <v>43797.645833333336</v>
      </c>
      <c r="B165" s="4">
        <v>721</v>
      </c>
      <c r="C165" s="4">
        <v>1568.25</v>
      </c>
      <c r="D165" s="4">
        <v>436.65</v>
      </c>
      <c r="E165" s="4">
        <v>447.95</v>
      </c>
      <c r="F165" s="4">
        <v>334.19</v>
      </c>
      <c r="G165" s="4">
        <v>1444.5</v>
      </c>
      <c r="H165" s="4">
        <v>327.25</v>
      </c>
      <c r="I165" s="4">
        <v>35</v>
      </c>
      <c r="J165" s="4">
        <v>1486.85</v>
      </c>
      <c r="K165" s="4">
        <v>468.35</v>
      </c>
      <c r="L165" s="3"/>
      <c r="M165" s="10">
        <f t="shared" si="21"/>
        <v>-0.83212983976342136</v>
      </c>
      <c r="N165" s="10">
        <f t="shared" si="22"/>
        <v>-5.4171180931738519E-2</v>
      </c>
      <c r="O165" s="10">
        <f t="shared" si="23"/>
        <v>-1.3108825856028956</v>
      </c>
      <c r="P165" s="10">
        <f t="shared" si="24"/>
        <v>0.62900146018196379</v>
      </c>
      <c r="Q165" s="10">
        <f t="shared" si="25"/>
        <v>0.83884010741980397</v>
      </c>
      <c r="R165" s="10">
        <f t="shared" si="26"/>
        <v>0.22897585345545063</v>
      </c>
      <c r="S165" s="10">
        <f t="shared" si="27"/>
        <v>0.35265256056423711</v>
      </c>
      <c r="T165" s="10">
        <f t="shared" si="28"/>
        <v>-1.6853932584269702</v>
      </c>
      <c r="U165" s="10">
        <f t="shared" si="29"/>
        <v>1.1324989797306395</v>
      </c>
      <c r="V165" s="10">
        <f t="shared" si="30"/>
        <v>0.35354617527320209</v>
      </c>
    </row>
    <row r="166" spans="1:22" ht="15" thickBot="1">
      <c r="A166" s="8">
        <v>43798.645833333336</v>
      </c>
      <c r="B166" s="4">
        <v>727.05</v>
      </c>
      <c r="C166" s="4">
        <v>1569.1</v>
      </c>
      <c r="D166" s="4">
        <v>442.45</v>
      </c>
      <c r="E166" s="4">
        <v>445.15</v>
      </c>
      <c r="F166" s="4">
        <v>331.41</v>
      </c>
      <c r="G166" s="4">
        <v>1441.2</v>
      </c>
      <c r="H166" s="4">
        <v>326.10000000000002</v>
      </c>
      <c r="I166" s="4">
        <v>35.6</v>
      </c>
      <c r="J166" s="4">
        <v>1470.2</v>
      </c>
      <c r="K166" s="4">
        <v>466.7</v>
      </c>
      <c r="L166" s="3"/>
      <c r="M166" s="10">
        <f t="shared" si="21"/>
        <v>1.550387596899212</v>
      </c>
      <c r="N166" s="10">
        <f t="shared" si="22"/>
        <v>-0.63327211702868724</v>
      </c>
      <c r="O166" s="10">
        <f t="shared" si="23"/>
        <v>-3.961363143043195</v>
      </c>
      <c r="P166" s="10">
        <f t="shared" si="24"/>
        <v>5.7865969581748962</v>
      </c>
      <c r="Q166" s="10">
        <f t="shared" si="25"/>
        <v>3.8837690426932618</v>
      </c>
      <c r="R166" s="10">
        <f t="shared" si="26"/>
        <v>1.7616946160635514</v>
      </c>
      <c r="S166" s="10">
        <f t="shared" si="27"/>
        <v>9.3194770365403983</v>
      </c>
      <c r="T166" s="10">
        <f t="shared" si="28"/>
        <v>0.56497175141243738</v>
      </c>
      <c r="U166" s="10">
        <f t="shared" si="29"/>
        <v>-0.86311530681051618</v>
      </c>
      <c r="V166" s="10">
        <f t="shared" si="30"/>
        <v>0.58189655172413557</v>
      </c>
    </row>
    <row r="167" spans="1:22" ht="15" thickBot="1">
      <c r="A167" s="8">
        <v>43801.645833333336</v>
      </c>
      <c r="B167" s="4">
        <v>715.95</v>
      </c>
      <c r="C167" s="4">
        <v>1579.1</v>
      </c>
      <c r="D167" s="4">
        <v>460.7</v>
      </c>
      <c r="E167" s="4">
        <v>420.8</v>
      </c>
      <c r="F167" s="4">
        <v>319.02</v>
      </c>
      <c r="G167" s="4">
        <v>1416.25</v>
      </c>
      <c r="H167" s="4">
        <v>298.3</v>
      </c>
      <c r="I167" s="4">
        <v>35.4</v>
      </c>
      <c r="J167" s="4">
        <v>1483</v>
      </c>
      <c r="K167" s="4">
        <v>464</v>
      </c>
      <c r="L167" s="3"/>
      <c r="M167" s="10">
        <f t="shared" si="21"/>
        <v>-0.70041608876559702</v>
      </c>
      <c r="N167" s="10">
        <f t="shared" si="22"/>
        <v>2.2269696381174247</v>
      </c>
      <c r="O167" s="10">
        <f t="shared" si="23"/>
        <v>0.34850795033760962</v>
      </c>
      <c r="P167" s="10">
        <f t="shared" si="24"/>
        <v>2.7594627594627625</v>
      </c>
      <c r="Q167" s="10">
        <f t="shared" si="25"/>
        <v>0.85037777005026327</v>
      </c>
      <c r="R167" s="10">
        <f t="shared" si="26"/>
        <v>0.84377670179435404</v>
      </c>
      <c r="S167" s="10">
        <f t="shared" si="27"/>
        <v>0.57316250842885652</v>
      </c>
      <c r="T167" s="10">
        <f t="shared" si="28"/>
        <v>1.7241379310344869</v>
      </c>
      <c r="U167" s="10">
        <f t="shared" si="29"/>
        <v>0.39603290119486229</v>
      </c>
      <c r="V167" s="10">
        <f t="shared" si="30"/>
        <v>-5.3850296176628967E-2</v>
      </c>
    </row>
    <row r="168" spans="1:22" ht="15" thickBot="1">
      <c r="A168" s="8">
        <v>43802.645833333336</v>
      </c>
      <c r="B168" s="4">
        <v>721</v>
      </c>
      <c r="C168" s="4">
        <v>1544.7</v>
      </c>
      <c r="D168" s="4">
        <v>459.1</v>
      </c>
      <c r="E168" s="4">
        <v>409.5</v>
      </c>
      <c r="F168" s="4">
        <v>316.33</v>
      </c>
      <c r="G168" s="4">
        <v>1404.4</v>
      </c>
      <c r="H168" s="4">
        <v>296.60000000000002</v>
      </c>
      <c r="I168" s="4">
        <v>34.799999999999997</v>
      </c>
      <c r="J168" s="4">
        <v>1477.15</v>
      </c>
      <c r="K168" s="4">
        <v>464.25</v>
      </c>
      <c r="L168" s="3"/>
      <c r="M168" s="10">
        <f t="shared" si="21"/>
        <v>0.39685302513402809</v>
      </c>
      <c r="N168" s="10">
        <f t="shared" si="22"/>
        <v>2.590170303698057E-2</v>
      </c>
      <c r="O168" s="10">
        <f t="shared" si="23"/>
        <v>-0.49848287819678255</v>
      </c>
      <c r="P168" s="10">
        <f t="shared" si="24"/>
        <v>-0.20714024613135681</v>
      </c>
      <c r="Q168" s="10">
        <f t="shared" si="25"/>
        <v>0.23130544993661639</v>
      </c>
      <c r="R168" s="10">
        <f t="shared" si="26"/>
        <v>-4.478830130930108</v>
      </c>
      <c r="S168" s="10">
        <f t="shared" si="27"/>
        <v>-1.4290461947490709</v>
      </c>
      <c r="T168" s="10">
        <f t="shared" si="28"/>
        <v>0.57803468208091247</v>
      </c>
      <c r="U168" s="10">
        <f t="shared" si="29"/>
        <v>-0.58217795127203287</v>
      </c>
      <c r="V168" s="10">
        <f t="shared" si="30"/>
        <v>-1.2234042553191489</v>
      </c>
    </row>
    <row r="169" spans="1:22" ht="15" thickBot="1">
      <c r="A169" s="8">
        <v>43803.645833333336</v>
      </c>
      <c r="B169" s="4">
        <v>718.15</v>
      </c>
      <c r="C169" s="4">
        <v>1544.3</v>
      </c>
      <c r="D169" s="4">
        <v>461.4</v>
      </c>
      <c r="E169" s="4">
        <v>410.35</v>
      </c>
      <c r="F169" s="4">
        <v>315.60000000000002</v>
      </c>
      <c r="G169" s="4">
        <v>1470.25</v>
      </c>
      <c r="H169" s="4">
        <v>300.89999999999998</v>
      </c>
      <c r="I169" s="4">
        <v>34.6</v>
      </c>
      <c r="J169" s="4">
        <v>1485.8</v>
      </c>
      <c r="K169" s="4">
        <v>470</v>
      </c>
      <c r="L169" s="3"/>
      <c r="M169" s="10">
        <f t="shared" si="21"/>
        <v>1.1906439340566339</v>
      </c>
      <c r="N169" s="10">
        <f t="shared" si="22"/>
        <v>2.2884583540321213</v>
      </c>
      <c r="O169" s="10">
        <f t="shared" si="23"/>
        <v>3.1407175589582996</v>
      </c>
      <c r="P169" s="10">
        <f t="shared" si="24"/>
        <v>1.6850452236401963</v>
      </c>
      <c r="Q169" s="10">
        <f t="shared" si="25"/>
        <v>-0.43221756002145456</v>
      </c>
      <c r="R169" s="10">
        <f t="shared" si="26"/>
        <v>-0.87311218985976569</v>
      </c>
      <c r="S169" s="10">
        <f t="shared" si="27"/>
        <v>-3.9731929152704786</v>
      </c>
      <c r="T169" s="10">
        <f t="shared" si="28"/>
        <v>0.72780203784570596</v>
      </c>
      <c r="U169" s="10">
        <f t="shared" si="29"/>
        <v>0.4563740238666712</v>
      </c>
      <c r="V169" s="10">
        <f t="shared" si="30"/>
        <v>1.8197573656845702</v>
      </c>
    </row>
    <row r="170" spans="1:22" ht="15" thickBot="1">
      <c r="A170" s="8">
        <v>43804.645833333336</v>
      </c>
      <c r="B170" s="4">
        <v>709.7</v>
      </c>
      <c r="C170" s="4">
        <v>1509.75</v>
      </c>
      <c r="D170" s="4">
        <v>447.35</v>
      </c>
      <c r="E170" s="4">
        <v>403.55</v>
      </c>
      <c r="F170" s="4">
        <v>316.97000000000003</v>
      </c>
      <c r="G170" s="4">
        <v>1483.2</v>
      </c>
      <c r="H170" s="4">
        <v>313.35000000000002</v>
      </c>
      <c r="I170" s="4">
        <v>34.35</v>
      </c>
      <c r="J170" s="4">
        <v>1479.05</v>
      </c>
      <c r="K170" s="4">
        <v>461.6</v>
      </c>
      <c r="L170" s="3"/>
      <c r="M170" s="10">
        <f t="shared" si="21"/>
        <v>-0.55349260842148562</v>
      </c>
      <c r="N170" s="10">
        <f t="shared" si="22"/>
        <v>2.9948494047822147</v>
      </c>
      <c r="O170" s="10">
        <f t="shared" si="23"/>
        <v>0.56198718669214343</v>
      </c>
      <c r="P170" s="10">
        <f t="shared" si="24"/>
        <v>2.0741115467307418</v>
      </c>
      <c r="Q170" s="10">
        <f t="shared" si="25"/>
        <v>0.88481492090774039</v>
      </c>
      <c r="R170" s="10">
        <f t="shared" si="26"/>
        <v>1.2423208191126311</v>
      </c>
      <c r="S170" s="10">
        <f t="shared" si="27"/>
        <v>2.5359947643979055</v>
      </c>
      <c r="T170" s="10">
        <f t="shared" si="28"/>
        <v>1.0294117647058865</v>
      </c>
      <c r="U170" s="10">
        <f t="shared" si="29"/>
        <v>0.26437989357013614</v>
      </c>
      <c r="V170" s="10">
        <f t="shared" si="30"/>
        <v>1.3503128773740332</v>
      </c>
    </row>
    <row r="171" spans="1:22" ht="15" thickBot="1">
      <c r="A171" s="8">
        <v>43805.645833333336</v>
      </c>
      <c r="B171" s="4">
        <v>713.65</v>
      </c>
      <c r="C171" s="4">
        <v>1465.85</v>
      </c>
      <c r="D171" s="4">
        <v>444.85</v>
      </c>
      <c r="E171" s="4">
        <v>395.35</v>
      </c>
      <c r="F171" s="4">
        <v>314.19</v>
      </c>
      <c r="G171" s="4">
        <v>1465</v>
      </c>
      <c r="H171" s="4">
        <v>305.60000000000002</v>
      </c>
      <c r="I171" s="4">
        <v>34</v>
      </c>
      <c r="J171" s="4">
        <v>1475.15</v>
      </c>
      <c r="K171" s="4">
        <v>455.45</v>
      </c>
      <c r="L171" s="3"/>
      <c r="M171" s="10">
        <f t="shared" si="21"/>
        <v>-0.5504459308807198</v>
      </c>
      <c r="N171" s="10">
        <f t="shared" si="22"/>
        <v>1.0931034482758557</v>
      </c>
      <c r="O171" s="10">
        <f t="shared" si="23"/>
        <v>-0.224290680722216</v>
      </c>
      <c r="P171" s="10">
        <f t="shared" si="24"/>
        <v>-0.37797656545294189</v>
      </c>
      <c r="Q171" s="10">
        <f t="shared" si="25"/>
        <v>1.4825581395348757</v>
      </c>
      <c r="R171" s="10">
        <f t="shared" si="26"/>
        <v>3.7682391273551525</v>
      </c>
      <c r="S171" s="10">
        <f t="shared" si="27"/>
        <v>-0.71474983755685129</v>
      </c>
      <c r="T171" s="10">
        <f t="shared" si="28"/>
        <v>0.7407407407407407</v>
      </c>
      <c r="U171" s="10">
        <f t="shared" si="29"/>
        <v>2.3732031461902389E-2</v>
      </c>
      <c r="V171" s="10">
        <f t="shared" si="30"/>
        <v>1.6856441169904022</v>
      </c>
    </row>
    <row r="172" spans="1:22" ht="15" thickBot="1">
      <c r="A172" s="8">
        <v>43808.645833333336</v>
      </c>
      <c r="B172" s="4">
        <v>717.6</v>
      </c>
      <c r="C172" s="4">
        <v>1450</v>
      </c>
      <c r="D172" s="4">
        <v>445.85</v>
      </c>
      <c r="E172" s="4">
        <v>396.85</v>
      </c>
      <c r="F172" s="4">
        <v>309.60000000000002</v>
      </c>
      <c r="G172" s="4">
        <v>1411.8</v>
      </c>
      <c r="H172" s="4">
        <v>307.8</v>
      </c>
      <c r="I172" s="4">
        <v>33.75</v>
      </c>
      <c r="J172" s="4">
        <v>1474.8</v>
      </c>
      <c r="K172" s="4">
        <v>447.9</v>
      </c>
      <c r="L172" s="3"/>
      <c r="M172" s="10">
        <f t="shared" si="21"/>
        <v>2.1858312566749767</v>
      </c>
      <c r="N172" s="10">
        <f t="shared" si="22"/>
        <v>2.720317370359882</v>
      </c>
      <c r="O172" s="10">
        <f t="shared" si="23"/>
        <v>-0.2572706935122992</v>
      </c>
      <c r="P172" s="10">
        <f t="shared" si="24"/>
        <v>1.8086198050282225</v>
      </c>
      <c r="Q172" s="10">
        <f t="shared" si="25"/>
        <v>-1.8109162411594872</v>
      </c>
      <c r="R172" s="10">
        <f t="shared" si="26"/>
        <v>2.7548309618253874</v>
      </c>
      <c r="S172" s="10">
        <f t="shared" si="27"/>
        <v>2.8399599064483794</v>
      </c>
      <c r="T172" s="10">
        <f t="shared" si="28"/>
        <v>1.1994002998500706</v>
      </c>
      <c r="U172" s="10">
        <f t="shared" si="29"/>
        <v>0.68612391193036038</v>
      </c>
      <c r="V172" s="10">
        <f t="shared" si="30"/>
        <v>-1.1367398741860797</v>
      </c>
    </row>
    <row r="173" spans="1:22" ht="15" thickBot="1">
      <c r="A173" s="8">
        <v>43809.645833333336</v>
      </c>
      <c r="B173" s="4">
        <v>702.25</v>
      </c>
      <c r="C173" s="4">
        <v>1411.6</v>
      </c>
      <c r="D173" s="4">
        <v>447</v>
      </c>
      <c r="E173" s="4">
        <v>389.8</v>
      </c>
      <c r="F173" s="4">
        <v>315.31</v>
      </c>
      <c r="G173" s="4">
        <v>1373.95</v>
      </c>
      <c r="H173" s="4">
        <v>299.3</v>
      </c>
      <c r="I173" s="4">
        <v>33.35</v>
      </c>
      <c r="J173" s="4">
        <v>1464.75</v>
      </c>
      <c r="K173" s="4">
        <v>453.05</v>
      </c>
      <c r="L173" s="3"/>
      <c r="M173" s="10">
        <f t="shared" si="21"/>
        <v>-1.5767344078486336</v>
      </c>
      <c r="N173" s="10">
        <f t="shared" si="22"/>
        <v>-0.63703234434943035</v>
      </c>
      <c r="O173" s="10">
        <f t="shared" si="23"/>
        <v>0.95990965556182939</v>
      </c>
      <c r="P173" s="10">
        <f t="shared" si="24"/>
        <v>0.73652926734720836</v>
      </c>
      <c r="Q173" s="10">
        <f t="shared" si="25"/>
        <v>-1.2527011368262817</v>
      </c>
      <c r="R173" s="10">
        <f t="shared" si="26"/>
        <v>-1.1866661872055808</v>
      </c>
      <c r="S173" s="10">
        <f t="shared" si="27"/>
        <v>-2.6508375345584572</v>
      </c>
      <c r="T173" s="10">
        <f t="shared" si="28"/>
        <v>1.2139605462822414</v>
      </c>
      <c r="U173" s="10">
        <f t="shared" si="29"/>
        <v>-1.8921634293369056</v>
      </c>
      <c r="V173" s="10">
        <f t="shared" si="30"/>
        <v>0.68896544060451659</v>
      </c>
    </row>
    <row r="174" spans="1:22" ht="15" thickBot="1">
      <c r="A174" s="8">
        <v>43810.645833333336</v>
      </c>
      <c r="B174" s="4">
        <v>713.5</v>
      </c>
      <c r="C174" s="4">
        <v>1420.65</v>
      </c>
      <c r="D174" s="4">
        <v>442.75</v>
      </c>
      <c r="E174" s="4">
        <v>386.95</v>
      </c>
      <c r="F174" s="4">
        <v>319.31</v>
      </c>
      <c r="G174" s="4">
        <v>1390.45</v>
      </c>
      <c r="H174" s="4">
        <v>307.45</v>
      </c>
      <c r="I174" s="4">
        <v>32.950000000000003</v>
      </c>
      <c r="J174" s="4">
        <v>1493</v>
      </c>
      <c r="K174" s="4">
        <v>449.95</v>
      </c>
      <c r="L174" s="3"/>
      <c r="M174" s="10">
        <f t="shared" si="21"/>
        <v>0.34456086069897274</v>
      </c>
      <c r="N174" s="10">
        <f t="shared" si="22"/>
        <v>-1.6272547865526432</v>
      </c>
      <c r="O174" s="10">
        <f t="shared" si="23"/>
        <v>0.93468596831187112</v>
      </c>
      <c r="P174" s="10">
        <f t="shared" si="24"/>
        <v>-1.1243132745624207</v>
      </c>
      <c r="Q174" s="10">
        <f t="shared" si="25"/>
        <v>-0.24368146458807607</v>
      </c>
      <c r="R174" s="10">
        <f t="shared" si="26"/>
        <v>0.3572717430530527</v>
      </c>
      <c r="S174" s="10">
        <f t="shared" si="27"/>
        <v>-2.2261090793448881</v>
      </c>
      <c r="T174" s="10">
        <f t="shared" si="28"/>
        <v>0</v>
      </c>
      <c r="U174" s="10">
        <f t="shared" si="29"/>
        <v>0.34950934265358552</v>
      </c>
      <c r="V174" s="10">
        <f t="shared" si="30"/>
        <v>-2.4075479882876092</v>
      </c>
    </row>
    <row r="175" spans="1:22" ht="15" thickBot="1">
      <c r="A175" s="8">
        <v>43811.645833333336</v>
      </c>
      <c r="B175" s="4">
        <v>711.05</v>
      </c>
      <c r="C175" s="4">
        <v>1444.15</v>
      </c>
      <c r="D175" s="4">
        <v>438.65</v>
      </c>
      <c r="E175" s="4">
        <v>391.35</v>
      </c>
      <c r="F175" s="4">
        <v>320.08999999999997</v>
      </c>
      <c r="G175" s="4">
        <v>1385.5</v>
      </c>
      <c r="H175" s="4">
        <v>314.45</v>
      </c>
      <c r="I175" s="4">
        <v>32.950000000000003</v>
      </c>
      <c r="J175" s="4">
        <v>1487.8</v>
      </c>
      <c r="K175" s="4">
        <v>461.05</v>
      </c>
      <c r="L175" s="3"/>
      <c r="M175" s="10">
        <f t="shared" si="21"/>
        <v>0.16904979925335376</v>
      </c>
      <c r="N175" s="10">
        <f t="shared" si="22"/>
        <v>-2.7770297562946005</v>
      </c>
      <c r="O175" s="10">
        <f t="shared" si="23"/>
        <v>2.5362318840579627</v>
      </c>
      <c r="P175" s="10">
        <f t="shared" si="24"/>
        <v>-0.40717648555795033</v>
      </c>
      <c r="Q175" s="10">
        <f t="shared" si="25"/>
        <v>-0.96531666718232867</v>
      </c>
      <c r="R175" s="10">
        <f t="shared" si="26"/>
        <v>2.4020694752402072</v>
      </c>
      <c r="S175" s="10">
        <f t="shared" si="27"/>
        <v>2.343368592351502</v>
      </c>
      <c r="T175" s="10">
        <f t="shared" si="28"/>
        <v>-2.9455081001472752</v>
      </c>
      <c r="U175" s="10">
        <f t="shared" si="29"/>
        <v>0.2493093457314228</v>
      </c>
      <c r="V175" s="10">
        <f t="shared" si="30"/>
        <v>-4.336043360433358E-2</v>
      </c>
    </row>
    <row r="176" spans="1:22" ht="15" thickBot="1">
      <c r="A176" s="8">
        <v>43812.645833333336</v>
      </c>
      <c r="B176" s="4">
        <v>709.85</v>
      </c>
      <c r="C176" s="4">
        <v>1485.4</v>
      </c>
      <c r="D176" s="4">
        <v>427.8</v>
      </c>
      <c r="E176" s="4">
        <v>392.95</v>
      </c>
      <c r="F176" s="4">
        <v>323.20999999999998</v>
      </c>
      <c r="G176" s="4">
        <v>1353</v>
      </c>
      <c r="H176" s="4">
        <v>307.25</v>
      </c>
      <c r="I176" s="4">
        <v>33.950000000000003</v>
      </c>
      <c r="J176" s="4">
        <v>1484.1</v>
      </c>
      <c r="K176" s="4">
        <v>461.25</v>
      </c>
      <c r="L176" s="3"/>
      <c r="M176" s="10">
        <f t="shared" si="21"/>
        <v>-0.13365222284748618</v>
      </c>
      <c r="N176" s="10">
        <f t="shared" si="22"/>
        <v>-0.53569037096558181</v>
      </c>
      <c r="O176" s="10">
        <f t="shared" si="23"/>
        <v>1.4104539528268314</v>
      </c>
      <c r="P176" s="10">
        <f t="shared" si="24"/>
        <v>2.7051751176163004</v>
      </c>
      <c r="Q176" s="10">
        <f t="shared" si="25"/>
        <v>-1.1348342102043425</v>
      </c>
      <c r="R176" s="10">
        <f t="shared" si="26"/>
        <v>-1.2805078253255959</v>
      </c>
      <c r="S176" s="10">
        <f t="shared" si="27"/>
        <v>0.90311986863711002</v>
      </c>
      <c r="T176" s="10">
        <f t="shared" si="28"/>
        <v>3.1914893617021409</v>
      </c>
      <c r="U176" s="10">
        <f t="shared" si="29"/>
        <v>-0.61941272976864103</v>
      </c>
      <c r="V176" s="10">
        <f t="shared" si="30"/>
        <v>0.65466448445171854</v>
      </c>
    </row>
    <row r="177" spans="1:22" ht="15" thickBot="1">
      <c r="A177" s="8">
        <v>43815.645833333336</v>
      </c>
      <c r="B177" s="4">
        <v>710.8</v>
      </c>
      <c r="C177" s="4">
        <v>1493.4</v>
      </c>
      <c r="D177" s="4">
        <v>421.85</v>
      </c>
      <c r="E177" s="4">
        <v>382.6</v>
      </c>
      <c r="F177" s="4">
        <v>326.92</v>
      </c>
      <c r="G177" s="4">
        <v>1370.55</v>
      </c>
      <c r="H177" s="4">
        <v>304.5</v>
      </c>
      <c r="I177" s="4">
        <v>32.9</v>
      </c>
      <c r="J177" s="4">
        <v>1493.35</v>
      </c>
      <c r="K177" s="4">
        <v>458.25</v>
      </c>
      <c r="L177" s="3"/>
      <c r="M177" s="10">
        <f t="shared" si="21"/>
        <v>-3.0749301152246633</v>
      </c>
      <c r="N177" s="10">
        <f t="shared" si="22"/>
        <v>4.3543795009217283E-2</v>
      </c>
      <c r="O177" s="10">
        <f t="shared" si="23"/>
        <v>-4.1141038754403834</v>
      </c>
      <c r="P177" s="10">
        <f t="shared" si="24"/>
        <v>-1.3281753707285564</v>
      </c>
      <c r="Q177" s="10">
        <f t="shared" si="25"/>
        <v>-1.8464587023748695</v>
      </c>
      <c r="R177" s="10">
        <f t="shared" si="26"/>
        <v>0.50599494005058943</v>
      </c>
      <c r="S177" s="10">
        <f t="shared" si="27"/>
        <v>-0.87890624999999634</v>
      </c>
      <c r="T177" s="10">
        <f t="shared" si="28"/>
        <v>1.0752688172043057</v>
      </c>
      <c r="U177" s="10">
        <f t="shared" si="29"/>
        <v>-0.11370857161968131</v>
      </c>
      <c r="V177" s="10">
        <f t="shared" si="30"/>
        <v>-1.2285806660200429</v>
      </c>
    </row>
    <row r="178" spans="1:22" ht="15" thickBot="1">
      <c r="A178" s="8">
        <v>43816.645833333336</v>
      </c>
      <c r="B178" s="4">
        <v>733.35</v>
      </c>
      <c r="C178" s="4">
        <v>1492.75</v>
      </c>
      <c r="D178" s="4">
        <v>439.95</v>
      </c>
      <c r="E178" s="4">
        <v>387.75</v>
      </c>
      <c r="F178" s="4">
        <v>333.07</v>
      </c>
      <c r="G178" s="4">
        <v>1363.65</v>
      </c>
      <c r="H178" s="4">
        <v>307.2</v>
      </c>
      <c r="I178" s="4">
        <v>32.549999999999997</v>
      </c>
      <c r="J178" s="4">
        <v>1495.05</v>
      </c>
      <c r="K178" s="4">
        <v>463.95</v>
      </c>
      <c r="L178" s="3"/>
      <c r="M178" s="10">
        <f t="shared" si="21"/>
        <v>-0.66373179817134809</v>
      </c>
      <c r="N178" s="10">
        <f t="shared" si="22"/>
        <v>-0.53638059701492236</v>
      </c>
      <c r="O178" s="10">
        <f t="shared" si="23"/>
        <v>0.37645448323065872</v>
      </c>
      <c r="P178" s="10">
        <f t="shared" si="24"/>
        <v>-1.9347496206373236</v>
      </c>
      <c r="Q178" s="10">
        <f t="shared" si="25"/>
        <v>0.82947355674628687</v>
      </c>
      <c r="R178" s="10">
        <f t="shared" si="26"/>
        <v>-1.5308517167924194</v>
      </c>
      <c r="S178" s="10">
        <f t="shared" si="27"/>
        <v>-0.66289409862571103</v>
      </c>
      <c r="T178" s="10">
        <f t="shared" si="28"/>
        <v>0.9302325581395261</v>
      </c>
      <c r="U178" s="10">
        <f t="shared" si="29"/>
        <v>-0.55540774245045466</v>
      </c>
      <c r="V178" s="10">
        <f t="shared" si="30"/>
        <v>-0.8230012825994063</v>
      </c>
    </row>
    <row r="179" spans="1:22" ht="15" thickBot="1">
      <c r="A179" s="8">
        <v>43817.645833333336</v>
      </c>
      <c r="B179" s="4">
        <v>738.25</v>
      </c>
      <c r="C179" s="4">
        <v>1500.8</v>
      </c>
      <c r="D179" s="4">
        <v>438.3</v>
      </c>
      <c r="E179" s="4">
        <v>395.4</v>
      </c>
      <c r="F179" s="4">
        <v>330.33</v>
      </c>
      <c r="G179" s="4">
        <v>1384.85</v>
      </c>
      <c r="H179" s="4">
        <v>309.25</v>
      </c>
      <c r="I179" s="4">
        <v>32.25</v>
      </c>
      <c r="J179" s="4">
        <v>1503.4</v>
      </c>
      <c r="K179" s="4">
        <v>467.8</v>
      </c>
      <c r="L179" s="3"/>
      <c r="M179" s="10">
        <f t="shared" si="21"/>
        <v>2.1870025607308401</v>
      </c>
      <c r="N179" s="10">
        <f t="shared" si="22"/>
        <v>0.73159272434390654</v>
      </c>
      <c r="O179" s="10">
        <f t="shared" si="23"/>
        <v>-2.4808098787406783</v>
      </c>
      <c r="P179" s="10">
        <f t="shared" si="24"/>
        <v>-0.30257186081695547</v>
      </c>
      <c r="Q179" s="10">
        <f t="shared" si="25"/>
        <v>-1.599642537980341</v>
      </c>
      <c r="R179" s="10">
        <f t="shared" si="26"/>
        <v>-0.82712689773705106</v>
      </c>
      <c r="S179" s="10">
        <f t="shared" si="27"/>
        <v>-0.27410512737827236</v>
      </c>
      <c r="T179" s="10">
        <f t="shared" si="28"/>
        <v>-0.46296296296295858</v>
      </c>
      <c r="U179" s="10">
        <f t="shared" si="29"/>
        <v>-1.590626431891075</v>
      </c>
      <c r="V179" s="10">
        <f t="shared" si="30"/>
        <v>4.2771599657824767E-2</v>
      </c>
    </row>
    <row r="180" spans="1:22" ht="15" thickBot="1">
      <c r="A180" s="8">
        <v>43818.645833333336</v>
      </c>
      <c r="B180" s="4">
        <v>722.45</v>
      </c>
      <c r="C180" s="4">
        <v>1489.9</v>
      </c>
      <c r="D180" s="4">
        <v>449.45</v>
      </c>
      <c r="E180" s="4">
        <v>396.6</v>
      </c>
      <c r="F180" s="4">
        <v>335.7</v>
      </c>
      <c r="G180" s="4">
        <v>1396.4</v>
      </c>
      <c r="H180" s="4">
        <v>310.10000000000002</v>
      </c>
      <c r="I180" s="4">
        <v>32.4</v>
      </c>
      <c r="J180" s="4">
        <v>1527.7</v>
      </c>
      <c r="K180" s="4">
        <v>467.6</v>
      </c>
      <c r="L180" s="3"/>
      <c r="M180" s="10">
        <f t="shared" si="21"/>
        <v>-0.32422737306842014</v>
      </c>
      <c r="N180" s="10">
        <f t="shared" si="22"/>
        <v>0.13105279075238049</v>
      </c>
      <c r="O180" s="10">
        <f t="shared" si="23"/>
        <v>-0.95857205817541258</v>
      </c>
      <c r="P180" s="10">
        <f t="shared" si="24"/>
        <v>2.5336091003102408</v>
      </c>
      <c r="Q180" s="10">
        <f t="shared" si="25"/>
        <v>3.0228632806505953</v>
      </c>
      <c r="R180" s="10">
        <f t="shared" si="26"/>
        <v>1.2470997679814417</v>
      </c>
      <c r="S180" s="10">
        <f t="shared" si="27"/>
        <v>0.48606610499027864</v>
      </c>
      <c r="T180" s="10">
        <f t="shared" si="28"/>
        <v>-0.15408320493067568</v>
      </c>
      <c r="U180" s="10">
        <f t="shared" si="29"/>
        <v>-0.82768022331137003</v>
      </c>
      <c r="V180" s="10">
        <f t="shared" si="30"/>
        <v>0.39720880300590938</v>
      </c>
    </row>
    <row r="181" spans="1:22" ht="15" thickBot="1">
      <c r="A181" s="8">
        <v>43819.645833333336</v>
      </c>
      <c r="B181" s="4">
        <v>724.8</v>
      </c>
      <c r="C181" s="4">
        <v>1487.95</v>
      </c>
      <c r="D181" s="4">
        <v>453.8</v>
      </c>
      <c r="E181" s="4">
        <v>386.8</v>
      </c>
      <c r="F181" s="4">
        <v>325.85000000000002</v>
      </c>
      <c r="G181" s="4">
        <v>1379.2</v>
      </c>
      <c r="H181" s="4">
        <v>308.60000000000002</v>
      </c>
      <c r="I181" s="4">
        <v>32.450000000000003</v>
      </c>
      <c r="J181" s="4">
        <v>1540.45</v>
      </c>
      <c r="K181" s="4">
        <v>465.75</v>
      </c>
      <c r="L181" s="3"/>
      <c r="M181" s="10">
        <f t="shared" si="21"/>
        <v>-1.0376843255051915</v>
      </c>
      <c r="N181" s="10">
        <f t="shared" si="22"/>
        <v>-0.55804317316045637</v>
      </c>
      <c r="O181" s="10">
        <f t="shared" si="23"/>
        <v>-0.2198768689533861</v>
      </c>
      <c r="P181" s="10">
        <f t="shared" si="24"/>
        <v>0.14239482200647544</v>
      </c>
      <c r="Q181" s="10">
        <f t="shared" si="25"/>
        <v>-0.87308347529812735</v>
      </c>
      <c r="R181" s="10">
        <f t="shared" si="26"/>
        <v>-0.50856627592425274</v>
      </c>
      <c r="S181" s="10">
        <f t="shared" si="27"/>
        <v>0.52117263843648953</v>
      </c>
      <c r="T181" s="10">
        <f t="shared" si="28"/>
        <v>-3.5661218424962731</v>
      </c>
      <c r="U181" s="10">
        <f t="shared" si="29"/>
        <v>0.46959073862710227</v>
      </c>
      <c r="V181" s="10">
        <f t="shared" si="30"/>
        <v>-0.44886181468419845</v>
      </c>
    </row>
    <row r="182" spans="1:22" ht="15" thickBot="1">
      <c r="A182" s="8">
        <v>43822.645833333336</v>
      </c>
      <c r="B182" s="4">
        <v>732.4</v>
      </c>
      <c r="C182" s="4">
        <v>1496.3</v>
      </c>
      <c r="D182" s="4">
        <v>454.8</v>
      </c>
      <c r="E182" s="4">
        <v>386.25</v>
      </c>
      <c r="F182" s="4">
        <v>328.72</v>
      </c>
      <c r="G182" s="4">
        <v>1386.25</v>
      </c>
      <c r="H182" s="4">
        <v>307</v>
      </c>
      <c r="I182" s="4">
        <v>33.65</v>
      </c>
      <c r="J182" s="4">
        <v>1533.25</v>
      </c>
      <c r="K182" s="4">
        <v>467.85</v>
      </c>
      <c r="L182" s="3"/>
      <c r="M182" s="10">
        <f t="shared" si="21"/>
        <v>1.0904071773636959</v>
      </c>
      <c r="N182" s="10">
        <f t="shared" si="22"/>
        <v>-1.6788776817688968</v>
      </c>
      <c r="O182" s="10">
        <f t="shared" si="23"/>
        <v>-0.51405446789893172</v>
      </c>
      <c r="P182" s="10">
        <f t="shared" si="24"/>
        <v>-2.3511566173682241</v>
      </c>
      <c r="Q182" s="10">
        <f t="shared" si="25"/>
        <v>0.10353858334856929</v>
      </c>
      <c r="R182" s="10">
        <f t="shared" si="26"/>
        <v>0.78519757170380267</v>
      </c>
      <c r="S182" s="10">
        <f t="shared" si="27"/>
        <v>0.37600130783062846</v>
      </c>
      <c r="T182" s="10">
        <f t="shared" si="28"/>
        <v>-4.6742209631728011</v>
      </c>
      <c r="U182" s="10">
        <f t="shared" si="29"/>
        <v>-0.15953636778016836</v>
      </c>
      <c r="V182" s="10">
        <f t="shared" si="30"/>
        <v>-2.2665552538124016</v>
      </c>
    </row>
    <row r="183" spans="1:22" ht="15" thickBot="1">
      <c r="A183" s="8">
        <v>43823.645833333336</v>
      </c>
      <c r="B183" s="4">
        <v>724.5</v>
      </c>
      <c r="C183" s="4">
        <v>1521.85</v>
      </c>
      <c r="D183" s="4">
        <v>457.15</v>
      </c>
      <c r="E183" s="4">
        <v>395.55</v>
      </c>
      <c r="F183" s="4">
        <v>328.38</v>
      </c>
      <c r="G183" s="4">
        <v>1375.45</v>
      </c>
      <c r="H183" s="4">
        <v>305.85000000000002</v>
      </c>
      <c r="I183" s="4">
        <v>35.299999999999997</v>
      </c>
      <c r="J183" s="4">
        <v>1535.7</v>
      </c>
      <c r="K183" s="4">
        <v>478.7</v>
      </c>
      <c r="L183" s="3"/>
      <c r="M183" s="10">
        <f t="shared" si="21"/>
        <v>2.2510761414155733</v>
      </c>
      <c r="N183" s="10">
        <f t="shared" si="22"/>
        <v>0.42563019664773771</v>
      </c>
      <c r="O183" s="10">
        <f t="shared" si="23"/>
        <v>2.1450117305328935</v>
      </c>
      <c r="P183" s="10">
        <f t="shared" si="24"/>
        <v>1.1636828644501307</v>
      </c>
      <c r="Q183" s="10">
        <f t="shared" si="25"/>
        <v>-0.56322674418605068</v>
      </c>
      <c r="R183" s="10">
        <f t="shared" si="26"/>
        <v>-0.30081182951579183</v>
      </c>
      <c r="S183" s="10">
        <f t="shared" si="27"/>
        <v>0.32803017877644741</v>
      </c>
      <c r="T183" s="10">
        <f t="shared" si="28"/>
        <v>-0.4231311706629215</v>
      </c>
      <c r="U183" s="10">
        <f t="shared" si="29"/>
        <v>0.91670773780187587</v>
      </c>
      <c r="V183" s="10">
        <f t="shared" si="30"/>
        <v>0.95961193715069326</v>
      </c>
    </row>
    <row r="184" spans="1:22" ht="15" thickBot="1">
      <c r="A184" s="8">
        <v>43825.645833333336</v>
      </c>
      <c r="B184" s="4">
        <v>708.55</v>
      </c>
      <c r="C184" s="4">
        <v>1515.4</v>
      </c>
      <c r="D184" s="4">
        <v>447.55</v>
      </c>
      <c r="E184" s="4">
        <v>391</v>
      </c>
      <c r="F184" s="4">
        <v>330.24</v>
      </c>
      <c r="G184" s="4">
        <v>1379.6</v>
      </c>
      <c r="H184" s="4">
        <v>304.85000000000002</v>
      </c>
      <c r="I184" s="4">
        <v>35.450000000000003</v>
      </c>
      <c r="J184" s="4">
        <v>1521.75</v>
      </c>
      <c r="K184" s="4">
        <v>474.15</v>
      </c>
      <c r="L184" s="3"/>
      <c r="M184" s="10">
        <f t="shared" si="21"/>
        <v>0.77513867159720262</v>
      </c>
      <c r="N184" s="10">
        <f t="shared" si="22"/>
        <v>-0.622991671585022</v>
      </c>
      <c r="O184" s="10">
        <f t="shared" si="23"/>
        <v>-1.6589760492199541</v>
      </c>
      <c r="P184" s="10">
        <f t="shared" si="24"/>
        <v>-5.1124744376275212E-2</v>
      </c>
      <c r="Q184" s="10">
        <f t="shared" si="25"/>
        <v>-0.64384138636499988</v>
      </c>
      <c r="R184" s="10">
        <f t="shared" si="26"/>
        <v>-2.7149002186023554</v>
      </c>
      <c r="S184" s="10">
        <f t="shared" si="27"/>
        <v>9.8505992447877638E-2</v>
      </c>
      <c r="T184" s="10">
        <f t="shared" si="28"/>
        <v>-6.2169312169312025</v>
      </c>
      <c r="U184" s="10">
        <f t="shared" si="29"/>
        <v>-0.32749304077288355</v>
      </c>
      <c r="V184" s="10">
        <f t="shared" si="30"/>
        <v>-1.4446061109956445</v>
      </c>
    </row>
    <row r="185" spans="1:22" ht="15" thickBot="1">
      <c r="A185" s="8">
        <v>43826.645833333336</v>
      </c>
      <c r="B185" s="4">
        <v>703.1</v>
      </c>
      <c r="C185" s="4">
        <v>1524.9</v>
      </c>
      <c r="D185" s="4">
        <v>455.1</v>
      </c>
      <c r="E185" s="4">
        <v>391.2</v>
      </c>
      <c r="F185" s="4">
        <v>332.38</v>
      </c>
      <c r="G185" s="4">
        <v>1418.1</v>
      </c>
      <c r="H185" s="4">
        <v>304.55</v>
      </c>
      <c r="I185" s="4">
        <v>37.799999999999997</v>
      </c>
      <c r="J185" s="4">
        <v>1526.75</v>
      </c>
      <c r="K185" s="4">
        <v>481.1</v>
      </c>
      <c r="L185" s="3"/>
      <c r="M185" s="10">
        <f t="shared" si="21"/>
        <v>-1.1806043569922666</v>
      </c>
      <c r="N185" s="10">
        <f t="shared" si="22"/>
        <v>-0.42444821731748728</v>
      </c>
      <c r="O185" s="10">
        <f t="shared" si="23"/>
        <v>-1.1726384364820797</v>
      </c>
      <c r="P185" s="10">
        <f t="shared" si="24"/>
        <v>1.3996889580093252</v>
      </c>
      <c r="Q185" s="10">
        <f t="shared" si="25"/>
        <v>-0.39556487863350115</v>
      </c>
      <c r="R185" s="10">
        <f t="shared" si="26"/>
        <v>-5.6381704137020358E-2</v>
      </c>
      <c r="S185" s="10">
        <f t="shared" si="27"/>
        <v>-0.52261963089987462</v>
      </c>
      <c r="T185" s="10">
        <f t="shared" si="28"/>
        <v>-3.3248081841432331</v>
      </c>
      <c r="U185" s="10">
        <f t="shared" si="29"/>
        <v>0.55985509632800923</v>
      </c>
      <c r="V185" s="10">
        <f t="shared" si="30"/>
        <v>0.23960829253047902</v>
      </c>
    </row>
    <row r="186" spans="1:22" ht="15" thickBot="1">
      <c r="A186" s="8">
        <v>43829.645833333336</v>
      </c>
      <c r="B186" s="4">
        <v>711.5</v>
      </c>
      <c r="C186" s="4">
        <v>1531.4</v>
      </c>
      <c r="D186" s="4">
        <v>460.5</v>
      </c>
      <c r="E186" s="4">
        <v>385.8</v>
      </c>
      <c r="F186" s="4">
        <v>333.7</v>
      </c>
      <c r="G186" s="4">
        <v>1418.9</v>
      </c>
      <c r="H186" s="4">
        <v>306.14999999999998</v>
      </c>
      <c r="I186" s="4">
        <v>39.1</v>
      </c>
      <c r="J186" s="4">
        <v>1518.25</v>
      </c>
      <c r="K186" s="4">
        <v>479.95</v>
      </c>
      <c r="L186" s="3"/>
      <c r="M186" s="10">
        <f t="shared" si="21"/>
        <v>-0.72554764894656687</v>
      </c>
      <c r="N186" s="10">
        <f t="shared" si="22"/>
        <v>1.4172185430463637</v>
      </c>
      <c r="O186" s="10">
        <f t="shared" si="23"/>
        <v>1.0311540149188216</v>
      </c>
      <c r="P186" s="10">
        <f t="shared" si="24"/>
        <v>-2.8089179997480733</v>
      </c>
      <c r="Q186" s="10">
        <f t="shared" si="25"/>
        <v>-4.4961506539595417</v>
      </c>
      <c r="R186" s="10">
        <f t="shared" si="26"/>
        <v>-1.6019417475728093</v>
      </c>
      <c r="S186" s="10">
        <f t="shared" si="27"/>
        <v>0.95630667765868993</v>
      </c>
      <c r="T186" s="10">
        <f t="shared" si="28"/>
        <v>-0.38216560509553776</v>
      </c>
      <c r="U186" s="10">
        <f t="shared" si="29"/>
        <v>1.4398343021313527</v>
      </c>
      <c r="V186" s="10">
        <f t="shared" si="30"/>
        <v>0.36595566708490174</v>
      </c>
    </row>
    <row r="187" spans="1:22" ht="15" thickBot="1">
      <c r="A187" s="8">
        <v>43830.645833333336</v>
      </c>
      <c r="B187" s="4">
        <v>716.7</v>
      </c>
      <c r="C187" s="4">
        <v>1510</v>
      </c>
      <c r="D187" s="4">
        <v>455.8</v>
      </c>
      <c r="E187" s="4">
        <v>396.95</v>
      </c>
      <c r="F187" s="4">
        <v>349.41</v>
      </c>
      <c r="G187" s="4">
        <v>1442</v>
      </c>
      <c r="H187" s="4">
        <v>303.25</v>
      </c>
      <c r="I187" s="4">
        <v>39.25</v>
      </c>
      <c r="J187" s="4">
        <v>1496.7</v>
      </c>
      <c r="K187" s="4">
        <v>478.2</v>
      </c>
      <c r="L187" s="3"/>
      <c r="M187" s="10">
        <f t="shared" si="21"/>
        <v>-1.9696347968814085</v>
      </c>
      <c r="N187" s="10">
        <f t="shared" si="22"/>
        <v>1.7314559051404734</v>
      </c>
      <c r="O187" s="10">
        <f t="shared" si="23"/>
        <v>0.55151114052503858</v>
      </c>
      <c r="P187" s="10">
        <f t="shared" si="24"/>
        <v>-0.60097658695380851</v>
      </c>
      <c r="Q187" s="10">
        <f t="shared" si="25"/>
        <v>-0.52667539714170863</v>
      </c>
      <c r="R187" s="10">
        <f t="shared" si="26"/>
        <v>1.0972061555719208</v>
      </c>
      <c r="S187" s="10">
        <f t="shared" si="27"/>
        <v>-1.0603588907014683</v>
      </c>
      <c r="T187" s="10">
        <f t="shared" si="28"/>
        <v>1.0296010296010258</v>
      </c>
      <c r="U187" s="10">
        <f t="shared" si="29"/>
        <v>0.3654652137468597</v>
      </c>
      <c r="V187" s="10">
        <f t="shared" si="30"/>
        <v>0.48329480983400119</v>
      </c>
    </row>
    <row r="188" spans="1:22" ht="15" thickBot="1">
      <c r="A188" s="8">
        <v>43831.645833333336</v>
      </c>
      <c r="B188" s="4">
        <v>731.1</v>
      </c>
      <c r="C188" s="4">
        <v>1484.3</v>
      </c>
      <c r="D188" s="4">
        <v>453.3</v>
      </c>
      <c r="E188" s="4">
        <v>399.35</v>
      </c>
      <c r="F188" s="4">
        <v>351.26</v>
      </c>
      <c r="G188" s="4">
        <v>1426.35</v>
      </c>
      <c r="H188" s="4">
        <v>306.5</v>
      </c>
      <c r="I188" s="4">
        <v>38.85</v>
      </c>
      <c r="J188" s="4">
        <v>1491.25</v>
      </c>
      <c r="K188" s="4">
        <v>475.9</v>
      </c>
      <c r="L188" s="3"/>
      <c r="M188" s="10">
        <f t="shared" si="21"/>
        <v>-1.911853491648219</v>
      </c>
      <c r="N188" s="10">
        <f t="shared" si="22"/>
        <v>-2.9234793982995453</v>
      </c>
      <c r="O188" s="10">
        <f t="shared" si="23"/>
        <v>-0.41739894551844847</v>
      </c>
      <c r="P188" s="10">
        <f t="shared" si="24"/>
        <v>-1.334156886967258</v>
      </c>
      <c r="Q188" s="10">
        <f t="shared" si="25"/>
        <v>-1.3148283418553708</v>
      </c>
      <c r="R188" s="10">
        <f t="shared" si="26"/>
        <v>-4.5696316863479867</v>
      </c>
      <c r="S188" s="10">
        <f t="shared" si="27"/>
        <v>-1.3041378199967835</v>
      </c>
      <c r="T188" s="10">
        <f t="shared" si="28"/>
        <v>2.1024967148488947</v>
      </c>
      <c r="U188" s="10">
        <f t="shared" si="29"/>
        <v>-1.4831208297549081</v>
      </c>
      <c r="V188" s="10">
        <f t="shared" si="30"/>
        <v>0.50686378035902369</v>
      </c>
    </row>
    <row r="189" spans="1:22" ht="15" thickBot="1">
      <c r="A189" s="8">
        <v>43832.645833333336</v>
      </c>
      <c r="B189" s="4">
        <v>745.35</v>
      </c>
      <c r="C189" s="4">
        <v>1529</v>
      </c>
      <c r="D189" s="4">
        <v>455.2</v>
      </c>
      <c r="E189" s="4">
        <v>404.75</v>
      </c>
      <c r="F189" s="4">
        <v>355.94</v>
      </c>
      <c r="G189" s="4">
        <v>1494.65</v>
      </c>
      <c r="H189" s="4">
        <v>310.55</v>
      </c>
      <c r="I189" s="4">
        <v>38.049999999999997</v>
      </c>
      <c r="J189" s="4">
        <v>1513.7</v>
      </c>
      <c r="K189" s="4">
        <v>473.5</v>
      </c>
      <c r="L189" s="3"/>
      <c r="M189" s="10">
        <f t="shared" si="21"/>
        <v>0.39735991379310959</v>
      </c>
      <c r="N189" s="10">
        <f t="shared" si="22"/>
        <v>9.8112960722170888E-3</v>
      </c>
      <c r="O189" s="10">
        <f t="shared" si="23"/>
        <v>2.1973192704892525E-2</v>
      </c>
      <c r="P189" s="10">
        <f t="shared" si="24"/>
        <v>-3.8027332144979207</v>
      </c>
      <c r="Q189" s="10">
        <f t="shared" si="25"/>
        <v>2.5704570341767092</v>
      </c>
      <c r="R189" s="10">
        <f t="shared" si="26"/>
        <v>0.57533140434696062</v>
      </c>
      <c r="S189" s="10">
        <f t="shared" si="27"/>
        <v>0.43661060802070589</v>
      </c>
      <c r="T189" s="10">
        <f t="shared" si="28"/>
        <v>2.284946236559124</v>
      </c>
      <c r="U189" s="10">
        <f t="shared" si="29"/>
        <v>0.16874565728087579</v>
      </c>
      <c r="V189" s="10">
        <f t="shared" si="30"/>
        <v>0.75539951058623511</v>
      </c>
    </row>
    <row r="190" spans="1:22" ht="15" thickBot="1">
      <c r="A190" s="8">
        <v>43833.645833333336</v>
      </c>
      <c r="B190" s="4">
        <v>742.4</v>
      </c>
      <c r="C190" s="4">
        <v>1528.85</v>
      </c>
      <c r="D190" s="4">
        <v>455.1</v>
      </c>
      <c r="E190" s="4">
        <v>420.75</v>
      </c>
      <c r="F190" s="4">
        <v>347.02</v>
      </c>
      <c r="G190" s="4">
        <v>1486.1</v>
      </c>
      <c r="H190" s="4">
        <v>309.2</v>
      </c>
      <c r="I190" s="4">
        <v>37.200000000000003</v>
      </c>
      <c r="J190" s="4">
        <v>1511.15</v>
      </c>
      <c r="K190" s="4">
        <v>469.95</v>
      </c>
      <c r="L190" s="3"/>
      <c r="M190" s="10">
        <f t="shared" si="21"/>
        <v>2.0481099656357356</v>
      </c>
      <c r="N190" s="10">
        <f t="shared" si="22"/>
        <v>4.0458690622022466</v>
      </c>
      <c r="O190" s="10">
        <f t="shared" si="23"/>
        <v>1.2120538196375059</v>
      </c>
      <c r="P190" s="10">
        <f t="shared" si="24"/>
        <v>1.1539848539487947</v>
      </c>
      <c r="Q190" s="10">
        <f t="shared" si="25"/>
        <v>-0.53028348668559133</v>
      </c>
      <c r="R190" s="10">
        <f t="shared" si="26"/>
        <v>1.6136752136752075</v>
      </c>
      <c r="S190" s="10">
        <f t="shared" si="27"/>
        <v>4.8313273436175619</v>
      </c>
      <c r="T190" s="10">
        <f t="shared" si="28"/>
        <v>4.3478260869565339</v>
      </c>
      <c r="U190" s="10">
        <f t="shared" si="29"/>
        <v>2.4855883350288295</v>
      </c>
      <c r="V190" s="10">
        <f t="shared" si="30"/>
        <v>0.68559185859667671</v>
      </c>
    </row>
    <row r="191" spans="1:22" ht="15" thickBot="1">
      <c r="A191" s="8">
        <v>43836.645833333336</v>
      </c>
      <c r="B191" s="4">
        <v>727.5</v>
      </c>
      <c r="C191" s="4">
        <v>1469.4</v>
      </c>
      <c r="D191" s="4">
        <v>449.65</v>
      </c>
      <c r="E191" s="4">
        <v>415.95</v>
      </c>
      <c r="F191" s="4">
        <v>348.87</v>
      </c>
      <c r="G191" s="4">
        <v>1462.5</v>
      </c>
      <c r="H191" s="4">
        <v>294.95</v>
      </c>
      <c r="I191" s="4">
        <v>35.65</v>
      </c>
      <c r="J191" s="4">
        <v>1474.5</v>
      </c>
      <c r="K191" s="4">
        <v>466.75</v>
      </c>
      <c r="L191" s="3"/>
      <c r="M191" s="10">
        <f t="shared" si="21"/>
        <v>-0.90580943948783998</v>
      </c>
      <c r="N191" s="10">
        <f t="shared" si="22"/>
        <v>0.53022269353128315</v>
      </c>
      <c r="O191" s="10">
        <f t="shared" si="23"/>
        <v>1.0222421927656602</v>
      </c>
      <c r="P191" s="10">
        <f t="shared" si="24"/>
        <v>-0.25179856115108185</v>
      </c>
      <c r="Q191" s="10">
        <f t="shared" si="25"/>
        <v>-0.69454328086305472</v>
      </c>
      <c r="R191" s="10">
        <f t="shared" si="26"/>
        <v>-1.0955569080949512</v>
      </c>
      <c r="S191" s="10">
        <f t="shared" si="27"/>
        <v>-0.60657118786858011</v>
      </c>
      <c r="T191" s="10">
        <f t="shared" si="28"/>
        <v>-3.2564450474898314</v>
      </c>
      <c r="U191" s="10">
        <f t="shared" si="29"/>
        <v>-0.71709928290072311</v>
      </c>
      <c r="V191" s="10">
        <f t="shared" si="30"/>
        <v>-0.39479300042680809</v>
      </c>
    </row>
    <row r="192" spans="1:22" ht="15" thickBot="1">
      <c r="A192" s="8">
        <v>43837.645833333336</v>
      </c>
      <c r="B192" s="4">
        <v>734.15</v>
      </c>
      <c r="C192" s="4">
        <v>1461.65</v>
      </c>
      <c r="D192" s="4">
        <v>445.1</v>
      </c>
      <c r="E192" s="4">
        <v>417</v>
      </c>
      <c r="F192" s="4">
        <v>351.31</v>
      </c>
      <c r="G192" s="4">
        <v>1478.7</v>
      </c>
      <c r="H192" s="4">
        <v>296.75</v>
      </c>
      <c r="I192" s="4">
        <v>36.85</v>
      </c>
      <c r="J192" s="4">
        <v>1485.15</v>
      </c>
      <c r="K192" s="4">
        <v>468.6</v>
      </c>
      <c r="L192" s="3"/>
      <c r="M192" s="10">
        <f t="shared" si="21"/>
        <v>-7.4860487273726448E-2</v>
      </c>
      <c r="N192" s="10">
        <f t="shared" si="22"/>
        <v>0.20910462086933923</v>
      </c>
      <c r="O192" s="10">
        <f t="shared" si="23"/>
        <v>-2.9966219897570014</v>
      </c>
      <c r="P192" s="10">
        <f t="shared" si="24"/>
        <v>3.5984166966529271E-2</v>
      </c>
      <c r="Q192" s="10">
        <f t="shared" si="25"/>
        <v>0.69940092297990586</v>
      </c>
      <c r="R192" s="10">
        <f t="shared" si="26"/>
        <v>0.34268652665150845</v>
      </c>
      <c r="S192" s="10">
        <f t="shared" si="27"/>
        <v>1.6441171433464674</v>
      </c>
      <c r="T192" s="10">
        <f t="shared" si="28"/>
        <v>1.9363762102351394</v>
      </c>
      <c r="U192" s="10">
        <f t="shared" si="29"/>
        <v>0.81800285113028182</v>
      </c>
      <c r="V192" s="10">
        <f t="shared" si="30"/>
        <v>0.82840236686391022</v>
      </c>
    </row>
    <row r="193" spans="1:22" ht="15" thickBot="1">
      <c r="A193" s="8">
        <v>43838.645833333336</v>
      </c>
      <c r="B193" s="4">
        <v>734.7</v>
      </c>
      <c r="C193" s="4">
        <v>1458.6</v>
      </c>
      <c r="D193" s="4">
        <v>458.85</v>
      </c>
      <c r="E193" s="4">
        <v>416.85</v>
      </c>
      <c r="F193" s="4">
        <v>348.87</v>
      </c>
      <c r="G193" s="4">
        <v>1473.65</v>
      </c>
      <c r="H193" s="4">
        <v>291.95</v>
      </c>
      <c r="I193" s="4">
        <v>36.15</v>
      </c>
      <c r="J193" s="4">
        <v>1473.1</v>
      </c>
      <c r="K193" s="4">
        <v>464.75</v>
      </c>
      <c r="L193" s="3"/>
      <c r="M193" s="10">
        <f t="shared" si="21"/>
        <v>0.14312001635658259</v>
      </c>
      <c r="N193" s="10">
        <f t="shared" si="22"/>
        <v>-3.2534076211322374</v>
      </c>
      <c r="O193" s="10">
        <f t="shared" si="23"/>
        <v>-0.27168006955009782</v>
      </c>
      <c r="P193" s="10">
        <f t="shared" si="24"/>
        <v>0.74924471299094197</v>
      </c>
      <c r="Q193" s="10">
        <f t="shared" si="25"/>
        <v>1.4334040479333572E-2</v>
      </c>
      <c r="R193" s="10">
        <f t="shared" si="26"/>
        <v>-0.40213571235467815</v>
      </c>
      <c r="S193" s="10">
        <f t="shared" si="27"/>
        <v>-1.980862850428079</v>
      </c>
      <c r="T193" s="10">
        <f t="shared" si="28"/>
        <v>-4.4914134742404306</v>
      </c>
      <c r="U193" s="10">
        <f t="shared" si="29"/>
        <v>-2.4049291109050071</v>
      </c>
      <c r="V193" s="10">
        <f t="shared" si="30"/>
        <v>-1.1380557328228085</v>
      </c>
    </row>
    <row r="194" spans="1:22" ht="15" thickBot="1">
      <c r="A194" s="8">
        <v>43839.645833333336</v>
      </c>
      <c r="B194" s="4">
        <v>733.65</v>
      </c>
      <c r="C194" s="4">
        <v>1507.65</v>
      </c>
      <c r="D194" s="4">
        <v>460.1</v>
      </c>
      <c r="E194" s="4">
        <v>413.75</v>
      </c>
      <c r="F194" s="4">
        <v>348.82</v>
      </c>
      <c r="G194" s="4">
        <v>1479.6</v>
      </c>
      <c r="H194" s="4">
        <v>297.85000000000002</v>
      </c>
      <c r="I194" s="4">
        <v>37.85</v>
      </c>
      <c r="J194" s="4">
        <v>1509.4</v>
      </c>
      <c r="K194" s="4">
        <v>470.1</v>
      </c>
      <c r="L194" s="3"/>
      <c r="M194" s="10">
        <f t="shared" si="21"/>
        <v>1.7121863302370752</v>
      </c>
      <c r="N194" s="10">
        <f t="shared" si="22"/>
        <v>1.0997485331098134</v>
      </c>
      <c r="O194" s="10">
        <f t="shared" si="23"/>
        <v>0.6783369803063507</v>
      </c>
      <c r="P194" s="10">
        <f t="shared" si="24"/>
        <v>1.7459731956227773</v>
      </c>
      <c r="Q194" s="10">
        <f t="shared" si="25"/>
        <v>-8.5206262620964601</v>
      </c>
      <c r="R194" s="10">
        <f t="shared" si="26"/>
        <v>-0.42398546335555426</v>
      </c>
      <c r="S194" s="10">
        <f t="shared" si="27"/>
        <v>-0.15085484411665726</v>
      </c>
      <c r="T194" s="10">
        <f t="shared" si="28"/>
        <v>-0.91623036649215028</v>
      </c>
      <c r="U194" s="10">
        <f t="shared" si="29"/>
        <v>-5.6282072504546206E-2</v>
      </c>
      <c r="V194" s="10">
        <f t="shared" si="30"/>
        <v>-0.71805702217528555</v>
      </c>
    </row>
    <row r="195" spans="1:22" ht="15" thickBot="1">
      <c r="A195" s="8">
        <v>43840.645833333336</v>
      </c>
      <c r="B195" s="4">
        <v>721.3</v>
      </c>
      <c r="C195" s="4">
        <v>1491.25</v>
      </c>
      <c r="D195" s="4">
        <v>457</v>
      </c>
      <c r="E195" s="4">
        <v>406.65</v>
      </c>
      <c r="F195" s="4">
        <v>381.31</v>
      </c>
      <c r="G195" s="4">
        <v>1485.9</v>
      </c>
      <c r="H195" s="4">
        <v>298.3</v>
      </c>
      <c r="I195" s="4">
        <v>38.200000000000003</v>
      </c>
      <c r="J195" s="4">
        <v>1510.25</v>
      </c>
      <c r="K195" s="4">
        <v>473.5</v>
      </c>
      <c r="L195" s="3"/>
      <c r="M195" s="10">
        <f t="shared" si="21"/>
        <v>-1.1917808219178145</v>
      </c>
      <c r="N195" s="10">
        <f t="shared" si="22"/>
        <v>-3.1435715909459998</v>
      </c>
      <c r="O195" s="10">
        <f t="shared" si="23"/>
        <v>-2.5378545532096348</v>
      </c>
      <c r="P195" s="10">
        <f t="shared" si="24"/>
        <v>-3.5917496443812316</v>
      </c>
      <c r="Q195" s="10">
        <f t="shared" si="25"/>
        <v>2.6544622425629329</v>
      </c>
      <c r="R195" s="10">
        <f t="shared" si="26"/>
        <v>0.16515554956352055</v>
      </c>
      <c r="S195" s="10">
        <f t="shared" si="27"/>
        <v>0.40390440928979759</v>
      </c>
      <c r="T195" s="10">
        <f t="shared" si="28"/>
        <v>0.26246719160105358</v>
      </c>
      <c r="U195" s="10">
        <f t="shared" si="29"/>
        <v>0.56265814356106314</v>
      </c>
      <c r="V195" s="10">
        <f t="shared" si="30"/>
        <v>-0.8688370145503983</v>
      </c>
    </row>
    <row r="196" spans="1:22" ht="15" thickBot="1">
      <c r="A196" s="8">
        <v>43843.645833333336</v>
      </c>
      <c r="B196" s="4">
        <v>730</v>
      </c>
      <c r="C196" s="4">
        <v>1539.65</v>
      </c>
      <c r="D196" s="4">
        <v>468.9</v>
      </c>
      <c r="E196" s="4">
        <v>421.8</v>
      </c>
      <c r="F196" s="4">
        <v>371.45</v>
      </c>
      <c r="G196" s="4">
        <v>1483.45</v>
      </c>
      <c r="H196" s="4">
        <v>297.10000000000002</v>
      </c>
      <c r="I196" s="4">
        <v>38.1</v>
      </c>
      <c r="J196" s="4">
        <v>1501.8</v>
      </c>
      <c r="K196" s="4">
        <v>477.65</v>
      </c>
      <c r="L196" s="3"/>
      <c r="M196" s="10">
        <f t="shared" si="21"/>
        <v>-2.3998930409786809</v>
      </c>
      <c r="N196" s="10">
        <f t="shared" si="22"/>
        <v>3.9145547194006678</v>
      </c>
      <c r="O196" s="10">
        <f t="shared" si="23"/>
        <v>-9.5877277085340468E-2</v>
      </c>
      <c r="P196" s="10">
        <f t="shared" si="24"/>
        <v>-1.7126878713736375</v>
      </c>
      <c r="Q196" s="10">
        <f t="shared" si="25"/>
        <v>-1.3458950201887313E-2</v>
      </c>
      <c r="R196" s="10">
        <f t="shared" si="26"/>
        <v>-0.65961293778878383</v>
      </c>
      <c r="S196" s="10">
        <f t="shared" si="27"/>
        <v>-1.4266755142667402</v>
      </c>
      <c r="T196" s="10">
        <f t="shared" si="28"/>
        <v>-1.8041237113401953</v>
      </c>
      <c r="U196" s="10">
        <f t="shared" si="29"/>
        <v>-0.60886829913964569</v>
      </c>
      <c r="V196" s="10">
        <f t="shared" si="30"/>
        <v>-1.3629323696437836</v>
      </c>
    </row>
    <row r="197" spans="1:22" ht="15" thickBot="1">
      <c r="A197" s="8">
        <v>43844.645833333336</v>
      </c>
      <c r="B197" s="4">
        <v>747.95</v>
      </c>
      <c r="C197" s="4">
        <v>1481.65</v>
      </c>
      <c r="D197" s="4">
        <v>469.35</v>
      </c>
      <c r="E197" s="4">
        <v>429.15</v>
      </c>
      <c r="F197" s="4">
        <v>371.5</v>
      </c>
      <c r="G197" s="4">
        <v>1493.3</v>
      </c>
      <c r="H197" s="4">
        <v>301.39999999999998</v>
      </c>
      <c r="I197" s="4">
        <v>38.799999999999997</v>
      </c>
      <c r="J197" s="4">
        <v>1511</v>
      </c>
      <c r="K197" s="4">
        <v>484.25</v>
      </c>
      <c r="L197" s="3"/>
      <c r="M197" s="10">
        <f t="shared" si="21"/>
        <v>-3.3031674208144737</v>
      </c>
      <c r="N197" s="10">
        <f t="shared" si="22"/>
        <v>5.7943591574437763</v>
      </c>
      <c r="O197" s="10">
        <f t="shared" si="23"/>
        <v>0.32061558191728112</v>
      </c>
      <c r="P197" s="10">
        <f t="shared" si="24"/>
        <v>-1.7626187478539648</v>
      </c>
      <c r="Q197" s="10">
        <f t="shared" si="25"/>
        <v>0.15636794996225173</v>
      </c>
      <c r="R197" s="10">
        <f t="shared" si="26"/>
        <v>-1.2335063990211377</v>
      </c>
      <c r="S197" s="10">
        <f t="shared" si="27"/>
        <v>0.38301415487093332</v>
      </c>
      <c r="T197" s="10">
        <f t="shared" si="28"/>
        <v>-2.8785982478097765</v>
      </c>
      <c r="U197" s="10">
        <f t="shared" si="29"/>
        <v>0.18233051549809381</v>
      </c>
      <c r="V197" s="10">
        <f t="shared" si="30"/>
        <v>5.1652892561983473E-2</v>
      </c>
    </row>
    <row r="198" spans="1:22" ht="15" thickBot="1">
      <c r="A198" s="8">
        <v>43845.645833333336</v>
      </c>
      <c r="B198" s="4">
        <v>773.5</v>
      </c>
      <c r="C198" s="4">
        <v>1400.5</v>
      </c>
      <c r="D198" s="4">
        <v>467.85</v>
      </c>
      <c r="E198" s="4">
        <v>436.85</v>
      </c>
      <c r="F198" s="4">
        <v>370.92</v>
      </c>
      <c r="G198" s="4">
        <v>1511.95</v>
      </c>
      <c r="H198" s="4">
        <v>300.25</v>
      </c>
      <c r="I198" s="4">
        <v>39.950000000000003</v>
      </c>
      <c r="J198" s="4">
        <v>1508.25</v>
      </c>
      <c r="K198" s="4">
        <v>484</v>
      </c>
      <c r="L198" s="3"/>
      <c r="M198" s="10">
        <f t="shared" si="21"/>
        <v>-2.9485570890840656</v>
      </c>
      <c r="N198" s="10">
        <f t="shared" si="22"/>
        <v>1.0133794943921495</v>
      </c>
      <c r="O198" s="10">
        <f t="shared" si="23"/>
        <v>-1.276640641485536</v>
      </c>
      <c r="P198" s="10">
        <f t="shared" si="24"/>
        <v>-0.20559680182752191</v>
      </c>
      <c r="Q198" s="10">
        <f t="shared" si="25"/>
        <v>-1.1565314715130777</v>
      </c>
      <c r="R198" s="10">
        <f t="shared" si="26"/>
        <v>-5.0014137161886154</v>
      </c>
      <c r="S198" s="10">
        <f t="shared" si="27"/>
        <v>-4.2264752791068583</v>
      </c>
      <c r="T198" s="10">
        <f t="shared" si="28"/>
        <v>0.75662042875158708</v>
      </c>
      <c r="U198" s="10">
        <f t="shared" si="29"/>
        <v>-1.771467647920808</v>
      </c>
      <c r="V198" s="10">
        <f t="shared" si="30"/>
        <v>0.78084331077563762</v>
      </c>
    </row>
    <row r="199" spans="1:22" ht="15" thickBot="1">
      <c r="A199" s="8">
        <v>43846.645833333336</v>
      </c>
      <c r="B199" s="4">
        <v>797</v>
      </c>
      <c r="C199" s="4">
        <v>1386.45</v>
      </c>
      <c r="D199" s="4">
        <v>473.9</v>
      </c>
      <c r="E199" s="4">
        <v>437.75</v>
      </c>
      <c r="F199" s="4">
        <v>375.26</v>
      </c>
      <c r="G199" s="4">
        <v>1591.55</v>
      </c>
      <c r="H199" s="4">
        <v>313.5</v>
      </c>
      <c r="I199" s="4">
        <v>39.65</v>
      </c>
      <c r="J199" s="4">
        <v>1535.45</v>
      </c>
      <c r="K199" s="4">
        <v>480.25</v>
      </c>
      <c r="L199" s="3"/>
      <c r="M199" s="10">
        <f t="shared" ref="M199:M251" si="31">(B199-B200)/B200%</f>
        <v>-0.38745156855393365</v>
      </c>
      <c r="N199" s="10">
        <f t="shared" ref="N199:N251" si="32">(C199-C200)/C200%</f>
        <v>2.529118136439271</v>
      </c>
      <c r="O199" s="10">
        <f t="shared" ref="O199:O251" si="33">(D199-D200)/D200%</f>
        <v>-5.2294770522947776</v>
      </c>
      <c r="P199" s="10">
        <f t="shared" ref="P199:P251" si="34">(E199-E200)/E200%</f>
        <v>0.4474529600734255</v>
      </c>
      <c r="Q199" s="10">
        <f t="shared" ref="Q199:Q251" si="35">(F199-F200)/F200%</f>
        <v>-3.6213273063488858</v>
      </c>
      <c r="R199" s="10">
        <f t="shared" ref="R199:R251" si="36">(G199-G200)/G200%</f>
        <v>-1.6711973310268105</v>
      </c>
      <c r="S199" s="10">
        <f t="shared" ref="S199:S251" si="37">(H199-H200)/H200%</f>
        <v>-0.69686411149825422</v>
      </c>
      <c r="T199" s="10">
        <f t="shared" ref="T199:T251" si="38">(I199-I200)/I200%</f>
        <v>3.6601307189542447</v>
      </c>
      <c r="U199" s="10">
        <f t="shared" ref="U199:U251" si="39">(J199-J200)/J200%</f>
        <v>-3.3091939546599467</v>
      </c>
      <c r="V199" s="10">
        <f t="shared" ref="V199:V251" si="40">(K199-K200)/K200%</f>
        <v>-1.0410160316471241E-2</v>
      </c>
    </row>
    <row r="200" spans="1:22" ht="15" thickBot="1">
      <c r="A200" s="8">
        <v>43847.645833333336</v>
      </c>
      <c r="B200" s="4">
        <v>800.1</v>
      </c>
      <c r="C200" s="4">
        <v>1352.25</v>
      </c>
      <c r="D200" s="4">
        <v>500.05</v>
      </c>
      <c r="E200" s="4">
        <v>435.8</v>
      </c>
      <c r="F200" s="4">
        <v>389.36</v>
      </c>
      <c r="G200" s="4">
        <v>1618.6</v>
      </c>
      <c r="H200" s="4">
        <v>315.7</v>
      </c>
      <c r="I200" s="4">
        <v>38.25</v>
      </c>
      <c r="J200" s="4">
        <v>1588</v>
      </c>
      <c r="K200" s="4">
        <v>480.3</v>
      </c>
      <c r="L200" s="3"/>
      <c r="M200" s="10">
        <f t="shared" si="31"/>
        <v>1.169627615856357</v>
      </c>
      <c r="N200" s="10">
        <f t="shared" si="32"/>
        <v>1.5240812342805627</v>
      </c>
      <c r="O200" s="10">
        <f t="shared" si="33"/>
        <v>-1.7004128169844659</v>
      </c>
      <c r="P200" s="10">
        <f t="shared" si="34"/>
        <v>-0.63839489284085982</v>
      </c>
      <c r="Q200" s="10">
        <f t="shared" si="35"/>
        <v>0.7451873318153579</v>
      </c>
      <c r="R200" s="10">
        <f t="shared" si="36"/>
        <v>-0.67196465281826545</v>
      </c>
      <c r="S200" s="10">
        <f t="shared" si="37"/>
        <v>2.2344559585492152</v>
      </c>
      <c r="T200" s="10">
        <f t="shared" si="38"/>
        <v>-0.52015604681405159</v>
      </c>
      <c r="U200" s="10">
        <f t="shared" si="39"/>
        <v>-0.23558975969844509</v>
      </c>
      <c r="V200" s="10">
        <f t="shared" si="40"/>
        <v>3.1240237425811539E-2</v>
      </c>
    </row>
    <row r="201" spans="1:22" ht="15" thickBot="1">
      <c r="A201" s="8">
        <v>43850.645833333336</v>
      </c>
      <c r="B201" s="4">
        <v>790.85</v>
      </c>
      <c r="C201" s="4">
        <v>1331.95</v>
      </c>
      <c r="D201" s="4">
        <v>508.7</v>
      </c>
      <c r="E201" s="4">
        <v>438.6</v>
      </c>
      <c r="F201" s="4">
        <v>386.48</v>
      </c>
      <c r="G201" s="4">
        <v>1629.55</v>
      </c>
      <c r="H201" s="4">
        <v>308.8</v>
      </c>
      <c r="I201" s="4">
        <v>38.450000000000003</v>
      </c>
      <c r="J201" s="4">
        <v>1591.75</v>
      </c>
      <c r="K201" s="4">
        <v>480.15</v>
      </c>
      <c r="L201" s="3"/>
      <c r="M201" s="10">
        <f t="shared" si="31"/>
        <v>-1.1808071973010035</v>
      </c>
      <c r="N201" s="10">
        <f t="shared" si="32"/>
        <v>-0.32925506042577651</v>
      </c>
      <c r="O201" s="10">
        <f t="shared" si="33"/>
        <v>-0.59599413776258159</v>
      </c>
      <c r="P201" s="10">
        <f t="shared" si="34"/>
        <v>-1.9230769230769156</v>
      </c>
      <c r="Q201" s="10">
        <f t="shared" si="35"/>
        <v>2.0867452057689349</v>
      </c>
      <c r="R201" s="10">
        <f t="shared" si="36"/>
        <v>0.20600172180543039</v>
      </c>
      <c r="S201" s="10">
        <f t="shared" si="37"/>
        <v>1.096742511049279</v>
      </c>
      <c r="T201" s="10">
        <f t="shared" si="38"/>
        <v>-0.25940337224382448</v>
      </c>
      <c r="U201" s="10">
        <f t="shared" si="39"/>
        <v>0.54639631103531627</v>
      </c>
      <c r="V201" s="10">
        <f t="shared" si="40"/>
        <v>1.4258555133079849</v>
      </c>
    </row>
    <row r="202" spans="1:22" ht="15" thickBot="1">
      <c r="A202" s="8">
        <v>43851.645833333336</v>
      </c>
      <c r="B202" s="4">
        <v>800.3</v>
      </c>
      <c r="C202" s="4">
        <v>1336.35</v>
      </c>
      <c r="D202" s="4">
        <v>511.75</v>
      </c>
      <c r="E202" s="4">
        <v>447.2</v>
      </c>
      <c r="F202" s="4">
        <v>378.58</v>
      </c>
      <c r="G202" s="4">
        <v>1626.2</v>
      </c>
      <c r="H202" s="4">
        <v>305.45</v>
      </c>
      <c r="I202" s="4">
        <v>38.549999999999997</v>
      </c>
      <c r="J202" s="4">
        <v>1583.1</v>
      </c>
      <c r="K202" s="4">
        <v>473.4</v>
      </c>
      <c r="L202" s="3"/>
      <c r="M202" s="10">
        <f t="shared" si="31"/>
        <v>0.74269889224571717</v>
      </c>
      <c r="N202" s="10">
        <f t="shared" si="32"/>
        <v>0.67425041434381627</v>
      </c>
      <c r="O202" s="10">
        <f t="shared" si="33"/>
        <v>-0.53449951409135088</v>
      </c>
      <c r="P202" s="10">
        <f t="shared" si="34"/>
        <v>-0.25649604103937418</v>
      </c>
      <c r="Q202" s="10">
        <f t="shared" si="35"/>
        <v>1.1083513607349778</v>
      </c>
      <c r="R202" s="10">
        <f t="shared" si="36"/>
        <v>-0.50475695187983727</v>
      </c>
      <c r="S202" s="10">
        <f t="shared" si="37"/>
        <v>-3.3386075949367124</v>
      </c>
      <c r="T202" s="10">
        <f t="shared" si="38"/>
        <v>0.39062499999999628</v>
      </c>
      <c r="U202" s="10">
        <f t="shared" si="39"/>
        <v>0.3454505118372147</v>
      </c>
      <c r="V202" s="10">
        <f t="shared" si="40"/>
        <v>0.38167938931296747</v>
      </c>
    </row>
    <row r="203" spans="1:22" ht="15" thickBot="1">
      <c r="A203" s="8">
        <v>43852.645833333336</v>
      </c>
      <c r="B203" s="4">
        <v>794.4</v>
      </c>
      <c r="C203" s="4">
        <v>1327.4</v>
      </c>
      <c r="D203" s="4">
        <v>514.5</v>
      </c>
      <c r="E203" s="4">
        <v>448.35</v>
      </c>
      <c r="F203" s="4">
        <v>374.43</v>
      </c>
      <c r="G203" s="4">
        <v>1634.45</v>
      </c>
      <c r="H203" s="4">
        <v>316</v>
      </c>
      <c r="I203" s="4">
        <v>38.4</v>
      </c>
      <c r="J203" s="4">
        <v>1577.65</v>
      </c>
      <c r="K203" s="4">
        <v>471.6</v>
      </c>
      <c r="L203" s="3"/>
      <c r="M203" s="10">
        <f t="shared" si="31"/>
        <v>-3.6974178688325856</v>
      </c>
      <c r="N203" s="10">
        <f t="shared" si="32"/>
        <v>-0.33037993692745637</v>
      </c>
      <c r="O203" s="10">
        <f t="shared" si="33"/>
        <v>-1.7473503294185007</v>
      </c>
      <c r="P203" s="10">
        <f t="shared" si="34"/>
        <v>-1.2444933920704795</v>
      </c>
      <c r="Q203" s="10">
        <f t="shared" si="35"/>
        <v>6.4138539244771128E-2</v>
      </c>
      <c r="R203" s="10">
        <f t="shared" si="36"/>
        <v>-3.1092536605607948</v>
      </c>
      <c r="S203" s="10">
        <f t="shared" si="37"/>
        <v>-2.2125947702305364</v>
      </c>
      <c r="T203" s="10">
        <f t="shared" si="38"/>
        <v>3.7837837837837798</v>
      </c>
      <c r="U203" s="10">
        <f t="shared" si="39"/>
        <v>-0.31907499842041792</v>
      </c>
      <c r="V203" s="10">
        <f t="shared" si="40"/>
        <v>1.3866494679135861</v>
      </c>
    </row>
    <row r="204" spans="1:22" ht="15" thickBot="1">
      <c r="A204" s="8">
        <v>43853.645833333336</v>
      </c>
      <c r="B204" s="4">
        <v>824.9</v>
      </c>
      <c r="C204" s="4">
        <v>1331.8</v>
      </c>
      <c r="D204" s="4">
        <v>523.65</v>
      </c>
      <c r="E204" s="4">
        <v>454</v>
      </c>
      <c r="F204" s="4">
        <v>374.19</v>
      </c>
      <c r="G204" s="4">
        <v>1686.9</v>
      </c>
      <c r="H204" s="4">
        <v>323.14999999999998</v>
      </c>
      <c r="I204" s="4">
        <v>37</v>
      </c>
      <c r="J204" s="4">
        <v>1582.7</v>
      </c>
      <c r="K204" s="4">
        <v>465.15</v>
      </c>
      <c r="L204" s="3"/>
      <c r="M204" s="10">
        <f t="shared" si="31"/>
        <v>-2.4421973863165962</v>
      </c>
      <c r="N204" s="10">
        <f t="shared" si="32"/>
        <v>1.1929184712407908</v>
      </c>
      <c r="O204" s="10">
        <f t="shared" si="33"/>
        <v>-0.11444921316166386</v>
      </c>
      <c r="P204" s="10">
        <f t="shared" si="34"/>
        <v>0.17652250661959651</v>
      </c>
      <c r="Q204" s="10">
        <f t="shared" si="35"/>
        <v>0.6969860064585508</v>
      </c>
      <c r="R204" s="10">
        <f t="shared" si="36"/>
        <v>1.0906693833523129</v>
      </c>
      <c r="S204" s="10">
        <f t="shared" si="37"/>
        <v>1.5875510845645879</v>
      </c>
      <c r="T204" s="10">
        <f t="shared" si="38"/>
        <v>0</v>
      </c>
      <c r="U204" s="10">
        <f t="shared" si="39"/>
        <v>-2.6000800024616142</v>
      </c>
      <c r="V204" s="10">
        <f t="shared" si="40"/>
        <v>1.3729977116704708</v>
      </c>
    </row>
    <row r="205" spans="1:22" ht="15" thickBot="1">
      <c r="A205" s="8">
        <v>43854.645833333336</v>
      </c>
      <c r="B205" s="4">
        <v>845.55</v>
      </c>
      <c r="C205" s="4">
        <v>1316.1</v>
      </c>
      <c r="D205" s="4">
        <v>524.25</v>
      </c>
      <c r="E205" s="4">
        <v>453.2</v>
      </c>
      <c r="F205" s="4">
        <v>371.6</v>
      </c>
      <c r="G205" s="4">
        <v>1668.7</v>
      </c>
      <c r="H205" s="4">
        <v>318.10000000000002</v>
      </c>
      <c r="I205" s="4">
        <v>37</v>
      </c>
      <c r="J205" s="4">
        <v>1624.95</v>
      </c>
      <c r="K205" s="4">
        <v>458.85</v>
      </c>
      <c r="L205" s="3"/>
      <c r="M205" s="10">
        <f t="shared" si="31"/>
        <v>-1.7601951899616695</v>
      </c>
      <c r="N205" s="10">
        <f t="shared" si="32"/>
        <v>3.5320956576463076</v>
      </c>
      <c r="O205" s="10">
        <f t="shared" si="33"/>
        <v>1.9148522550544367</v>
      </c>
      <c r="P205" s="10">
        <f t="shared" si="34"/>
        <v>1.6599371915657193</v>
      </c>
      <c r="Q205" s="10">
        <f t="shared" si="35"/>
        <v>0.16982505323880515</v>
      </c>
      <c r="R205" s="10">
        <f t="shared" si="36"/>
        <v>-1.6125703841278212</v>
      </c>
      <c r="S205" s="10">
        <f t="shared" si="37"/>
        <v>3.0450275348234643</v>
      </c>
      <c r="T205" s="10">
        <f t="shared" si="38"/>
        <v>0.68027210884353739</v>
      </c>
      <c r="U205" s="10">
        <f t="shared" si="39"/>
        <v>4.3574593796159613</v>
      </c>
      <c r="V205" s="10">
        <f t="shared" si="40"/>
        <v>-1.205727204220038</v>
      </c>
    </row>
    <row r="206" spans="1:22" ht="15" thickBot="1">
      <c r="A206" s="8">
        <v>43857.645833333336</v>
      </c>
      <c r="B206" s="4">
        <v>860.7</v>
      </c>
      <c r="C206" s="4">
        <v>1271.2</v>
      </c>
      <c r="D206" s="4">
        <v>514.4</v>
      </c>
      <c r="E206" s="4">
        <v>445.8</v>
      </c>
      <c r="F206" s="4">
        <v>370.97</v>
      </c>
      <c r="G206" s="4">
        <v>1696.05</v>
      </c>
      <c r="H206" s="4">
        <v>308.7</v>
      </c>
      <c r="I206" s="4">
        <v>36.75</v>
      </c>
      <c r="J206" s="4">
        <v>1557.1</v>
      </c>
      <c r="K206" s="4">
        <v>464.45</v>
      </c>
      <c r="L206" s="3"/>
      <c r="M206" s="10">
        <f t="shared" si="31"/>
        <v>1.6414737836561279</v>
      </c>
      <c r="N206" s="10">
        <f t="shared" si="32"/>
        <v>1.3110181311018168</v>
      </c>
      <c r="O206" s="10">
        <f t="shared" si="33"/>
        <v>4.7124681933842201</v>
      </c>
      <c r="P206" s="10">
        <f t="shared" si="34"/>
        <v>1.9787258378131154</v>
      </c>
      <c r="Q206" s="10">
        <f t="shared" si="35"/>
        <v>-1.0271597033242532</v>
      </c>
      <c r="R206" s="10">
        <f t="shared" si="36"/>
        <v>1.0907465355386652</v>
      </c>
      <c r="S206" s="10">
        <f t="shared" si="37"/>
        <v>1.2961443806398651</v>
      </c>
      <c r="T206" s="10">
        <f t="shared" si="38"/>
        <v>-0.54127198917456787</v>
      </c>
      <c r="U206" s="10">
        <f t="shared" si="39"/>
        <v>3.3382001592779371</v>
      </c>
      <c r="V206" s="10">
        <f t="shared" si="40"/>
        <v>-5.3798149343662574E-2</v>
      </c>
    </row>
    <row r="207" spans="1:22" ht="15" thickBot="1">
      <c r="A207" s="8">
        <v>43858.645833333336</v>
      </c>
      <c r="B207" s="4">
        <v>846.8</v>
      </c>
      <c r="C207" s="4">
        <v>1254.75</v>
      </c>
      <c r="D207" s="4">
        <v>491.25</v>
      </c>
      <c r="E207" s="4">
        <v>437.15</v>
      </c>
      <c r="F207" s="4">
        <v>374.82</v>
      </c>
      <c r="G207" s="4">
        <v>1677.75</v>
      </c>
      <c r="H207" s="4">
        <v>304.75</v>
      </c>
      <c r="I207" s="4">
        <v>36.950000000000003</v>
      </c>
      <c r="J207" s="4">
        <v>1506.8</v>
      </c>
      <c r="K207" s="4">
        <v>464.7</v>
      </c>
      <c r="L207" s="3"/>
      <c r="M207" s="10">
        <f t="shared" si="31"/>
        <v>-1.1729007410865457</v>
      </c>
      <c r="N207" s="10">
        <f t="shared" si="32"/>
        <v>-0.27816411682892905</v>
      </c>
      <c r="O207" s="10">
        <f t="shared" si="33"/>
        <v>0.20397756246812851</v>
      </c>
      <c r="P207" s="10">
        <f t="shared" si="34"/>
        <v>2.3530789042378726</v>
      </c>
      <c r="Q207" s="10">
        <f t="shared" si="35"/>
        <v>0.28628762541805841</v>
      </c>
      <c r="R207" s="10">
        <f t="shared" si="36"/>
        <v>-0.60722748815165883</v>
      </c>
      <c r="S207" s="10">
        <f t="shared" si="37"/>
        <v>-8.1967213114754106E-2</v>
      </c>
      <c r="T207" s="10">
        <f t="shared" si="38"/>
        <v>0.1355013550135617</v>
      </c>
      <c r="U207" s="10">
        <f t="shared" si="39"/>
        <v>-1.4003402695982261</v>
      </c>
      <c r="V207" s="10">
        <f t="shared" si="40"/>
        <v>0.68248293792654691</v>
      </c>
    </row>
    <row r="208" spans="1:22" ht="15" thickBot="1">
      <c r="A208" s="8">
        <v>43859.645833333336</v>
      </c>
      <c r="B208" s="4">
        <v>856.85</v>
      </c>
      <c r="C208" s="4">
        <v>1258.25</v>
      </c>
      <c r="D208" s="4">
        <v>490.25</v>
      </c>
      <c r="E208" s="4">
        <v>427.1</v>
      </c>
      <c r="F208" s="4">
        <v>373.75</v>
      </c>
      <c r="G208" s="4">
        <v>1688</v>
      </c>
      <c r="H208" s="4">
        <v>305</v>
      </c>
      <c r="I208" s="4">
        <v>36.9</v>
      </c>
      <c r="J208" s="4">
        <v>1528.2</v>
      </c>
      <c r="K208" s="4">
        <v>461.55</v>
      </c>
      <c r="L208" s="3"/>
      <c r="M208" s="10">
        <f t="shared" si="31"/>
        <v>2.2799164428528824</v>
      </c>
      <c r="N208" s="10">
        <f t="shared" si="32"/>
        <v>2.1721477872513195</v>
      </c>
      <c r="O208" s="10">
        <f t="shared" si="33"/>
        <v>9.1874234381377845E-2</v>
      </c>
      <c r="P208" s="10">
        <f t="shared" si="34"/>
        <v>1.8723911747167616</v>
      </c>
      <c r="Q208" s="10">
        <f t="shared" si="35"/>
        <v>1.0954828239112824</v>
      </c>
      <c r="R208" s="10">
        <f t="shared" si="36"/>
        <v>-0.16560208185474062</v>
      </c>
      <c r="S208" s="10">
        <f t="shared" si="37"/>
        <v>1.6327890703098888</v>
      </c>
      <c r="T208" s="10">
        <f t="shared" si="38"/>
        <v>8.6892488954344493</v>
      </c>
      <c r="U208" s="10">
        <f t="shared" si="39"/>
        <v>1.2187044641674456</v>
      </c>
      <c r="V208" s="10">
        <f t="shared" si="40"/>
        <v>2.3392461197339274</v>
      </c>
    </row>
    <row r="209" spans="1:22" ht="15" thickBot="1">
      <c r="A209" s="8">
        <v>43860.645833333336</v>
      </c>
      <c r="B209" s="4">
        <v>837.75</v>
      </c>
      <c r="C209" s="4">
        <v>1231.5</v>
      </c>
      <c r="D209" s="4">
        <v>489.8</v>
      </c>
      <c r="E209" s="4">
        <v>419.25</v>
      </c>
      <c r="F209" s="4">
        <v>369.7</v>
      </c>
      <c r="G209" s="4">
        <v>1690.8</v>
      </c>
      <c r="H209" s="4">
        <v>300.10000000000002</v>
      </c>
      <c r="I209" s="4">
        <v>33.950000000000003</v>
      </c>
      <c r="J209" s="4">
        <v>1509.8</v>
      </c>
      <c r="K209" s="4">
        <v>451</v>
      </c>
      <c r="L209" s="3"/>
      <c r="M209" s="10">
        <f t="shared" si="31"/>
        <v>0.70926248722726182</v>
      </c>
      <c r="N209" s="10">
        <f t="shared" si="32"/>
        <v>-2.1726178655121666</v>
      </c>
      <c r="O209" s="10">
        <f t="shared" si="33"/>
        <v>-1.3395105247255468</v>
      </c>
      <c r="P209" s="10">
        <f t="shared" si="34"/>
        <v>0.68443804034582678</v>
      </c>
      <c r="Q209" s="10">
        <f t="shared" si="35"/>
        <v>1.4460939000631072</v>
      </c>
      <c r="R209" s="10">
        <f t="shared" si="36"/>
        <v>1.8431514275388452</v>
      </c>
      <c r="S209" s="10">
        <f t="shared" si="37"/>
        <v>0.56970509383379542</v>
      </c>
      <c r="T209" s="10">
        <f t="shared" si="38"/>
        <v>-2.1613832853025934</v>
      </c>
      <c r="U209" s="10">
        <f t="shared" si="39"/>
        <v>0.63656057323779069</v>
      </c>
      <c r="V209" s="10">
        <f t="shared" si="40"/>
        <v>0.91743119266055562</v>
      </c>
    </row>
    <row r="210" spans="1:22" ht="15" thickBot="1">
      <c r="A210" s="8">
        <v>43861.645833333336</v>
      </c>
      <c r="B210" s="4">
        <v>831.85</v>
      </c>
      <c r="C210" s="4">
        <v>1258.8499999999999</v>
      </c>
      <c r="D210" s="4">
        <v>496.45</v>
      </c>
      <c r="E210" s="4">
        <v>416.4</v>
      </c>
      <c r="F210" s="4">
        <v>364.43</v>
      </c>
      <c r="G210" s="4">
        <v>1660.2</v>
      </c>
      <c r="H210" s="4">
        <v>298.39999999999998</v>
      </c>
      <c r="I210" s="4">
        <v>34.700000000000003</v>
      </c>
      <c r="J210" s="4">
        <v>1500.25</v>
      </c>
      <c r="K210" s="4">
        <v>446.9</v>
      </c>
      <c r="L210" s="3"/>
      <c r="M210" s="10">
        <f t="shared" si="31"/>
        <v>0.5864570737605832</v>
      </c>
      <c r="N210" s="10">
        <f t="shared" si="32"/>
        <v>4.17494207216152</v>
      </c>
      <c r="O210" s="10">
        <f t="shared" si="33"/>
        <v>-0.35126455238859894</v>
      </c>
      <c r="P210" s="10">
        <f t="shared" si="34"/>
        <v>1.5114578254509967</v>
      </c>
      <c r="Q210" s="10">
        <f t="shared" si="35"/>
        <v>1.5068798395632625</v>
      </c>
      <c r="R210" s="10">
        <f t="shared" si="36"/>
        <v>0.16289592760181271</v>
      </c>
      <c r="S210" s="10">
        <f t="shared" si="37"/>
        <v>3.6291022747004651</v>
      </c>
      <c r="T210" s="10">
        <f t="shared" si="38"/>
        <v>-3.0726256983240066</v>
      </c>
      <c r="U210" s="10">
        <f t="shared" si="39"/>
        <v>5.3102625298329427</v>
      </c>
      <c r="V210" s="10">
        <f t="shared" si="40"/>
        <v>1.0742960533755512</v>
      </c>
    </row>
    <row r="211" spans="1:22" ht="15" thickBot="1">
      <c r="A211" s="8">
        <v>43862.708333333336</v>
      </c>
      <c r="B211" s="4">
        <v>827</v>
      </c>
      <c r="C211" s="4">
        <v>1208.4000000000001</v>
      </c>
      <c r="D211" s="4">
        <v>498.2</v>
      </c>
      <c r="E211" s="4">
        <v>410.2</v>
      </c>
      <c r="F211" s="4">
        <v>359.02</v>
      </c>
      <c r="G211" s="4">
        <v>1657.5</v>
      </c>
      <c r="H211" s="4">
        <v>287.95</v>
      </c>
      <c r="I211" s="4">
        <v>35.799999999999997</v>
      </c>
      <c r="J211" s="4">
        <v>1424.6</v>
      </c>
      <c r="K211" s="4">
        <v>442.15</v>
      </c>
      <c r="L211" s="3"/>
      <c r="M211" s="10">
        <f t="shared" si="31"/>
        <v>0.82906608144354477</v>
      </c>
      <c r="N211" s="10">
        <f t="shared" si="32"/>
        <v>-4.3306151531945076</v>
      </c>
      <c r="O211" s="10">
        <f t="shared" si="33"/>
        <v>-2.3233016370944068</v>
      </c>
      <c r="P211" s="10">
        <f t="shared" si="34"/>
        <v>2.4475524475524506</v>
      </c>
      <c r="Q211" s="10">
        <f t="shared" si="35"/>
        <v>-1.9579999453835484</v>
      </c>
      <c r="R211" s="10">
        <f t="shared" si="36"/>
        <v>-2.2614028363357552</v>
      </c>
      <c r="S211" s="10">
        <f t="shared" si="37"/>
        <v>0.59388646288209213</v>
      </c>
      <c r="T211" s="10">
        <f t="shared" si="38"/>
        <v>3.318903318903315</v>
      </c>
      <c r="U211" s="10">
        <f t="shared" si="39"/>
        <v>-0.880153070099154</v>
      </c>
      <c r="V211" s="10">
        <f t="shared" si="40"/>
        <v>-0.53987178045215034</v>
      </c>
    </row>
    <row r="212" spans="1:22" ht="15" thickBot="1">
      <c r="A212" s="8">
        <v>43864.645833333336</v>
      </c>
      <c r="B212" s="4">
        <v>820.2</v>
      </c>
      <c r="C212" s="4">
        <v>1263.0999999999999</v>
      </c>
      <c r="D212" s="4">
        <v>510.05</v>
      </c>
      <c r="E212" s="4">
        <v>400.4</v>
      </c>
      <c r="F212" s="4">
        <v>366.19</v>
      </c>
      <c r="G212" s="4">
        <v>1695.85</v>
      </c>
      <c r="H212" s="4">
        <v>286.25</v>
      </c>
      <c r="I212" s="4">
        <v>34.65</v>
      </c>
      <c r="J212" s="4">
        <v>1437.25</v>
      </c>
      <c r="K212" s="4">
        <v>444.55</v>
      </c>
      <c r="L212" s="3"/>
      <c r="M212" s="10">
        <f t="shared" si="31"/>
        <v>-3.2098182676421914</v>
      </c>
      <c r="N212" s="10">
        <f t="shared" si="32"/>
        <v>-0.7504027030212691</v>
      </c>
      <c r="O212" s="10">
        <f t="shared" si="33"/>
        <v>-1.7055309308151794</v>
      </c>
      <c r="P212" s="10">
        <f t="shared" si="34"/>
        <v>-3.3783783783783781</v>
      </c>
      <c r="Q212" s="10">
        <f t="shared" si="35"/>
        <v>-8.5508078815273603</v>
      </c>
      <c r="R212" s="10">
        <f t="shared" si="36"/>
        <v>1.4840968253493285</v>
      </c>
      <c r="S212" s="10">
        <f t="shared" si="37"/>
        <v>-4.3441938178780282</v>
      </c>
      <c r="T212" s="10">
        <f t="shared" si="38"/>
        <v>-2.2566995768688409</v>
      </c>
      <c r="U212" s="10">
        <f t="shared" si="39"/>
        <v>-2.7176120211181867</v>
      </c>
      <c r="V212" s="10">
        <f t="shared" si="40"/>
        <v>-0.86966216969561327</v>
      </c>
    </row>
    <row r="213" spans="1:22" ht="15" thickBot="1">
      <c r="A213" s="8">
        <v>43865.645833333336</v>
      </c>
      <c r="B213" s="4">
        <v>847.4</v>
      </c>
      <c r="C213" s="4">
        <v>1272.6500000000001</v>
      </c>
      <c r="D213" s="4">
        <v>518.9</v>
      </c>
      <c r="E213" s="4">
        <v>414.4</v>
      </c>
      <c r="F213" s="4">
        <v>400.43</v>
      </c>
      <c r="G213" s="4">
        <v>1671.05</v>
      </c>
      <c r="H213" s="4">
        <v>299.25</v>
      </c>
      <c r="I213" s="4">
        <v>35.450000000000003</v>
      </c>
      <c r="J213" s="4">
        <v>1477.4</v>
      </c>
      <c r="K213" s="4">
        <v>448.45</v>
      </c>
      <c r="L213" s="3"/>
      <c r="M213" s="10">
        <f t="shared" si="31"/>
        <v>-2.0290190184403802</v>
      </c>
      <c r="N213" s="10">
        <f t="shared" si="32"/>
        <v>-1.1785040854797578E-2</v>
      </c>
      <c r="O213" s="10">
        <f t="shared" si="33"/>
        <v>-2.7092903346770498</v>
      </c>
      <c r="P213" s="10">
        <f t="shared" si="34"/>
        <v>-0.42052144659377627</v>
      </c>
      <c r="Q213" s="10">
        <f t="shared" si="35"/>
        <v>-2.713799805636544</v>
      </c>
      <c r="R213" s="10">
        <f t="shared" si="36"/>
        <v>0.82053757277745387</v>
      </c>
      <c r="S213" s="10">
        <f t="shared" si="37"/>
        <v>-1.2702078521940028</v>
      </c>
      <c r="T213" s="10">
        <f t="shared" si="38"/>
        <v>-2.341597796143235</v>
      </c>
      <c r="U213" s="10">
        <f t="shared" si="39"/>
        <v>-1.3521183186992953</v>
      </c>
      <c r="V213" s="10">
        <f t="shared" si="40"/>
        <v>0.20109484973745442</v>
      </c>
    </row>
    <row r="214" spans="1:22" ht="15" thickBot="1">
      <c r="A214" s="8">
        <v>43866.645833333336</v>
      </c>
      <c r="B214" s="4">
        <v>864.95</v>
      </c>
      <c r="C214" s="4">
        <v>1272.8</v>
      </c>
      <c r="D214" s="4">
        <v>533.35</v>
      </c>
      <c r="E214" s="4">
        <v>416.15</v>
      </c>
      <c r="F214" s="4">
        <v>411.6</v>
      </c>
      <c r="G214" s="4">
        <v>1657.45</v>
      </c>
      <c r="H214" s="4">
        <v>303.10000000000002</v>
      </c>
      <c r="I214" s="4">
        <v>36.299999999999997</v>
      </c>
      <c r="J214" s="4">
        <v>1497.65</v>
      </c>
      <c r="K214" s="4">
        <v>447.55</v>
      </c>
      <c r="L214" s="3"/>
      <c r="M214" s="10">
        <f t="shared" si="31"/>
        <v>-1.0581102722489131</v>
      </c>
      <c r="N214" s="10">
        <f t="shared" si="32"/>
        <v>-4.605583661232906</v>
      </c>
      <c r="O214" s="10">
        <f t="shared" si="33"/>
        <v>-2.4597659107534624</v>
      </c>
      <c r="P214" s="10">
        <f t="shared" si="34"/>
        <v>-0.86946164840400997</v>
      </c>
      <c r="Q214" s="10">
        <f t="shared" si="35"/>
        <v>-0.99819603126878598</v>
      </c>
      <c r="R214" s="10">
        <f t="shared" si="36"/>
        <v>0.75377648095803118</v>
      </c>
      <c r="S214" s="10">
        <f t="shared" si="37"/>
        <v>-1.9569788128739947</v>
      </c>
      <c r="T214" s="10">
        <f t="shared" si="38"/>
        <v>-1.2244897959183751</v>
      </c>
      <c r="U214" s="10">
        <f t="shared" si="39"/>
        <v>-0.89335936207524058</v>
      </c>
      <c r="V214" s="10">
        <f t="shared" si="40"/>
        <v>1.7968838849084579</v>
      </c>
    </row>
    <row r="215" spans="1:22" ht="15" thickBot="1">
      <c r="A215" s="8">
        <v>43867.645833333336</v>
      </c>
      <c r="B215" s="4">
        <v>874.2</v>
      </c>
      <c r="C215" s="4">
        <v>1334.25</v>
      </c>
      <c r="D215" s="4">
        <v>546.79999999999995</v>
      </c>
      <c r="E215" s="4">
        <v>419.8</v>
      </c>
      <c r="F215" s="4">
        <v>415.75</v>
      </c>
      <c r="G215" s="4">
        <v>1645.05</v>
      </c>
      <c r="H215" s="4">
        <v>309.14999999999998</v>
      </c>
      <c r="I215" s="4">
        <v>36.75</v>
      </c>
      <c r="J215" s="4">
        <v>1511.15</v>
      </c>
      <c r="K215" s="4">
        <v>439.65</v>
      </c>
      <c r="L215" s="3"/>
      <c r="M215" s="10">
        <f t="shared" si="31"/>
        <v>-1.2705404031848213</v>
      </c>
      <c r="N215" s="10">
        <f t="shared" si="32"/>
        <v>2.7294425623652638</v>
      </c>
      <c r="O215" s="10">
        <f t="shared" si="33"/>
        <v>1.3624988414125327</v>
      </c>
      <c r="P215" s="10">
        <f t="shared" si="34"/>
        <v>1.5481373971940093</v>
      </c>
      <c r="Q215" s="10">
        <f t="shared" si="35"/>
        <v>0.66585956416464898</v>
      </c>
      <c r="R215" s="10">
        <f t="shared" si="36"/>
        <v>-1.0882963052039885</v>
      </c>
      <c r="S215" s="10">
        <f t="shared" si="37"/>
        <v>-3.0269761606022692</v>
      </c>
      <c r="T215" s="10">
        <f t="shared" si="38"/>
        <v>1.2396694214876112</v>
      </c>
      <c r="U215" s="10">
        <f t="shared" si="39"/>
        <v>0.26872802070202256</v>
      </c>
      <c r="V215" s="10">
        <f t="shared" si="40"/>
        <v>-0.80099277978339611</v>
      </c>
    </row>
    <row r="216" spans="1:22" ht="15" thickBot="1">
      <c r="A216" s="8">
        <v>43868.645833333336</v>
      </c>
      <c r="B216" s="4">
        <v>885.45</v>
      </c>
      <c r="C216" s="4">
        <v>1298.8</v>
      </c>
      <c r="D216" s="4">
        <v>539.45000000000005</v>
      </c>
      <c r="E216" s="4">
        <v>413.4</v>
      </c>
      <c r="F216" s="4">
        <v>413</v>
      </c>
      <c r="G216" s="4">
        <v>1663.15</v>
      </c>
      <c r="H216" s="4">
        <v>318.8</v>
      </c>
      <c r="I216" s="4">
        <v>36.299999999999997</v>
      </c>
      <c r="J216" s="4">
        <v>1507.1</v>
      </c>
      <c r="K216" s="4">
        <v>443.2</v>
      </c>
      <c r="L216" s="3"/>
      <c r="M216" s="10">
        <f t="shared" si="31"/>
        <v>-0.14097214390436449</v>
      </c>
      <c r="N216" s="10">
        <f t="shared" si="32"/>
        <v>1.8706615945723288</v>
      </c>
      <c r="O216" s="10">
        <f t="shared" si="33"/>
        <v>0.13922405791720807</v>
      </c>
      <c r="P216" s="10">
        <f t="shared" si="34"/>
        <v>0.12109469605231292</v>
      </c>
      <c r="Q216" s="10">
        <f t="shared" si="35"/>
        <v>-3.3579033579033628</v>
      </c>
      <c r="R216" s="10">
        <f t="shared" si="36"/>
        <v>-0.15308879149906673</v>
      </c>
      <c r="S216" s="10">
        <f t="shared" si="37"/>
        <v>-0.12531328320801294</v>
      </c>
      <c r="T216" s="10">
        <f t="shared" si="38"/>
        <v>1.9662921348314484</v>
      </c>
      <c r="U216" s="10">
        <f t="shared" si="39"/>
        <v>2.1105050984111835</v>
      </c>
      <c r="V216" s="10">
        <f t="shared" si="40"/>
        <v>-0.34851039910062087</v>
      </c>
    </row>
    <row r="217" spans="1:22" ht="15" thickBot="1">
      <c r="A217" s="8">
        <v>43871.645833333336</v>
      </c>
      <c r="B217" s="4">
        <v>886.7</v>
      </c>
      <c r="C217" s="4">
        <v>1274.95</v>
      </c>
      <c r="D217" s="4">
        <v>538.70000000000005</v>
      </c>
      <c r="E217" s="4">
        <v>412.9</v>
      </c>
      <c r="F217" s="4">
        <v>427.35</v>
      </c>
      <c r="G217" s="4">
        <v>1665.7</v>
      </c>
      <c r="H217" s="4">
        <v>319.2</v>
      </c>
      <c r="I217" s="4">
        <v>35.6</v>
      </c>
      <c r="J217" s="4">
        <v>1475.95</v>
      </c>
      <c r="K217" s="4">
        <v>444.75</v>
      </c>
      <c r="L217" s="3"/>
      <c r="M217" s="10">
        <f t="shared" si="31"/>
        <v>1.0887533489141046</v>
      </c>
      <c r="N217" s="10">
        <f t="shared" si="32"/>
        <v>-1.3692801609097625</v>
      </c>
      <c r="O217" s="10">
        <f t="shared" si="33"/>
        <v>0.82350739285047558</v>
      </c>
      <c r="P217" s="10">
        <f t="shared" si="34"/>
        <v>-0.41003376748674519</v>
      </c>
      <c r="Q217" s="10">
        <f t="shared" si="35"/>
        <v>-1.0076441973592694</v>
      </c>
      <c r="R217" s="10">
        <f t="shared" si="36"/>
        <v>-1.8993492152301303</v>
      </c>
      <c r="S217" s="10">
        <f t="shared" si="37"/>
        <v>3.90625</v>
      </c>
      <c r="T217" s="10">
        <f t="shared" si="38"/>
        <v>-0.14025245441794434</v>
      </c>
      <c r="U217" s="10">
        <f t="shared" si="39"/>
        <v>-1.2577354072587359</v>
      </c>
      <c r="V217" s="10">
        <f t="shared" si="40"/>
        <v>-1.2982689747004044</v>
      </c>
    </row>
    <row r="218" spans="1:22" ht="15" thickBot="1">
      <c r="A218" s="8">
        <v>43872.645833333336</v>
      </c>
      <c r="B218" s="4">
        <v>877.15</v>
      </c>
      <c r="C218" s="4">
        <v>1292.6500000000001</v>
      </c>
      <c r="D218" s="4">
        <v>534.29999999999995</v>
      </c>
      <c r="E218" s="4">
        <v>414.6</v>
      </c>
      <c r="F218" s="4">
        <v>431.7</v>
      </c>
      <c r="G218" s="4">
        <v>1697.95</v>
      </c>
      <c r="H218" s="4">
        <v>307.2</v>
      </c>
      <c r="I218" s="4">
        <v>35.65</v>
      </c>
      <c r="J218" s="4">
        <v>1494.75</v>
      </c>
      <c r="K218" s="4">
        <v>450.6</v>
      </c>
      <c r="L218" s="3"/>
      <c r="M218" s="10">
        <f t="shared" si="31"/>
        <v>0.4178591871780169</v>
      </c>
      <c r="N218" s="10">
        <f t="shared" si="32"/>
        <v>1.1938312196649443</v>
      </c>
      <c r="O218" s="10">
        <f t="shared" si="33"/>
        <v>-0.98220904373611351</v>
      </c>
      <c r="P218" s="10">
        <f t="shared" si="34"/>
        <v>4.5122258633728345</v>
      </c>
      <c r="Q218" s="10">
        <f t="shared" si="35"/>
        <v>0.22054556006964332</v>
      </c>
      <c r="R218" s="10">
        <f t="shared" si="36"/>
        <v>0.8523402233309656</v>
      </c>
      <c r="S218" s="10">
        <f t="shared" si="37"/>
        <v>5.8397932816537432</v>
      </c>
      <c r="T218" s="10">
        <f t="shared" si="38"/>
        <v>1.2784090909090786</v>
      </c>
      <c r="U218" s="10">
        <f t="shared" si="39"/>
        <v>4.9905176652384595</v>
      </c>
      <c r="V218" s="10">
        <f t="shared" si="40"/>
        <v>0.85049239033124691</v>
      </c>
    </row>
    <row r="219" spans="1:22" ht="15" thickBot="1">
      <c r="A219" s="8">
        <v>43873.645833333336</v>
      </c>
      <c r="B219" s="4">
        <v>873.5</v>
      </c>
      <c r="C219" s="4">
        <v>1277.4000000000001</v>
      </c>
      <c r="D219" s="4">
        <v>539.6</v>
      </c>
      <c r="E219" s="4">
        <v>396.7</v>
      </c>
      <c r="F219" s="4">
        <v>430.75</v>
      </c>
      <c r="G219" s="4">
        <v>1683.6</v>
      </c>
      <c r="H219" s="4">
        <v>290.25</v>
      </c>
      <c r="I219" s="4">
        <v>35.200000000000003</v>
      </c>
      <c r="J219" s="4">
        <v>1423.7</v>
      </c>
      <c r="K219" s="4">
        <v>446.8</v>
      </c>
      <c r="L219" s="3"/>
      <c r="M219" s="10">
        <f t="shared" si="31"/>
        <v>5.3107480860811318</v>
      </c>
      <c r="N219" s="10">
        <f t="shared" si="32"/>
        <v>3.790371724558204</v>
      </c>
      <c r="O219" s="10">
        <f t="shared" si="33"/>
        <v>-6.4820816742295159E-2</v>
      </c>
      <c r="P219" s="10">
        <f t="shared" si="34"/>
        <v>-0.83739532558430774</v>
      </c>
      <c r="Q219" s="10">
        <f t="shared" si="35"/>
        <v>0.84279527098209595</v>
      </c>
      <c r="R219" s="10">
        <f t="shared" si="36"/>
        <v>-0.70185785903863707</v>
      </c>
      <c r="S219" s="10">
        <f t="shared" si="37"/>
        <v>-0.92165898617511133</v>
      </c>
      <c r="T219" s="10">
        <f t="shared" si="38"/>
        <v>0.4279600570613572</v>
      </c>
      <c r="U219" s="10">
        <f t="shared" si="39"/>
        <v>0.23938604520172435</v>
      </c>
      <c r="V219" s="10">
        <f t="shared" si="40"/>
        <v>0.76680198466396798</v>
      </c>
    </row>
    <row r="220" spans="1:22" ht="15" thickBot="1">
      <c r="A220" s="8">
        <v>43874.645833333336</v>
      </c>
      <c r="B220" s="4">
        <v>829.45</v>
      </c>
      <c r="C220" s="4">
        <v>1230.75</v>
      </c>
      <c r="D220" s="4">
        <v>539.95000000000005</v>
      </c>
      <c r="E220" s="4">
        <v>400.05</v>
      </c>
      <c r="F220" s="4">
        <v>427.15</v>
      </c>
      <c r="G220" s="4">
        <v>1695.5</v>
      </c>
      <c r="H220" s="4">
        <v>292.95</v>
      </c>
      <c r="I220" s="4">
        <v>35.049999999999997</v>
      </c>
      <c r="J220" s="4">
        <v>1420.3</v>
      </c>
      <c r="K220" s="4">
        <v>443.4</v>
      </c>
      <c r="L220" s="3"/>
      <c r="M220" s="10">
        <f t="shared" si="31"/>
        <v>-0.49187211325054397</v>
      </c>
      <c r="N220" s="10">
        <f t="shared" si="32"/>
        <v>4.6556122448979593</v>
      </c>
      <c r="O220" s="10">
        <f t="shared" si="33"/>
        <v>-4.4336283185840628</v>
      </c>
      <c r="P220" s="10">
        <f t="shared" si="34"/>
        <v>2.4718237704918122</v>
      </c>
      <c r="Q220" s="10">
        <f t="shared" si="35"/>
        <v>3.4386729628284267</v>
      </c>
      <c r="R220" s="10">
        <f t="shared" si="36"/>
        <v>-0.52217789251349978</v>
      </c>
      <c r="S220" s="10">
        <f t="shared" si="37"/>
        <v>3.4793359237018597</v>
      </c>
      <c r="T220" s="10">
        <f t="shared" si="38"/>
        <v>1.4471780028943562</v>
      </c>
      <c r="U220" s="10">
        <f t="shared" si="39"/>
        <v>1.6024036054081023</v>
      </c>
      <c r="V220" s="10">
        <f t="shared" si="40"/>
        <v>-0.82755535674346803</v>
      </c>
    </row>
    <row r="221" spans="1:22" ht="15" thickBot="1">
      <c r="A221" s="8">
        <v>43875.645833333336</v>
      </c>
      <c r="B221" s="4">
        <v>833.55</v>
      </c>
      <c r="C221" s="4">
        <v>1176</v>
      </c>
      <c r="D221" s="4">
        <v>565</v>
      </c>
      <c r="E221" s="4">
        <v>390.4</v>
      </c>
      <c r="F221" s="4">
        <v>412.95</v>
      </c>
      <c r="G221" s="4">
        <v>1704.4</v>
      </c>
      <c r="H221" s="4">
        <v>283.10000000000002</v>
      </c>
      <c r="I221" s="4">
        <v>34.549999999999997</v>
      </c>
      <c r="J221" s="4">
        <v>1397.9</v>
      </c>
      <c r="K221" s="4">
        <v>447.1</v>
      </c>
      <c r="L221" s="3"/>
      <c r="M221" s="10">
        <f t="shared" si="31"/>
        <v>0.11410040835934804</v>
      </c>
      <c r="N221" s="10">
        <f t="shared" si="32"/>
        <v>0.2600281341915644</v>
      </c>
      <c r="O221" s="10">
        <f t="shared" si="33"/>
        <v>2.6555722758250376E-2</v>
      </c>
      <c r="P221" s="10">
        <f t="shared" si="34"/>
        <v>1.2185636505055715</v>
      </c>
      <c r="Q221" s="10">
        <f t="shared" si="35"/>
        <v>1.6617429837518463</v>
      </c>
      <c r="R221" s="10">
        <f t="shared" si="36"/>
        <v>-0.62097314947085291</v>
      </c>
      <c r="S221" s="10">
        <f t="shared" si="37"/>
        <v>5.9902658180456756</v>
      </c>
      <c r="T221" s="10">
        <f t="shared" si="38"/>
        <v>1.0233918128654804</v>
      </c>
      <c r="U221" s="10">
        <f t="shared" si="39"/>
        <v>1.0956427409148501</v>
      </c>
      <c r="V221" s="10">
        <f t="shared" si="40"/>
        <v>3.5193331789766256</v>
      </c>
    </row>
    <row r="222" spans="1:22" ht="15" thickBot="1">
      <c r="A222" s="8">
        <v>43878.645833333336</v>
      </c>
      <c r="B222" s="4">
        <v>832.6</v>
      </c>
      <c r="C222" s="4">
        <v>1172.95</v>
      </c>
      <c r="D222" s="4">
        <v>564.85</v>
      </c>
      <c r="E222" s="4">
        <v>385.7</v>
      </c>
      <c r="F222" s="4">
        <v>406.2</v>
      </c>
      <c r="G222" s="4">
        <v>1715.05</v>
      </c>
      <c r="H222" s="4">
        <v>267.10000000000002</v>
      </c>
      <c r="I222" s="4">
        <v>34.200000000000003</v>
      </c>
      <c r="J222" s="4">
        <v>1382.75</v>
      </c>
      <c r="K222" s="4">
        <v>431.9</v>
      </c>
      <c r="L222" s="3"/>
      <c r="M222" s="10">
        <f t="shared" si="31"/>
        <v>1.332684232945907</v>
      </c>
      <c r="N222" s="10">
        <f t="shared" si="32"/>
        <v>2.8272113614447267</v>
      </c>
      <c r="O222" s="10">
        <f t="shared" si="33"/>
        <v>3.0278157774737844</v>
      </c>
      <c r="P222" s="10">
        <f t="shared" si="34"/>
        <v>-1.1659192825112137</v>
      </c>
      <c r="Q222" s="10">
        <f t="shared" si="35"/>
        <v>-1.8603527422082604</v>
      </c>
      <c r="R222" s="10">
        <f t="shared" si="36"/>
        <v>-3.3720209589272709</v>
      </c>
      <c r="S222" s="10">
        <f t="shared" si="37"/>
        <v>1.3469929804591203</v>
      </c>
      <c r="T222" s="10">
        <f t="shared" si="38"/>
        <v>1.0339734121122641</v>
      </c>
      <c r="U222" s="10">
        <f t="shared" si="39"/>
        <v>-0.81414532673408724</v>
      </c>
      <c r="V222" s="10">
        <f t="shared" si="40"/>
        <v>-0.94036697247706935</v>
      </c>
    </row>
    <row r="223" spans="1:22" ht="15" thickBot="1">
      <c r="A223" s="8">
        <v>43879.645833333336</v>
      </c>
      <c r="B223" s="4">
        <v>821.65</v>
      </c>
      <c r="C223" s="4">
        <v>1140.7</v>
      </c>
      <c r="D223" s="4">
        <v>548.25</v>
      </c>
      <c r="E223" s="4">
        <v>390.25</v>
      </c>
      <c r="F223" s="4">
        <v>413.9</v>
      </c>
      <c r="G223" s="4">
        <v>1774.9</v>
      </c>
      <c r="H223" s="4">
        <v>263.55</v>
      </c>
      <c r="I223" s="4">
        <v>33.85</v>
      </c>
      <c r="J223" s="4">
        <v>1394.1</v>
      </c>
      <c r="K223" s="4">
        <v>436</v>
      </c>
      <c r="L223" s="3"/>
      <c r="M223" s="10">
        <f t="shared" si="31"/>
        <v>-1.0715790741075164</v>
      </c>
      <c r="N223" s="10">
        <f t="shared" si="32"/>
        <v>-0.1269535525106199</v>
      </c>
      <c r="O223" s="10">
        <f t="shared" si="33"/>
        <v>0.89252852410747563</v>
      </c>
      <c r="P223" s="10">
        <f t="shared" si="34"/>
        <v>1.5218522372528676</v>
      </c>
      <c r="Q223" s="10">
        <f t="shared" si="35"/>
        <v>-0.40904716073148345</v>
      </c>
      <c r="R223" s="10">
        <f t="shared" si="36"/>
        <v>-0.31451839370962703</v>
      </c>
      <c r="S223" s="10">
        <f t="shared" si="37"/>
        <v>-3.8314176245210727</v>
      </c>
      <c r="T223" s="10">
        <f t="shared" si="38"/>
        <v>-3.8352272727272765</v>
      </c>
      <c r="U223" s="10">
        <f t="shared" si="39"/>
        <v>-1.9551304592446852</v>
      </c>
      <c r="V223" s="10">
        <f t="shared" si="40"/>
        <v>-2.569832402234637</v>
      </c>
    </row>
    <row r="224" spans="1:22" ht="15" thickBot="1">
      <c r="A224" s="8">
        <v>43880.645833333336</v>
      </c>
      <c r="B224" s="4">
        <v>830.55</v>
      </c>
      <c r="C224" s="4">
        <v>1142.1500000000001</v>
      </c>
      <c r="D224" s="4">
        <v>543.4</v>
      </c>
      <c r="E224" s="4">
        <v>384.4</v>
      </c>
      <c r="F224" s="4">
        <v>415.6</v>
      </c>
      <c r="G224" s="4">
        <v>1780.5</v>
      </c>
      <c r="H224" s="4">
        <v>274.05</v>
      </c>
      <c r="I224" s="4">
        <v>35.200000000000003</v>
      </c>
      <c r="J224" s="4">
        <v>1421.9</v>
      </c>
      <c r="K224" s="4">
        <v>447.5</v>
      </c>
      <c r="L224" s="3"/>
      <c r="M224" s="10">
        <f t="shared" si="31"/>
        <v>-5.7906079854809507</v>
      </c>
      <c r="N224" s="10">
        <f t="shared" si="32"/>
        <v>-3.387751649467091</v>
      </c>
      <c r="O224" s="10">
        <f t="shared" si="33"/>
        <v>-0.4032258064516212</v>
      </c>
      <c r="P224" s="10">
        <f t="shared" si="34"/>
        <v>-1.9012377185147493</v>
      </c>
      <c r="Q224" s="10">
        <f t="shared" si="35"/>
        <v>1.5392132909846106</v>
      </c>
      <c r="R224" s="10">
        <f t="shared" si="36"/>
        <v>-1.121785972121955</v>
      </c>
      <c r="S224" s="10">
        <f t="shared" si="37"/>
        <v>2.4294524387964866</v>
      </c>
      <c r="T224" s="10">
        <f t="shared" si="38"/>
        <v>-1.1235955056179734</v>
      </c>
      <c r="U224" s="10">
        <f t="shared" si="39"/>
        <v>0.65123522333121298</v>
      </c>
      <c r="V224" s="10">
        <f t="shared" si="40"/>
        <v>2.6965002868617325</v>
      </c>
    </row>
    <row r="225" spans="1:22" ht="15" thickBot="1">
      <c r="A225" s="8">
        <v>43881.645833333336</v>
      </c>
      <c r="B225" s="4">
        <v>881.6</v>
      </c>
      <c r="C225" s="4">
        <v>1182.2</v>
      </c>
      <c r="D225" s="4">
        <v>545.6</v>
      </c>
      <c r="E225" s="4">
        <v>391.85</v>
      </c>
      <c r="F225" s="4">
        <v>409.3</v>
      </c>
      <c r="G225" s="4">
        <v>1800.7</v>
      </c>
      <c r="H225" s="4">
        <v>267.55</v>
      </c>
      <c r="I225" s="4">
        <v>35.6</v>
      </c>
      <c r="J225" s="4">
        <v>1412.7</v>
      </c>
      <c r="K225" s="4">
        <v>435.75</v>
      </c>
      <c r="L225" s="3"/>
      <c r="M225" s="10">
        <f t="shared" si="31"/>
        <v>1.578522871298542</v>
      </c>
      <c r="N225" s="10">
        <f t="shared" si="32"/>
        <v>1.0211493270668699</v>
      </c>
      <c r="O225" s="10">
        <f t="shared" si="33"/>
        <v>2.9628231741838174</v>
      </c>
      <c r="P225" s="10">
        <f t="shared" si="34"/>
        <v>0.83633556356150285</v>
      </c>
      <c r="Q225" s="10">
        <f t="shared" si="35"/>
        <v>-1.1710732826270593</v>
      </c>
      <c r="R225" s="10">
        <f t="shared" si="36"/>
        <v>0.18081170547164038</v>
      </c>
      <c r="S225" s="10">
        <f t="shared" si="37"/>
        <v>2.5292201571182309</v>
      </c>
      <c r="T225" s="10">
        <f t="shared" si="38"/>
        <v>3.3381712626995603</v>
      </c>
      <c r="U225" s="10">
        <f t="shared" si="39"/>
        <v>2.8315620905517611</v>
      </c>
      <c r="V225" s="10">
        <f t="shared" si="40"/>
        <v>1.301871440195286</v>
      </c>
    </row>
    <row r="226" spans="1:22" ht="15" thickBot="1">
      <c r="A226" s="8">
        <v>43885.645833333336</v>
      </c>
      <c r="B226" s="4">
        <v>867.9</v>
      </c>
      <c r="C226" s="4">
        <v>1170.25</v>
      </c>
      <c r="D226" s="4">
        <v>529.9</v>
      </c>
      <c r="E226" s="4">
        <v>388.6</v>
      </c>
      <c r="F226" s="4">
        <v>414.15</v>
      </c>
      <c r="G226" s="4">
        <v>1797.45</v>
      </c>
      <c r="H226" s="4">
        <v>260.95</v>
      </c>
      <c r="I226" s="4">
        <v>34.450000000000003</v>
      </c>
      <c r="J226" s="4">
        <v>1373.8</v>
      </c>
      <c r="K226" s="4">
        <v>430.15</v>
      </c>
      <c r="L226" s="3"/>
      <c r="M226" s="10">
        <f t="shared" si="31"/>
        <v>-0.44164037854889854</v>
      </c>
      <c r="N226" s="10">
        <f t="shared" si="32"/>
        <v>1.4213285955713562</v>
      </c>
      <c r="O226" s="10">
        <f t="shared" si="33"/>
        <v>-0.99953292853807052</v>
      </c>
      <c r="P226" s="10">
        <f t="shared" si="34"/>
        <v>0.85647547365689369</v>
      </c>
      <c r="Q226" s="10">
        <f t="shared" si="35"/>
        <v>-6.1310063463281983</v>
      </c>
      <c r="R226" s="10">
        <f t="shared" si="36"/>
        <v>0.39096316568460443</v>
      </c>
      <c r="S226" s="10">
        <f t="shared" si="37"/>
        <v>2.1530632217655117</v>
      </c>
      <c r="T226" s="10">
        <f t="shared" si="38"/>
        <v>1.3235294117647141</v>
      </c>
      <c r="U226" s="10">
        <f t="shared" si="39"/>
        <v>-0.64726089314771618</v>
      </c>
      <c r="V226" s="10">
        <f t="shared" si="40"/>
        <v>1.0216063879755675</v>
      </c>
    </row>
    <row r="227" spans="1:22" ht="15" thickBot="1">
      <c r="A227" s="8">
        <v>43886.645833333336</v>
      </c>
      <c r="B227" s="4">
        <v>871.75</v>
      </c>
      <c r="C227" s="4">
        <v>1153.8499999999999</v>
      </c>
      <c r="D227" s="4">
        <v>535.25</v>
      </c>
      <c r="E227" s="4">
        <v>385.3</v>
      </c>
      <c r="F227" s="4">
        <v>441.2</v>
      </c>
      <c r="G227" s="4">
        <v>1790.45</v>
      </c>
      <c r="H227" s="4">
        <v>255.45</v>
      </c>
      <c r="I227" s="4">
        <v>34</v>
      </c>
      <c r="J227" s="4">
        <v>1382.75</v>
      </c>
      <c r="K227" s="4">
        <v>425.8</v>
      </c>
      <c r="L227" s="3"/>
      <c r="M227" s="10">
        <f t="shared" si="31"/>
        <v>4.5828084697978584</v>
      </c>
      <c r="N227" s="10">
        <f t="shared" si="32"/>
        <v>1.6607929515418423</v>
      </c>
      <c r="O227" s="10">
        <f t="shared" si="33"/>
        <v>-0.13060919861928266</v>
      </c>
      <c r="P227" s="10">
        <f t="shared" si="34"/>
        <v>1.4347768856127388</v>
      </c>
      <c r="Q227" s="10">
        <f t="shared" si="35"/>
        <v>1.1114930674916845</v>
      </c>
      <c r="R227" s="10">
        <f t="shared" si="36"/>
        <v>1.3156405613399729</v>
      </c>
      <c r="S227" s="10">
        <f t="shared" si="37"/>
        <v>0.15683199372671133</v>
      </c>
      <c r="T227" s="10">
        <f t="shared" si="38"/>
        <v>1.4925373134328357</v>
      </c>
      <c r="U227" s="10">
        <f t="shared" si="39"/>
        <v>2.6997920380273253</v>
      </c>
      <c r="V227" s="10">
        <f t="shared" si="40"/>
        <v>0.85267645665561898</v>
      </c>
    </row>
    <row r="228" spans="1:22" ht="15" thickBot="1">
      <c r="A228" s="8">
        <v>43887.645833333336</v>
      </c>
      <c r="B228" s="4">
        <v>833.55</v>
      </c>
      <c r="C228" s="4">
        <v>1135</v>
      </c>
      <c r="D228" s="4">
        <v>535.95000000000005</v>
      </c>
      <c r="E228" s="4">
        <v>379.85</v>
      </c>
      <c r="F228" s="4">
        <v>436.35</v>
      </c>
      <c r="G228" s="4">
        <v>1767.2</v>
      </c>
      <c r="H228" s="4">
        <v>255.05</v>
      </c>
      <c r="I228" s="4">
        <v>33.5</v>
      </c>
      <c r="J228" s="4">
        <v>1346.4</v>
      </c>
      <c r="K228" s="4">
        <v>422.2</v>
      </c>
      <c r="L228" s="3"/>
      <c r="M228" s="10">
        <f t="shared" si="31"/>
        <v>1.2511387792286615</v>
      </c>
      <c r="N228" s="10">
        <f t="shared" si="32"/>
        <v>1.7435345793554791</v>
      </c>
      <c r="O228" s="10">
        <f t="shared" si="33"/>
        <v>0.80880278378633852</v>
      </c>
      <c r="P228" s="10">
        <f t="shared" si="34"/>
        <v>1.2528322004531642</v>
      </c>
      <c r="Q228" s="10">
        <f t="shared" si="35"/>
        <v>-9.1585575271889472E-2</v>
      </c>
      <c r="R228" s="10">
        <f t="shared" si="36"/>
        <v>-1.5706806282722539</v>
      </c>
      <c r="S228" s="10">
        <f t="shared" si="37"/>
        <v>5.8298755186722033</v>
      </c>
      <c r="T228" s="10">
        <f t="shared" si="38"/>
        <v>0.29940119760479472</v>
      </c>
      <c r="U228" s="10">
        <f t="shared" si="39"/>
        <v>-0.44365572315882873</v>
      </c>
      <c r="V228" s="10">
        <f t="shared" si="40"/>
        <v>0.23741690408357077</v>
      </c>
    </row>
    <row r="229" spans="1:22" ht="15" thickBot="1">
      <c r="A229" s="8">
        <v>43888.645833333336</v>
      </c>
      <c r="B229" s="4">
        <v>823.25</v>
      </c>
      <c r="C229" s="4">
        <v>1115.55</v>
      </c>
      <c r="D229" s="4">
        <v>531.65</v>
      </c>
      <c r="E229" s="4">
        <v>375.15</v>
      </c>
      <c r="F229" s="4">
        <v>436.75</v>
      </c>
      <c r="G229" s="4">
        <v>1795.4</v>
      </c>
      <c r="H229" s="4">
        <v>241</v>
      </c>
      <c r="I229" s="4">
        <v>33.4</v>
      </c>
      <c r="J229" s="4">
        <v>1352.4</v>
      </c>
      <c r="K229" s="4">
        <v>421.2</v>
      </c>
      <c r="L229" s="3"/>
      <c r="M229" s="10">
        <f t="shared" si="31"/>
        <v>3.4623601859997426</v>
      </c>
      <c r="N229" s="10">
        <f t="shared" si="32"/>
        <v>1.0416194918708392</v>
      </c>
      <c r="O229" s="10">
        <f t="shared" si="33"/>
        <v>1.5568290353390595</v>
      </c>
      <c r="P229" s="10">
        <f t="shared" si="34"/>
        <v>3.948462177888612</v>
      </c>
      <c r="Q229" s="10">
        <f t="shared" si="35"/>
        <v>8.294073890404162</v>
      </c>
      <c r="R229" s="10">
        <f t="shared" si="36"/>
        <v>3.4335752966931752</v>
      </c>
      <c r="S229" s="10">
        <f t="shared" si="37"/>
        <v>8.0475229769110008</v>
      </c>
      <c r="T229" s="10">
        <f t="shared" si="38"/>
        <v>3.8880248833592534</v>
      </c>
      <c r="U229" s="10">
        <f t="shared" si="39"/>
        <v>3.7315436241610809</v>
      </c>
      <c r="V229" s="10">
        <f t="shared" si="40"/>
        <v>4.7500621735886508</v>
      </c>
    </row>
    <row r="230" spans="1:22" ht="15" thickBot="1">
      <c r="A230" s="8">
        <v>43889.645833333336</v>
      </c>
      <c r="B230" s="4">
        <v>795.7</v>
      </c>
      <c r="C230" s="4">
        <v>1104.05</v>
      </c>
      <c r="D230" s="4">
        <v>523.5</v>
      </c>
      <c r="E230" s="4">
        <v>360.9</v>
      </c>
      <c r="F230" s="4">
        <v>403.3</v>
      </c>
      <c r="G230" s="4">
        <v>1735.8</v>
      </c>
      <c r="H230" s="4">
        <v>223.05</v>
      </c>
      <c r="I230" s="4">
        <v>32.15</v>
      </c>
      <c r="J230" s="4">
        <v>1303.75</v>
      </c>
      <c r="K230" s="4">
        <v>402.1</v>
      </c>
      <c r="L230" s="3"/>
      <c r="M230" s="10">
        <f t="shared" si="31"/>
        <v>3.7824442415547148</v>
      </c>
      <c r="N230" s="10">
        <f t="shared" si="32"/>
        <v>2.2978920546675887</v>
      </c>
      <c r="O230" s="10">
        <f t="shared" si="33"/>
        <v>0.99353718529950363</v>
      </c>
      <c r="P230" s="10">
        <f t="shared" si="34"/>
        <v>1.1349306431273516</v>
      </c>
      <c r="Q230" s="10">
        <f t="shared" si="35"/>
        <v>-1.7659237608086713</v>
      </c>
      <c r="R230" s="10">
        <f t="shared" si="36"/>
        <v>0.41942668710769143</v>
      </c>
      <c r="S230" s="10">
        <f t="shared" si="37"/>
        <v>-2.4278215223097037</v>
      </c>
      <c r="T230" s="10">
        <f t="shared" si="38"/>
        <v>-0.61823802163833952</v>
      </c>
      <c r="U230" s="10">
        <f t="shared" si="39"/>
        <v>-0.52645633845802398</v>
      </c>
      <c r="V230" s="10">
        <f t="shared" si="40"/>
        <v>3.7318074387370101E-2</v>
      </c>
    </row>
    <row r="231" spans="1:22" ht="15" thickBot="1">
      <c r="A231" s="8">
        <v>43892.645833333336</v>
      </c>
      <c r="B231" s="4">
        <v>766.7</v>
      </c>
      <c r="C231" s="4">
        <v>1079.25</v>
      </c>
      <c r="D231" s="4">
        <v>518.35</v>
      </c>
      <c r="E231" s="4">
        <v>356.85</v>
      </c>
      <c r="F231" s="4">
        <v>410.55</v>
      </c>
      <c r="G231" s="4">
        <v>1728.55</v>
      </c>
      <c r="H231" s="4">
        <v>228.6</v>
      </c>
      <c r="I231" s="4">
        <v>32.35</v>
      </c>
      <c r="J231" s="4">
        <v>1310.6500000000001</v>
      </c>
      <c r="K231" s="4">
        <v>401.95</v>
      </c>
      <c r="L231" s="3"/>
      <c r="M231" s="10">
        <f t="shared" si="31"/>
        <v>-1.3954086553919247</v>
      </c>
      <c r="N231" s="10">
        <f t="shared" si="32"/>
        <v>-2.599160687694595</v>
      </c>
      <c r="O231" s="10">
        <f t="shared" si="33"/>
        <v>-0.4704301075268687</v>
      </c>
      <c r="P231" s="10">
        <f t="shared" si="34"/>
        <v>-1.0262099570101202</v>
      </c>
      <c r="Q231" s="10">
        <f t="shared" si="35"/>
        <v>-0.9649017006392473</v>
      </c>
      <c r="R231" s="10">
        <f t="shared" si="36"/>
        <v>0.1651503737613669</v>
      </c>
      <c r="S231" s="10">
        <f t="shared" si="37"/>
        <v>-3.1561109934336016</v>
      </c>
      <c r="T231" s="10">
        <f t="shared" si="38"/>
        <v>-0.76687116564417179</v>
      </c>
      <c r="U231" s="10">
        <f t="shared" si="39"/>
        <v>-3.376460614102986</v>
      </c>
      <c r="V231" s="10">
        <f t="shared" si="40"/>
        <v>-5.4902421819891893</v>
      </c>
    </row>
    <row r="232" spans="1:22" ht="15" thickBot="1">
      <c r="A232" s="8">
        <v>43893.645833333336</v>
      </c>
      <c r="B232" s="4">
        <v>777.55</v>
      </c>
      <c r="C232" s="4">
        <v>1108.05</v>
      </c>
      <c r="D232" s="4">
        <v>520.79999999999995</v>
      </c>
      <c r="E232" s="4">
        <v>360.55</v>
      </c>
      <c r="F232" s="4">
        <v>414.55</v>
      </c>
      <c r="G232" s="4">
        <v>1725.7</v>
      </c>
      <c r="H232" s="4">
        <v>236.05</v>
      </c>
      <c r="I232" s="4">
        <v>32.6</v>
      </c>
      <c r="J232" s="4">
        <v>1356.45</v>
      </c>
      <c r="K232" s="4">
        <v>425.3</v>
      </c>
      <c r="L232" s="3"/>
      <c r="M232" s="10">
        <f t="shared" si="31"/>
        <v>-6.4300411522721472E-3</v>
      </c>
      <c r="N232" s="10">
        <f t="shared" si="32"/>
        <v>3.9495285895210754</v>
      </c>
      <c r="O232" s="10">
        <f t="shared" si="33"/>
        <v>0.78374455732945414</v>
      </c>
      <c r="P232" s="10">
        <f t="shared" si="34"/>
        <v>2.8673323823109875</v>
      </c>
      <c r="Q232" s="10">
        <f t="shared" si="35"/>
        <v>1.7175806649490861</v>
      </c>
      <c r="R232" s="10">
        <f t="shared" si="36"/>
        <v>-1.6835208659735057</v>
      </c>
      <c r="S232" s="10">
        <f t="shared" si="37"/>
        <v>1.8554476806904041</v>
      </c>
      <c r="T232" s="10">
        <f t="shared" si="38"/>
        <v>1.8750000000000044</v>
      </c>
      <c r="U232" s="10">
        <f t="shared" si="39"/>
        <v>1.6943434419162677</v>
      </c>
      <c r="V232" s="10">
        <f t="shared" si="40"/>
        <v>-4.9927398637328197</v>
      </c>
    </row>
    <row r="233" spans="1:22" ht="15" thickBot="1">
      <c r="A233" s="8">
        <v>43894.645833333336</v>
      </c>
      <c r="B233" s="4">
        <v>777.6</v>
      </c>
      <c r="C233" s="4">
        <v>1065.95</v>
      </c>
      <c r="D233" s="4">
        <v>516.75</v>
      </c>
      <c r="E233" s="4">
        <v>350.5</v>
      </c>
      <c r="F233" s="4">
        <v>407.55</v>
      </c>
      <c r="G233" s="4">
        <v>1755.25</v>
      </c>
      <c r="H233" s="4">
        <v>231.75</v>
      </c>
      <c r="I233" s="4">
        <v>32</v>
      </c>
      <c r="J233" s="4">
        <v>1333.85</v>
      </c>
      <c r="K233" s="4">
        <v>447.65</v>
      </c>
      <c r="L233" s="3"/>
      <c r="M233" s="10">
        <f t="shared" si="31"/>
        <v>0.82333873581847938</v>
      </c>
      <c r="N233" s="10">
        <f t="shared" si="32"/>
        <v>-0.84186046511627488</v>
      </c>
      <c r="O233" s="10">
        <f t="shared" si="33"/>
        <v>-1.9263617384702936</v>
      </c>
      <c r="P233" s="10">
        <f t="shared" si="34"/>
        <v>1.0523280957186039</v>
      </c>
      <c r="Q233" s="10">
        <f t="shared" si="35"/>
        <v>0.94117647058823817</v>
      </c>
      <c r="R233" s="10">
        <f t="shared" si="36"/>
        <v>1.6240157480314932</v>
      </c>
      <c r="S233" s="10">
        <f t="shared" si="37"/>
        <v>1.8457481872115968</v>
      </c>
      <c r="T233" s="10">
        <f t="shared" si="38"/>
        <v>0.47095761381475221</v>
      </c>
      <c r="U233" s="10">
        <f t="shared" si="39"/>
        <v>-0.1160700913584081</v>
      </c>
      <c r="V233" s="10">
        <f t="shared" si="40"/>
        <v>1.6000907852927719</v>
      </c>
    </row>
    <row r="234" spans="1:22" ht="15" thickBot="1">
      <c r="A234" s="8">
        <v>43895.645833333336</v>
      </c>
      <c r="B234" s="4">
        <v>771.25</v>
      </c>
      <c r="C234" s="4">
        <v>1075</v>
      </c>
      <c r="D234" s="4">
        <v>526.9</v>
      </c>
      <c r="E234" s="4">
        <v>346.85</v>
      </c>
      <c r="F234" s="4">
        <v>403.75</v>
      </c>
      <c r="G234" s="4">
        <v>1727.2</v>
      </c>
      <c r="H234" s="4">
        <v>227.55</v>
      </c>
      <c r="I234" s="4">
        <v>31.85</v>
      </c>
      <c r="J234" s="4">
        <v>1335.4</v>
      </c>
      <c r="K234" s="4">
        <v>440.6</v>
      </c>
      <c r="L234" s="3"/>
      <c r="M234" s="10">
        <f t="shared" si="31"/>
        <v>6.947237051930947</v>
      </c>
      <c r="N234" s="10">
        <f t="shared" si="32"/>
        <v>5.9322033898305131</v>
      </c>
      <c r="O234" s="10">
        <f t="shared" si="33"/>
        <v>1.4928248097852259</v>
      </c>
      <c r="P234" s="10">
        <f t="shared" si="34"/>
        <v>1.5517493778363376</v>
      </c>
      <c r="Q234" s="10">
        <f t="shared" si="35"/>
        <v>-0.88376089358046461</v>
      </c>
      <c r="R234" s="10">
        <f t="shared" si="36"/>
        <v>2.2677482384984282</v>
      </c>
      <c r="S234" s="10">
        <f t="shared" si="37"/>
        <v>6.4810481984089954</v>
      </c>
      <c r="T234" s="10">
        <f t="shared" si="38"/>
        <v>5.289256198347112</v>
      </c>
      <c r="U234" s="10">
        <f t="shared" si="39"/>
        <v>-0.26885735623599022</v>
      </c>
      <c r="V234" s="10">
        <f t="shared" si="40"/>
        <v>1.4272559852670457</v>
      </c>
    </row>
    <row r="235" spans="1:22" ht="15" thickBot="1">
      <c r="A235" s="8">
        <v>43896.645833333336</v>
      </c>
      <c r="B235" s="4">
        <v>721.15</v>
      </c>
      <c r="C235" s="4">
        <v>1014.8</v>
      </c>
      <c r="D235" s="4">
        <v>519.15</v>
      </c>
      <c r="E235" s="4">
        <v>341.55</v>
      </c>
      <c r="F235" s="4">
        <v>407.35</v>
      </c>
      <c r="G235" s="4">
        <v>1688.9</v>
      </c>
      <c r="H235" s="4">
        <v>213.7</v>
      </c>
      <c r="I235" s="4">
        <v>30.25</v>
      </c>
      <c r="J235" s="4">
        <v>1339</v>
      </c>
      <c r="K235" s="4">
        <v>434.4</v>
      </c>
      <c r="L235" s="3"/>
      <c r="M235" s="10">
        <f t="shared" si="31"/>
        <v>7.4098897825439387</v>
      </c>
      <c r="N235" s="10">
        <f t="shared" si="32"/>
        <v>12.368508470822713</v>
      </c>
      <c r="O235" s="10">
        <f t="shared" si="33"/>
        <v>4.6146095717884084</v>
      </c>
      <c r="P235" s="10">
        <f t="shared" si="34"/>
        <v>3.7515188335358518</v>
      </c>
      <c r="Q235" s="10">
        <f t="shared" si="35"/>
        <v>-0.17154760446023493</v>
      </c>
      <c r="R235" s="10">
        <f t="shared" si="36"/>
        <v>2.9252239624596252</v>
      </c>
      <c r="S235" s="10">
        <f t="shared" si="37"/>
        <v>13.098703360677428</v>
      </c>
      <c r="T235" s="10">
        <f t="shared" si="38"/>
        <v>9.8003629764065305</v>
      </c>
      <c r="U235" s="10">
        <f t="shared" si="39"/>
        <v>4.072749883413656</v>
      </c>
      <c r="V235" s="10">
        <f t="shared" si="40"/>
        <v>1.9359380499824006</v>
      </c>
    </row>
    <row r="236" spans="1:22" ht="15" thickBot="1">
      <c r="A236" s="8">
        <v>43899.645833333336</v>
      </c>
      <c r="B236" s="4">
        <v>671.4</v>
      </c>
      <c r="C236" s="4">
        <v>903.1</v>
      </c>
      <c r="D236" s="4">
        <v>496.25</v>
      </c>
      <c r="E236" s="4">
        <v>329.2</v>
      </c>
      <c r="F236" s="4">
        <v>408.05</v>
      </c>
      <c r="G236" s="4">
        <v>1640.9</v>
      </c>
      <c r="H236" s="4">
        <v>188.95</v>
      </c>
      <c r="I236" s="4">
        <v>27.55</v>
      </c>
      <c r="J236" s="4">
        <v>1286.5999999999999</v>
      </c>
      <c r="K236" s="4">
        <v>426.15</v>
      </c>
      <c r="L236" s="3"/>
      <c r="M236" s="10">
        <f t="shared" si="31"/>
        <v>1.1525423728813524</v>
      </c>
      <c r="N236" s="10">
        <f t="shared" si="32"/>
        <v>5.8051666569035296</v>
      </c>
      <c r="O236" s="10">
        <f t="shared" si="33"/>
        <v>0.4961522883758584</v>
      </c>
      <c r="P236" s="10">
        <f t="shared" si="34"/>
        <v>3.3432742112698088</v>
      </c>
      <c r="Q236" s="10">
        <f t="shared" si="35"/>
        <v>5.1268839366224483</v>
      </c>
      <c r="R236" s="10">
        <f t="shared" si="36"/>
        <v>0.71505293846862605</v>
      </c>
      <c r="S236" s="10">
        <f t="shared" si="37"/>
        <v>-0.18489170628633003</v>
      </c>
      <c r="T236" s="10">
        <f t="shared" si="38"/>
        <v>-4.5060658578856172</v>
      </c>
      <c r="U236" s="10">
        <f t="shared" si="39"/>
        <v>7.7784691972619793E-2</v>
      </c>
      <c r="V236" s="10">
        <f t="shared" si="40"/>
        <v>2.1697434667945226</v>
      </c>
    </row>
    <row r="237" spans="1:22" ht="15" thickBot="1">
      <c r="A237" s="8">
        <v>43901.645833333336</v>
      </c>
      <c r="B237" s="4">
        <v>663.75</v>
      </c>
      <c r="C237" s="4">
        <v>853.55</v>
      </c>
      <c r="D237" s="4">
        <v>493.8</v>
      </c>
      <c r="E237" s="4">
        <v>318.55</v>
      </c>
      <c r="F237" s="4">
        <v>388.15</v>
      </c>
      <c r="G237" s="4">
        <v>1629.25</v>
      </c>
      <c r="H237" s="4">
        <v>189.3</v>
      </c>
      <c r="I237" s="4">
        <v>28.85</v>
      </c>
      <c r="J237" s="4">
        <v>1285.5999999999999</v>
      </c>
      <c r="K237" s="4">
        <v>417.1</v>
      </c>
      <c r="L237" s="3"/>
      <c r="M237" s="10">
        <f t="shared" si="31"/>
        <v>22.837050060146197</v>
      </c>
      <c r="N237" s="10">
        <f t="shared" si="32"/>
        <v>8.7809851526158127</v>
      </c>
      <c r="O237" s="10">
        <f t="shared" si="33"/>
        <v>6.2049682761587324</v>
      </c>
      <c r="P237" s="10">
        <f t="shared" si="34"/>
        <v>18.950709484690069</v>
      </c>
      <c r="Q237" s="10">
        <f t="shared" si="35"/>
        <v>5.4612145088982373</v>
      </c>
      <c r="R237" s="10">
        <f t="shared" si="36"/>
        <v>8.0404509283819632</v>
      </c>
      <c r="S237" s="10">
        <f t="shared" si="37"/>
        <v>18.349484213816833</v>
      </c>
      <c r="T237" s="10">
        <f t="shared" si="38"/>
        <v>17.755102040816332</v>
      </c>
      <c r="U237" s="10">
        <f t="shared" si="39"/>
        <v>8.9260749841135283</v>
      </c>
      <c r="V237" s="10">
        <f t="shared" si="40"/>
        <v>5.661811272957574</v>
      </c>
    </row>
    <row r="238" spans="1:22" ht="15" thickBot="1">
      <c r="A238" s="8">
        <v>43902.645833333336</v>
      </c>
      <c r="B238" s="4">
        <v>540.35</v>
      </c>
      <c r="C238" s="4">
        <v>784.65</v>
      </c>
      <c r="D238" s="4">
        <v>464.95</v>
      </c>
      <c r="E238" s="4">
        <v>267.8</v>
      </c>
      <c r="F238" s="4">
        <v>368.05</v>
      </c>
      <c r="G238" s="4">
        <v>1508</v>
      </c>
      <c r="H238" s="4">
        <v>159.94999999999999</v>
      </c>
      <c r="I238" s="4">
        <v>24.5</v>
      </c>
      <c r="J238" s="4">
        <v>1180.25</v>
      </c>
      <c r="K238" s="4">
        <v>394.75</v>
      </c>
      <c r="L238" s="3"/>
      <c r="M238" s="10">
        <f t="shared" si="31"/>
        <v>-7.3235571563330648</v>
      </c>
      <c r="N238" s="10">
        <f t="shared" si="32"/>
        <v>-2.3763608087091788</v>
      </c>
      <c r="O238" s="10">
        <f t="shared" si="33"/>
        <v>-5.4691470976923933</v>
      </c>
      <c r="P238" s="10">
        <f t="shared" si="34"/>
        <v>6.8848533226900814</v>
      </c>
      <c r="Q238" s="10">
        <f t="shared" si="35"/>
        <v>2.7177605652948154E-2</v>
      </c>
      <c r="R238" s="10">
        <f t="shared" si="36"/>
        <v>-0.37326991048129293</v>
      </c>
      <c r="S238" s="10">
        <f t="shared" si="37"/>
        <v>6.7044696464309421</v>
      </c>
      <c r="T238" s="10">
        <f t="shared" si="38"/>
        <v>-1.2096774193548416</v>
      </c>
      <c r="U238" s="10">
        <f t="shared" si="39"/>
        <v>-2.7520290034194446</v>
      </c>
      <c r="V238" s="10">
        <f t="shared" si="40"/>
        <v>-7.2376923980730838</v>
      </c>
    </row>
    <row r="239" spans="1:22" ht="15" thickBot="1">
      <c r="A239" s="8">
        <v>43903.645833333336</v>
      </c>
      <c r="B239" s="4">
        <v>583.04999999999995</v>
      </c>
      <c r="C239" s="4">
        <v>803.75</v>
      </c>
      <c r="D239" s="4">
        <v>491.85</v>
      </c>
      <c r="E239" s="4">
        <v>250.55</v>
      </c>
      <c r="F239" s="4">
        <v>367.95</v>
      </c>
      <c r="G239" s="4">
        <v>1513.65</v>
      </c>
      <c r="H239" s="4">
        <v>149.9</v>
      </c>
      <c r="I239" s="4">
        <v>24.8</v>
      </c>
      <c r="J239" s="4">
        <v>1213.6500000000001</v>
      </c>
      <c r="K239" s="4">
        <v>425.55</v>
      </c>
      <c r="L239" s="3"/>
      <c r="M239" s="10">
        <f t="shared" si="31"/>
        <v>2.2805017103762828</v>
      </c>
      <c r="N239" s="10">
        <f t="shared" si="32"/>
        <v>21.019348038846651</v>
      </c>
      <c r="O239" s="10">
        <f t="shared" si="33"/>
        <v>5.819707401032705</v>
      </c>
      <c r="P239" s="10">
        <f t="shared" si="34"/>
        <v>-1.2610837438423601</v>
      </c>
      <c r="Q239" s="10">
        <f t="shared" si="35"/>
        <v>3.8819875776397517</v>
      </c>
      <c r="R239" s="10">
        <f t="shared" si="36"/>
        <v>2.7736284627919701</v>
      </c>
      <c r="S239" s="10">
        <f t="shared" si="37"/>
        <v>-1.8336607727570289</v>
      </c>
      <c r="T239" s="10">
        <f t="shared" si="38"/>
        <v>12.72727272727273</v>
      </c>
      <c r="U239" s="10">
        <f t="shared" si="39"/>
        <v>5.6956237753102625</v>
      </c>
      <c r="V239" s="10">
        <f t="shared" si="40"/>
        <v>7.3536831483350236</v>
      </c>
    </row>
    <row r="240" spans="1:22" ht="15" thickBot="1">
      <c r="A240" s="8">
        <v>43906.645833333336</v>
      </c>
      <c r="B240" s="4">
        <v>570.04999999999995</v>
      </c>
      <c r="C240" s="4">
        <v>664.15</v>
      </c>
      <c r="D240" s="4">
        <v>464.8</v>
      </c>
      <c r="E240" s="4">
        <v>253.75</v>
      </c>
      <c r="F240" s="4">
        <v>354.2</v>
      </c>
      <c r="G240" s="4">
        <v>1472.8</v>
      </c>
      <c r="H240" s="4">
        <v>152.69999999999999</v>
      </c>
      <c r="I240" s="4">
        <v>22</v>
      </c>
      <c r="J240" s="4">
        <v>1148.25</v>
      </c>
      <c r="K240" s="4">
        <v>396.4</v>
      </c>
      <c r="L240" s="3"/>
      <c r="M240" s="10">
        <f t="shared" si="31"/>
        <v>3.3916749795955257</v>
      </c>
      <c r="N240" s="10">
        <f t="shared" si="32"/>
        <v>9.931308449888272</v>
      </c>
      <c r="O240" s="10">
        <f t="shared" si="33"/>
        <v>2.2212447767759014</v>
      </c>
      <c r="P240" s="10">
        <f t="shared" si="34"/>
        <v>2.92030014195903</v>
      </c>
      <c r="Q240" s="10">
        <f t="shared" si="35"/>
        <v>2.6369168356997874</v>
      </c>
      <c r="R240" s="10">
        <f t="shared" si="36"/>
        <v>3.2276152093919714</v>
      </c>
      <c r="S240" s="10">
        <f t="shared" si="37"/>
        <v>-3.1091370558375675</v>
      </c>
      <c r="T240" s="10">
        <f t="shared" si="38"/>
        <v>7.055961070559607</v>
      </c>
      <c r="U240" s="10">
        <f t="shared" si="39"/>
        <v>1.082794137065888</v>
      </c>
      <c r="V240" s="10">
        <f t="shared" si="40"/>
        <v>-1.3316739265712565</v>
      </c>
    </row>
    <row r="241" spans="1:22" ht="15" thickBot="1">
      <c r="A241" s="8">
        <v>43907.645833333336</v>
      </c>
      <c r="B241" s="4">
        <v>551.35</v>
      </c>
      <c r="C241" s="4">
        <v>604.15</v>
      </c>
      <c r="D241" s="4">
        <v>454.7</v>
      </c>
      <c r="E241" s="4">
        <v>246.55</v>
      </c>
      <c r="F241" s="4">
        <v>345.1</v>
      </c>
      <c r="G241" s="4">
        <v>1426.75</v>
      </c>
      <c r="H241" s="4">
        <v>157.6</v>
      </c>
      <c r="I241" s="4">
        <v>20.55</v>
      </c>
      <c r="J241" s="4">
        <v>1135.95</v>
      </c>
      <c r="K241" s="4">
        <v>401.75</v>
      </c>
      <c r="L241" s="3"/>
      <c r="M241" s="10">
        <f t="shared" si="31"/>
        <v>12.302678480497004</v>
      </c>
      <c r="N241" s="10">
        <f t="shared" si="32"/>
        <v>31.108940972222211</v>
      </c>
      <c r="O241" s="10">
        <f t="shared" si="33"/>
        <v>6.8499588767477322</v>
      </c>
      <c r="P241" s="10">
        <f t="shared" si="34"/>
        <v>7.9229590720070133</v>
      </c>
      <c r="Q241" s="10">
        <f t="shared" si="35"/>
        <v>6.9248644461657696</v>
      </c>
      <c r="R241" s="10">
        <f t="shared" si="36"/>
        <v>11.230217509939967</v>
      </c>
      <c r="S241" s="10">
        <f t="shared" si="37"/>
        <v>8.9149965445749881</v>
      </c>
      <c r="T241" s="10">
        <f t="shared" si="38"/>
        <v>9.0185676392572898</v>
      </c>
      <c r="U241" s="10">
        <f t="shared" si="39"/>
        <v>1.6100898966858981</v>
      </c>
      <c r="V241" s="10">
        <f t="shared" si="40"/>
        <v>4.0803108808290158</v>
      </c>
    </row>
    <row r="242" spans="1:22" ht="15" thickBot="1">
      <c r="A242" s="8">
        <v>43908.645833333336</v>
      </c>
      <c r="B242" s="4">
        <v>490.95</v>
      </c>
      <c r="C242" s="4">
        <v>460.8</v>
      </c>
      <c r="D242" s="4">
        <v>425.55</v>
      </c>
      <c r="E242" s="4">
        <v>228.45</v>
      </c>
      <c r="F242" s="4">
        <v>322.75</v>
      </c>
      <c r="G242" s="4">
        <v>1282.7</v>
      </c>
      <c r="H242" s="4">
        <v>144.69999999999999</v>
      </c>
      <c r="I242" s="4">
        <v>18.850000000000001</v>
      </c>
      <c r="J242" s="4">
        <v>1117.95</v>
      </c>
      <c r="K242" s="4">
        <v>386</v>
      </c>
      <c r="L242" s="3"/>
      <c r="M242" s="10">
        <f t="shared" si="31"/>
        <v>-0.98820207724110809</v>
      </c>
      <c r="N242" s="10">
        <f t="shared" si="32"/>
        <v>3.7720977367413577</v>
      </c>
      <c r="O242" s="10">
        <f t="shared" si="33"/>
        <v>-4.3170320404721734</v>
      </c>
      <c r="P242" s="10">
        <f t="shared" si="34"/>
        <v>5.7394121731080654</v>
      </c>
      <c r="Q242" s="10">
        <f t="shared" si="35"/>
        <v>-1.7653325216862001</v>
      </c>
      <c r="R242" s="10">
        <f t="shared" si="36"/>
        <v>8.6941784594526013</v>
      </c>
      <c r="S242" s="10">
        <f t="shared" si="37"/>
        <v>10.711553175210407</v>
      </c>
      <c r="T242" s="10">
        <f t="shared" si="38"/>
        <v>10.882352941176478</v>
      </c>
      <c r="U242" s="10">
        <f t="shared" si="39"/>
        <v>0.42669780812073305</v>
      </c>
      <c r="V242" s="10">
        <f t="shared" si="40"/>
        <v>3.0157459300773986</v>
      </c>
    </row>
    <row r="243" spans="1:22" ht="15" thickBot="1">
      <c r="A243" s="8">
        <v>43909.645833333336</v>
      </c>
      <c r="B243" s="4">
        <v>495.85</v>
      </c>
      <c r="C243" s="4">
        <v>444.05</v>
      </c>
      <c r="D243" s="4">
        <v>444.75</v>
      </c>
      <c r="E243" s="4">
        <v>216.05</v>
      </c>
      <c r="F243" s="4">
        <v>328.55</v>
      </c>
      <c r="G243" s="4">
        <v>1180.0999999999999</v>
      </c>
      <c r="H243" s="4">
        <v>130.69999999999999</v>
      </c>
      <c r="I243" s="4">
        <v>17</v>
      </c>
      <c r="J243" s="4">
        <v>1113.2</v>
      </c>
      <c r="K243" s="4">
        <v>374.7</v>
      </c>
      <c r="L243" s="3"/>
      <c r="M243" s="10">
        <f t="shared" si="31"/>
        <v>-3.3053822152885988</v>
      </c>
      <c r="N243" s="10">
        <f t="shared" si="32"/>
        <v>0.84024071761098862</v>
      </c>
      <c r="O243" s="10">
        <f t="shared" si="33"/>
        <v>-3.8690154544472013</v>
      </c>
      <c r="P243" s="10">
        <f t="shared" si="34"/>
        <v>-8.6469344608879428</v>
      </c>
      <c r="Q243" s="10">
        <f t="shared" si="35"/>
        <v>-5.3851691864650792</v>
      </c>
      <c r="R243" s="10">
        <f t="shared" si="36"/>
        <v>-13.415752595473064</v>
      </c>
      <c r="S243" s="10">
        <f t="shared" si="37"/>
        <v>0.77101002313030076</v>
      </c>
      <c r="T243" s="10">
        <f t="shared" si="38"/>
        <v>4.9382716049382758</v>
      </c>
      <c r="U243" s="10">
        <f t="shared" si="39"/>
        <v>-4.81809242871189</v>
      </c>
      <c r="V243" s="10">
        <f t="shared" si="40"/>
        <v>-4.6079429735234276</v>
      </c>
    </row>
    <row r="244" spans="1:22" ht="15" thickBot="1">
      <c r="A244" s="8">
        <v>43910.645833333336</v>
      </c>
      <c r="B244" s="4">
        <v>512.79999999999995</v>
      </c>
      <c r="C244" s="4">
        <v>440.35</v>
      </c>
      <c r="D244" s="4">
        <v>462.65</v>
      </c>
      <c r="E244" s="4">
        <v>236.5</v>
      </c>
      <c r="F244" s="4">
        <v>347.25</v>
      </c>
      <c r="G244" s="4">
        <v>1362.95</v>
      </c>
      <c r="H244" s="4">
        <v>129.69999999999999</v>
      </c>
      <c r="I244" s="4">
        <v>16.2</v>
      </c>
      <c r="J244" s="4">
        <v>1169.55</v>
      </c>
      <c r="K244" s="4">
        <v>392.8</v>
      </c>
      <c r="L244" s="3"/>
      <c r="M244" s="10">
        <f t="shared" si="31"/>
        <v>22.022605591909567</v>
      </c>
      <c r="N244" s="10">
        <f t="shared" si="32"/>
        <v>30.881260216971327</v>
      </c>
      <c r="O244" s="10">
        <f t="shared" si="33"/>
        <v>13.575549281944262</v>
      </c>
      <c r="P244" s="10">
        <f t="shared" si="34"/>
        <v>0.96051227321237997</v>
      </c>
      <c r="Q244" s="10">
        <f t="shared" si="35"/>
        <v>15.002483854942875</v>
      </c>
      <c r="R244" s="10">
        <f t="shared" si="36"/>
        <v>17.632589651749875</v>
      </c>
      <c r="S244" s="10">
        <f t="shared" si="37"/>
        <v>12.831665941713776</v>
      </c>
      <c r="T244" s="10">
        <f t="shared" si="38"/>
        <v>10.958904109589039</v>
      </c>
      <c r="U244" s="10">
        <f t="shared" si="39"/>
        <v>17.418804276893731</v>
      </c>
      <c r="V244" s="10">
        <f t="shared" si="40"/>
        <v>4.67688207861426</v>
      </c>
    </row>
    <row r="245" spans="1:22" ht="15" thickBot="1">
      <c r="A245" s="8">
        <v>43913.645833333336</v>
      </c>
      <c r="B245" s="4">
        <v>420.25</v>
      </c>
      <c r="C245" s="4">
        <v>336.45</v>
      </c>
      <c r="D245" s="4">
        <v>407.35</v>
      </c>
      <c r="E245" s="4">
        <v>234.25</v>
      </c>
      <c r="F245" s="4">
        <v>301.95</v>
      </c>
      <c r="G245" s="4">
        <v>1158.6500000000001</v>
      </c>
      <c r="H245" s="4">
        <v>114.95</v>
      </c>
      <c r="I245" s="4">
        <v>14.6</v>
      </c>
      <c r="J245" s="4">
        <v>996.05</v>
      </c>
      <c r="K245" s="4">
        <v>375.25</v>
      </c>
      <c r="L245" s="3"/>
      <c r="M245" s="10">
        <f t="shared" si="31"/>
        <v>-0.9895158440334525</v>
      </c>
      <c r="N245" s="10">
        <f t="shared" si="32"/>
        <v>7.7157035376980829</v>
      </c>
      <c r="O245" s="10">
        <f t="shared" si="33"/>
        <v>0.81673060264818997</v>
      </c>
      <c r="P245" s="10">
        <f t="shared" si="34"/>
        <v>1.8256900673766523</v>
      </c>
      <c r="Q245" s="10">
        <f t="shared" si="35"/>
        <v>8.634646519158121</v>
      </c>
      <c r="R245" s="10">
        <f t="shared" si="36"/>
        <v>0.22923875432526739</v>
      </c>
      <c r="S245" s="10">
        <f t="shared" si="37"/>
        <v>8.0357142857142829</v>
      </c>
      <c r="T245" s="10">
        <f t="shared" si="38"/>
        <v>-2.013422818791951</v>
      </c>
      <c r="U245" s="10">
        <f t="shared" si="39"/>
        <v>-2.2330192383195921</v>
      </c>
      <c r="V245" s="10">
        <f t="shared" si="40"/>
        <v>-0.5828586567757289</v>
      </c>
    </row>
    <row r="246" spans="1:22" ht="15" thickBot="1">
      <c r="A246" s="8">
        <v>43914.645833333336</v>
      </c>
      <c r="B246" s="4">
        <v>424.45</v>
      </c>
      <c r="C246" s="4">
        <v>312.35000000000002</v>
      </c>
      <c r="D246" s="4">
        <v>404.05</v>
      </c>
      <c r="E246" s="4">
        <v>230.05</v>
      </c>
      <c r="F246" s="4">
        <v>277.95</v>
      </c>
      <c r="G246" s="4">
        <v>1156</v>
      </c>
      <c r="H246" s="4">
        <v>106.4</v>
      </c>
      <c r="I246" s="4">
        <v>14.9</v>
      </c>
      <c r="J246" s="4">
        <v>1018.8</v>
      </c>
      <c r="K246" s="4">
        <v>377.45</v>
      </c>
      <c r="L246" s="3"/>
      <c r="M246" s="10">
        <f t="shared" si="31"/>
        <v>5.8346839546191189</v>
      </c>
      <c r="N246" s="10">
        <f t="shared" si="32"/>
        <v>3.6674410886160014</v>
      </c>
      <c r="O246" s="10">
        <f t="shared" si="33"/>
        <v>-5.8378000466091837</v>
      </c>
      <c r="P246" s="10">
        <f t="shared" si="34"/>
        <v>1.321294868971592</v>
      </c>
      <c r="Q246" s="10">
        <f t="shared" si="35"/>
        <v>-0.21540118470652403</v>
      </c>
      <c r="R246" s="10">
        <f t="shared" si="36"/>
        <v>-2.3442449841605066</v>
      </c>
      <c r="S246" s="10">
        <f t="shared" si="37"/>
        <v>-4.7448522829006246</v>
      </c>
      <c r="T246" s="10">
        <f t="shared" si="38"/>
        <v>1.7064846416382253</v>
      </c>
      <c r="U246" s="10">
        <f t="shared" si="39"/>
        <v>-2.9020729092208764</v>
      </c>
      <c r="V246" s="10">
        <f t="shared" si="40"/>
        <v>0.26563952716164163</v>
      </c>
    </row>
    <row r="247" spans="1:22" ht="15" thickBot="1">
      <c r="A247" s="8">
        <v>43915.645833333336</v>
      </c>
      <c r="B247" s="4">
        <v>401.05</v>
      </c>
      <c r="C247" s="4">
        <v>301.3</v>
      </c>
      <c r="D247" s="4">
        <v>429.1</v>
      </c>
      <c r="E247" s="4">
        <v>227.05</v>
      </c>
      <c r="F247" s="4">
        <v>278.55</v>
      </c>
      <c r="G247" s="4">
        <v>1183.75</v>
      </c>
      <c r="H247" s="4">
        <v>111.7</v>
      </c>
      <c r="I247" s="4">
        <v>14.65</v>
      </c>
      <c r="J247" s="4">
        <v>1049.25</v>
      </c>
      <c r="K247" s="4">
        <v>376.45</v>
      </c>
      <c r="L247" s="3"/>
      <c r="M247" s="10">
        <f t="shared" si="31"/>
        <v>-7.4215143120960247</v>
      </c>
      <c r="N247" s="10">
        <f t="shared" si="32"/>
        <v>-30.878641890341815</v>
      </c>
      <c r="O247" s="10">
        <f t="shared" si="33"/>
        <v>-8.8379009985128469</v>
      </c>
      <c r="P247" s="10">
        <f t="shared" si="34"/>
        <v>-4.7009443861489988</v>
      </c>
      <c r="Q247" s="10">
        <f t="shared" si="35"/>
        <v>-2.7069507509605311</v>
      </c>
      <c r="R247" s="10">
        <f t="shared" si="36"/>
        <v>-2.6401283053008111</v>
      </c>
      <c r="S247" s="10">
        <f t="shared" si="37"/>
        <v>-0.22331397945511391</v>
      </c>
      <c r="T247" s="10">
        <f t="shared" si="38"/>
        <v>-4.560260586319214</v>
      </c>
      <c r="U247" s="10">
        <f t="shared" si="39"/>
        <v>-3.7914909224280136</v>
      </c>
      <c r="V247" s="10">
        <f t="shared" si="40"/>
        <v>-2.5119772109283929</v>
      </c>
    </row>
    <row r="248" spans="1:22" ht="15" thickBot="1">
      <c r="A248" s="8">
        <v>43916.645833333336</v>
      </c>
      <c r="B248" s="4">
        <v>433.2</v>
      </c>
      <c r="C248" s="4">
        <v>435.9</v>
      </c>
      <c r="D248" s="4">
        <v>470.7</v>
      </c>
      <c r="E248" s="4">
        <v>238.25</v>
      </c>
      <c r="F248" s="4">
        <v>286.3</v>
      </c>
      <c r="G248" s="4">
        <v>1215.8499999999999</v>
      </c>
      <c r="H248" s="4">
        <v>111.95</v>
      </c>
      <c r="I248" s="4">
        <v>15.35</v>
      </c>
      <c r="J248" s="4">
        <v>1090.5999999999999</v>
      </c>
      <c r="K248" s="4">
        <v>386.15</v>
      </c>
      <c r="L248" s="3"/>
      <c r="M248" s="10">
        <f t="shared" si="31"/>
        <v>-1.6683690840994263</v>
      </c>
      <c r="N248" s="10">
        <f t="shared" si="32"/>
        <v>6.0325954755533813</v>
      </c>
      <c r="O248" s="10">
        <f t="shared" si="33"/>
        <v>4.8446374874707656</v>
      </c>
      <c r="P248" s="10">
        <f t="shared" si="34"/>
        <v>3.7900239599215806</v>
      </c>
      <c r="Q248" s="10">
        <f t="shared" si="35"/>
        <v>3.0041374347904379</v>
      </c>
      <c r="R248" s="10">
        <f t="shared" si="36"/>
        <v>4.1859468723221855</v>
      </c>
      <c r="S248" s="10">
        <f t="shared" si="37"/>
        <v>-4.7234042553191466</v>
      </c>
      <c r="T248" s="10">
        <f t="shared" si="38"/>
        <v>-4.6583850931677127</v>
      </c>
      <c r="U248" s="10">
        <f t="shared" si="39"/>
        <v>4.4485945505913724</v>
      </c>
      <c r="V248" s="10">
        <f t="shared" si="40"/>
        <v>-5.2741322212682453</v>
      </c>
    </row>
    <row r="249" spans="1:22" ht="15" thickBot="1">
      <c r="A249" s="8">
        <v>43917.645833333336</v>
      </c>
      <c r="B249" s="4">
        <v>440.55</v>
      </c>
      <c r="C249" s="4">
        <v>411.1</v>
      </c>
      <c r="D249" s="4">
        <v>448.95</v>
      </c>
      <c r="E249" s="4">
        <v>229.55</v>
      </c>
      <c r="F249" s="4">
        <v>277.95</v>
      </c>
      <c r="G249" s="4">
        <v>1167</v>
      </c>
      <c r="H249" s="4">
        <v>117.5</v>
      </c>
      <c r="I249" s="4">
        <v>16.100000000000001</v>
      </c>
      <c r="J249" s="4">
        <v>1044.1500000000001</v>
      </c>
      <c r="K249" s="4">
        <v>407.65</v>
      </c>
      <c r="L249" s="3"/>
      <c r="M249" s="10">
        <f t="shared" si="31"/>
        <v>7.2419668938656274</v>
      </c>
      <c r="N249" s="10">
        <f t="shared" si="32"/>
        <v>-0.55636187711658314</v>
      </c>
      <c r="O249" s="10">
        <f t="shared" si="33"/>
        <v>4.1526505045818292</v>
      </c>
      <c r="P249" s="10">
        <f t="shared" si="34"/>
        <v>-1.7967914438502626</v>
      </c>
      <c r="Q249" s="10">
        <f t="shared" si="35"/>
        <v>2.7351690999815106</v>
      </c>
      <c r="R249" s="10">
        <f t="shared" si="36"/>
        <v>6.2599590257227407</v>
      </c>
      <c r="S249" s="10">
        <f t="shared" si="37"/>
        <v>-3.0528052805280552</v>
      </c>
      <c r="T249" s="10">
        <f t="shared" si="38"/>
        <v>5.228758169934645</v>
      </c>
      <c r="U249" s="10">
        <f t="shared" si="39"/>
        <v>-3.4044127850501833</v>
      </c>
      <c r="V249" s="10">
        <f t="shared" si="40"/>
        <v>-5.5819339895773075</v>
      </c>
    </row>
    <row r="250" spans="1:22" ht="15" thickBot="1">
      <c r="A250" s="8">
        <v>43920.645833333336</v>
      </c>
      <c r="B250" s="4">
        <v>410.8</v>
      </c>
      <c r="C250" s="4">
        <v>413.4</v>
      </c>
      <c r="D250" s="4">
        <v>431.05</v>
      </c>
      <c r="E250" s="4">
        <v>233.75</v>
      </c>
      <c r="F250" s="4">
        <v>270.55</v>
      </c>
      <c r="G250" s="4">
        <v>1098.25</v>
      </c>
      <c r="H250" s="4">
        <v>121.2</v>
      </c>
      <c r="I250" s="4">
        <v>15.3</v>
      </c>
      <c r="J250" s="4">
        <v>1080.95</v>
      </c>
      <c r="K250" s="4">
        <v>431.75</v>
      </c>
      <c r="L250" s="3"/>
      <c r="M250" s="10">
        <f t="shared" si="31"/>
        <v>-8.5281674460031187</v>
      </c>
      <c r="N250" s="10">
        <f t="shared" si="32"/>
        <v>17.677198975234834</v>
      </c>
      <c r="O250" s="10">
        <f t="shared" si="33"/>
        <v>-2.2340666817872457</v>
      </c>
      <c r="P250" s="10">
        <f t="shared" si="34"/>
        <v>0.25734505683036424</v>
      </c>
      <c r="Q250" s="10">
        <f t="shared" si="35"/>
        <v>0.78226857887875689</v>
      </c>
      <c r="R250" s="10">
        <f t="shared" si="36"/>
        <v>-3.581932312014394</v>
      </c>
      <c r="S250" s="10">
        <f t="shared" si="37"/>
        <v>-4.7544204322200372</v>
      </c>
      <c r="T250" s="10">
        <f t="shared" si="38"/>
        <v>3.0303030303030378</v>
      </c>
      <c r="U250" s="10">
        <f t="shared" si="39"/>
        <v>-2.914496137955815</v>
      </c>
      <c r="V250" s="10">
        <f t="shared" si="40"/>
        <v>2.1047652831973456</v>
      </c>
    </row>
    <row r="251" spans="1:22" ht="15" thickBot="1">
      <c r="A251" s="8">
        <v>43921.645833333336</v>
      </c>
      <c r="B251" s="4">
        <v>449.1</v>
      </c>
      <c r="C251" s="4">
        <v>351.3</v>
      </c>
      <c r="D251" s="4">
        <v>440.9</v>
      </c>
      <c r="E251" s="4">
        <v>233.15</v>
      </c>
      <c r="F251" s="4">
        <v>268.45</v>
      </c>
      <c r="G251" s="4">
        <v>1139.05</v>
      </c>
      <c r="H251" s="4">
        <v>127.25</v>
      </c>
      <c r="I251" s="4">
        <v>14.85</v>
      </c>
      <c r="J251" s="4">
        <v>1113.4000000000001</v>
      </c>
      <c r="K251" s="4">
        <v>422.85</v>
      </c>
      <c r="L251" s="3"/>
      <c r="M251" s="10">
        <f t="shared" si="31"/>
        <v>-3.2529082292115397</v>
      </c>
      <c r="N251" s="10">
        <f t="shared" si="32"/>
        <v>2.644265887509134</v>
      </c>
      <c r="O251" s="10">
        <f t="shared" si="33"/>
        <v>4.6398481072742266</v>
      </c>
      <c r="P251" s="10">
        <f t="shared" si="34"/>
        <v>-1.2912785774767073</v>
      </c>
      <c r="Q251" s="10">
        <f t="shared" si="35"/>
        <v>-1.8621973929240733E-2</v>
      </c>
      <c r="R251" s="10">
        <f t="shared" si="36"/>
        <v>4.6103687376590026</v>
      </c>
      <c r="S251" s="10">
        <f t="shared" si="37"/>
        <v>-4.7529940119760443</v>
      </c>
      <c r="T251" s="10">
        <f t="shared" si="38"/>
        <v>2.4137931034482736</v>
      </c>
      <c r="U251" s="10">
        <f t="shared" si="39"/>
        <v>2.5985993365278333</v>
      </c>
      <c r="V251" s="10">
        <f t="shared" si="40"/>
        <v>2.1993957703927545</v>
      </c>
    </row>
    <row r="252" spans="1:22" ht="15" thickBot="1">
      <c r="A252" s="8">
        <v>43922.645833333336</v>
      </c>
      <c r="B252" s="4">
        <v>464.2</v>
      </c>
      <c r="C252" s="4">
        <v>342.25</v>
      </c>
      <c r="D252" s="4">
        <v>421.35</v>
      </c>
      <c r="E252" s="4">
        <v>236.2</v>
      </c>
      <c r="F252" s="4">
        <v>268.5</v>
      </c>
      <c r="G252" s="4">
        <v>1088.8499999999999</v>
      </c>
      <c r="H252" s="4">
        <v>133.6</v>
      </c>
      <c r="I252" s="4">
        <v>14.5</v>
      </c>
      <c r="J252" s="4">
        <v>1085.2</v>
      </c>
      <c r="K252" s="4">
        <v>413.75</v>
      </c>
      <c r="L252" s="3"/>
    </row>
    <row r="253" spans="1:22" ht="15" thickBot="1">
      <c r="A253" s="1"/>
      <c r="B253" s="1"/>
      <c r="C253" s="1"/>
      <c r="D253" s="1"/>
      <c r="E253" s="1"/>
      <c r="F253" s="1"/>
      <c r="G253" s="1"/>
      <c r="H253" s="1"/>
      <c r="I253" s="1"/>
      <c r="J253" s="1"/>
      <c r="K253" s="1"/>
      <c r="L253" s="2"/>
    </row>
    <row r="254" spans="1:22" ht="26.5" thickBot="1">
      <c r="A254" s="1"/>
      <c r="B254" s="1"/>
      <c r="C254" s="1"/>
      <c r="D254" s="1"/>
      <c r="E254" s="1"/>
      <c r="F254" s="1"/>
      <c r="G254" s="1"/>
      <c r="H254" s="1"/>
      <c r="I254" s="1"/>
      <c r="J254" s="1"/>
      <c r="K254" s="1"/>
      <c r="L254" s="11" t="s">
        <v>12</v>
      </c>
      <c r="M254" s="10">
        <f>(AVERAGE(M6:M251))</f>
        <v>0.17178695900966817</v>
      </c>
      <c r="N254" s="10">
        <f t="shared" ref="N254:V254" si="41">(AVERAGE(N6:N251))</f>
        <v>0.78376920319501608</v>
      </c>
      <c r="O254" s="10">
        <f t="shared" si="41"/>
        <v>-6.9551307224034922E-2</v>
      </c>
      <c r="P254" s="10">
        <f t="shared" si="41"/>
        <v>0.46085903145138041</v>
      </c>
      <c r="Q254" s="10">
        <f t="shared" si="41"/>
        <v>0.32681517582221759</v>
      </c>
      <c r="R254" s="10">
        <f t="shared" si="41"/>
        <v>9.1031404131474591E-2</v>
      </c>
      <c r="S254" s="10">
        <f t="shared" si="41"/>
        <v>0.5783674056674325</v>
      </c>
      <c r="T254" s="10">
        <f t="shared" si="41"/>
        <v>0.51921256837533503</v>
      </c>
      <c r="U254" s="10">
        <f t="shared" si="41"/>
        <v>4.4383627929231215E-2</v>
      </c>
      <c r="V254" s="10">
        <f t="shared" si="41"/>
        <v>0.11237221237690131</v>
      </c>
    </row>
    <row r="255" spans="1:22" ht="15" thickBot="1">
      <c r="A255" s="1"/>
      <c r="B255" s="1"/>
      <c r="C255" s="1"/>
      <c r="D255" s="1"/>
      <c r="E255" s="1"/>
      <c r="F255" s="1"/>
      <c r="G255" s="1"/>
      <c r="H255" s="1"/>
      <c r="I255" s="1"/>
      <c r="J255" s="1"/>
      <c r="K255" s="1"/>
      <c r="L255" s="11"/>
      <c r="M255" s="10"/>
      <c r="N255" s="10"/>
      <c r="O255" s="10"/>
      <c r="P255" s="10"/>
      <c r="Q255" s="10"/>
      <c r="R255" s="10"/>
      <c r="S255" s="10"/>
      <c r="T255" s="10"/>
      <c r="U255" s="10"/>
      <c r="V255" s="10"/>
    </row>
    <row r="256" spans="1:22" ht="15" thickBot="1">
      <c r="A256" s="1"/>
      <c r="B256" s="1"/>
      <c r="C256" s="1"/>
      <c r="D256" s="1"/>
      <c r="E256" s="1"/>
      <c r="F256" s="1"/>
      <c r="G256" s="1"/>
      <c r="H256" s="1"/>
      <c r="I256" s="1"/>
      <c r="J256" s="1"/>
      <c r="K256" s="1"/>
      <c r="L256" s="11" t="s">
        <v>13</v>
      </c>
      <c r="M256" s="10">
        <f>VAR(M6:M251)/100</f>
        <v>0.11238645874042477</v>
      </c>
      <c r="N256" s="10">
        <f t="shared" ref="N256:V256" si="42">VAR(N6:N251)/100</f>
        <v>0.23172855617072052</v>
      </c>
      <c r="O256" s="10">
        <f t="shared" si="42"/>
        <v>6.6721860227451774E-2</v>
      </c>
      <c r="P256" s="10">
        <f t="shared" si="42"/>
        <v>0.18632441899934571</v>
      </c>
      <c r="Q256" s="10">
        <f t="shared" si="42"/>
        <v>6.8056335627967923E-2</v>
      </c>
      <c r="R256" s="10">
        <f t="shared" si="42"/>
        <v>6.7579940200152344E-2</v>
      </c>
      <c r="S256" s="10">
        <f t="shared" si="42"/>
        <v>0.15215553354043113</v>
      </c>
      <c r="T256" s="10">
        <f t="shared" si="42"/>
        <v>9.8255873617439954E-2</v>
      </c>
      <c r="U256" s="10">
        <f t="shared" si="42"/>
        <v>5.6521139420031528E-2</v>
      </c>
      <c r="V256" s="10">
        <f t="shared" si="42"/>
        <v>3.4727218951000477E-2</v>
      </c>
    </row>
    <row r="257" spans="1:22" ht="36.5" thickBot="1">
      <c r="A257" s="13" t="s">
        <v>16</v>
      </c>
      <c r="B257" s="1"/>
      <c r="C257" s="1"/>
      <c r="D257" s="1"/>
      <c r="E257" s="1"/>
      <c r="F257" s="1"/>
      <c r="G257" s="1"/>
      <c r="H257" s="1"/>
      <c r="I257" s="1"/>
      <c r="J257" s="1"/>
      <c r="K257" s="1"/>
      <c r="L257" s="12"/>
      <c r="M257" s="10"/>
      <c r="N257" s="10"/>
      <c r="O257" s="10"/>
      <c r="P257" s="10"/>
      <c r="Q257" s="10"/>
      <c r="R257" s="10"/>
      <c r="S257" s="10"/>
      <c r="T257" s="10"/>
      <c r="U257" s="10"/>
      <c r="V257" s="10"/>
    </row>
    <row r="258" spans="1:22" ht="15" thickBot="1">
      <c r="A258" s="1"/>
      <c r="B258" s="14" t="s">
        <v>17</v>
      </c>
      <c r="C258" s="14" t="s">
        <v>18</v>
      </c>
      <c r="D258" s="1"/>
      <c r="E258" s="1"/>
      <c r="F258" s="1"/>
      <c r="G258" s="1"/>
      <c r="H258" s="1"/>
      <c r="I258" s="1"/>
      <c r="J258" s="1"/>
      <c r="K258" s="1"/>
      <c r="L258" s="11" t="s">
        <v>14</v>
      </c>
      <c r="M258" s="10">
        <f>(M254*245)</f>
        <v>42.087804957368704</v>
      </c>
      <c r="N258" s="10">
        <f t="shared" ref="N258:V258" si="43">(N254*245)</f>
        <v>192.02345478277894</v>
      </c>
      <c r="O258" s="10">
        <f t="shared" si="43"/>
        <v>-17.040070269888556</v>
      </c>
      <c r="P258" s="10">
        <f t="shared" si="43"/>
        <v>112.9104627055882</v>
      </c>
      <c r="Q258" s="10">
        <f t="shared" si="43"/>
        <v>80.069718076443309</v>
      </c>
      <c r="R258" s="10">
        <f t="shared" si="43"/>
        <v>22.302694012211276</v>
      </c>
      <c r="S258" s="10">
        <f t="shared" si="43"/>
        <v>141.70001438852097</v>
      </c>
      <c r="T258" s="10">
        <f t="shared" si="43"/>
        <v>127.20707925195708</v>
      </c>
      <c r="U258" s="10">
        <f t="shared" si="43"/>
        <v>10.873988842661648</v>
      </c>
      <c r="V258" s="10">
        <f t="shared" si="43"/>
        <v>27.531192032340822</v>
      </c>
    </row>
    <row r="259" spans="1:22" ht="15" thickBot="1">
      <c r="A259" s="14" t="s">
        <v>0</v>
      </c>
      <c r="B259" s="10">
        <f>M258</f>
        <v>42.087804957368704</v>
      </c>
      <c r="C259" s="16">
        <v>0.1</v>
      </c>
      <c r="D259" s="1"/>
      <c r="E259" s="1"/>
      <c r="F259" s="1"/>
      <c r="G259" s="1"/>
      <c r="H259" s="1"/>
      <c r="I259" s="1"/>
      <c r="J259" s="1"/>
      <c r="K259" s="1"/>
      <c r="L259" s="11"/>
      <c r="M259" s="10"/>
      <c r="N259" s="10"/>
      <c r="O259" s="10"/>
      <c r="P259" s="10"/>
      <c r="Q259" s="10"/>
      <c r="R259" s="10"/>
      <c r="S259" s="10"/>
      <c r="T259" s="10"/>
      <c r="U259" s="10"/>
      <c r="V259" s="10"/>
    </row>
    <row r="260" spans="1:22" ht="15" thickBot="1">
      <c r="A260" s="14" t="s">
        <v>6</v>
      </c>
      <c r="B260" s="16">
        <f>N258</f>
        <v>192.02345478277894</v>
      </c>
      <c r="C260" s="16">
        <v>0.1</v>
      </c>
      <c r="D260" s="1"/>
      <c r="E260" s="1"/>
      <c r="F260" s="1"/>
      <c r="G260" s="1"/>
      <c r="H260" s="1"/>
      <c r="I260" s="1"/>
      <c r="J260" s="1"/>
      <c r="K260" s="1"/>
      <c r="L260" s="11" t="s">
        <v>15</v>
      </c>
      <c r="M260" s="10">
        <f>(M256*245)</f>
        <v>27.534682391404068</v>
      </c>
      <c r="N260" s="10">
        <f t="shared" ref="N260:V260" si="44">(N256*245)</f>
        <v>56.77349626182653</v>
      </c>
      <c r="O260" s="10">
        <f t="shared" si="44"/>
        <v>16.346855755725684</v>
      </c>
      <c r="P260" s="10">
        <f t="shared" si="44"/>
        <v>45.649482654839701</v>
      </c>
      <c r="Q260" s="10">
        <f t="shared" si="44"/>
        <v>16.673802228852143</v>
      </c>
      <c r="R260" s="10">
        <f t="shared" si="44"/>
        <v>16.557085349037326</v>
      </c>
      <c r="S260" s="10">
        <f t="shared" si="44"/>
        <v>37.278105717405623</v>
      </c>
      <c r="T260" s="10">
        <f t="shared" si="44"/>
        <v>24.072689036272788</v>
      </c>
      <c r="U260" s="10">
        <f t="shared" si="44"/>
        <v>13.847679157907724</v>
      </c>
      <c r="V260" s="10">
        <f t="shared" si="44"/>
        <v>8.5081686429951162</v>
      </c>
    </row>
    <row r="261" spans="1:22" ht="16" thickBot="1">
      <c r="A261" s="15" t="s">
        <v>2</v>
      </c>
      <c r="B261" s="16">
        <f>O258</f>
        <v>-17.040070269888556</v>
      </c>
      <c r="C261" s="16">
        <v>0.1</v>
      </c>
      <c r="D261" s="1"/>
      <c r="E261" s="1"/>
      <c r="F261" s="1"/>
      <c r="G261" s="1"/>
      <c r="H261" s="1"/>
      <c r="I261" s="1"/>
      <c r="J261" s="1"/>
      <c r="K261" s="1"/>
      <c r="L261" s="2"/>
      <c r="M261" s="24" t="s">
        <v>28</v>
      </c>
      <c r="N261" s="25"/>
      <c r="O261" s="25"/>
      <c r="P261" s="25"/>
      <c r="Q261" s="25"/>
      <c r="R261" s="25"/>
      <c r="S261" s="25"/>
      <c r="T261" s="25"/>
      <c r="U261" s="25"/>
      <c r="V261" s="25"/>
    </row>
    <row r="262" spans="1:22" ht="26.5" thickBot="1">
      <c r="A262" s="14" t="s">
        <v>7</v>
      </c>
      <c r="B262" s="16">
        <f>P258</f>
        <v>112.9104627055882</v>
      </c>
      <c r="C262" s="16">
        <v>0.1</v>
      </c>
      <c r="D262" s="1"/>
      <c r="E262" s="1"/>
      <c r="F262" s="1"/>
      <c r="G262" s="1"/>
      <c r="H262" s="1"/>
      <c r="I262" s="1"/>
      <c r="J262" s="1"/>
      <c r="K262" s="1"/>
      <c r="L262" s="2"/>
      <c r="M262" s="5" t="s">
        <v>0</v>
      </c>
      <c r="N262" s="5" t="s">
        <v>6</v>
      </c>
      <c r="O262" s="6" t="s">
        <v>2</v>
      </c>
      <c r="P262" s="5" t="s">
        <v>7</v>
      </c>
      <c r="Q262" s="5" t="s">
        <v>3</v>
      </c>
      <c r="R262" s="5" t="s">
        <v>8</v>
      </c>
      <c r="S262" s="5" t="s">
        <v>4</v>
      </c>
      <c r="T262" s="5" t="s">
        <v>9</v>
      </c>
      <c r="U262" s="5" t="s">
        <v>5</v>
      </c>
      <c r="V262" s="5" t="s">
        <v>10</v>
      </c>
    </row>
    <row r="263" spans="1:22" ht="15" thickBot="1">
      <c r="A263" s="14" t="s">
        <v>3</v>
      </c>
      <c r="B263" s="16">
        <f>Q258</f>
        <v>80.069718076443309</v>
      </c>
      <c r="C263" s="16">
        <v>0.1</v>
      </c>
      <c r="D263" s="1"/>
      <c r="E263" s="1"/>
      <c r="F263" s="1"/>
      <c r="G263" s="1"/>
      <c r="H263" s="1"/>
      <c r="I263" s="1"/>
      <c r="J263" s="1"/>
      <c r="K263" s="1"/>
      <c r="L263" s="5" t="s">
        <v>0</v>
      </c>
      <c r="M263" s="10">
        <f>(COVAR(vadi,vadi)/100)*243</f>
        <v>27.198893581752795</v>
      </c>
      <c r="N263" s="10">
        <f>(COVAR(vadi,indus)/100)*243</f>
        <v>18.552096576532197</v>
      </c>
      <c r="O263" s="10">
        <f>(COVAR(vadi,bharti)/100)*243</f>
        <v>6.5508723231108714</v>
      </c>
      <c r="P263" s="10">
        <f>(COVAR(vadi,tata)/100)*243</f>
        <v>8.3178403904428144</v>
      </c>
      <c r="Q263" s="10">
        <f>(COVAR(vadi,bajaj)/100)*243</f>
        <v>7.646309527919998</v>
      </c>
      <c r="R263" s="10">
        <f>(COVAR(vadi,apollo)/100)*243</f>
        <v>9.6259256602832064</v>
      </c>
      <c r="S263" s="10">
        <f>(COVAR(vadi,graph)/100)*243</f>
        <v>13.811246239243918</v>
      </c>
      <c r="T263" s="10">
        <f>(COVAR(vadi,idfc)/100)*243</f>
        <v>12.009034101102364</v>
      </c>
      <c r="U263" s="10">
        <f>(COVAR(vadi,siem)/100)*243</f>
        <v>9.0302611143622773</v>
      </c>
      <c r="V263" s="10">
        <f>(COVAR(vadi,cipla)/100)*243</f>
        <v>4.2324469510285319</v>
      </c>
    </row>
    <row r="264" spans="1:22" ht="15" thickBot="1">
      <c r="A264" s="14" t="s">
        <v>8</v>
      </c>
      <c r="B264" s="16">
        <f>R258</f>
        <v>22.302694012211276</v>
      </c>
      <c r="C264" s="16">
        <v>0.1</v>
      </c>
      <c r="D264" s="1"/>
      <c r="E264" s="1"/>
      <c r="F264" s="1"/>
      <c r="G264" s="1"/>
      <c r="H264" s="1"/>
      <c r="I264" s="1"/>
      <c r="J264" s="1"/>
      <c r="K264" s="1"/>
      <c r="L264" s="5" t="s">
        <v>6</v>
      </c>
      <c r="M264" s="10">
        <f>N263</f>
        <v>18.552096576532197</v>
      </c>
      <c r="N264" s="10">
        <f>(COVAR(indus,indus)/100)*243</f>
        <v>56.081136551316455</v>
      </c>
      <c r="O264" s="10">
        <f>(COVAR(indus,bharti)/100)*243</f>
        <v>13.73418852517379</v>
      </c>
      <c r="P264" s="10">
        <f>(COVAR(indus,tata)/100)*243</f>
        <v>11.212189366088742</v>
      </c>
      <c r="Q264" s="10">
        <f>(COVAR(indus,bajaj)/100)*243</f>
        <v>12.177274154313908</v>
      </c>
      <c r="R264" s="10">
        <f>(COVAR(indus,apollo)/100)*243</f>
        <v>13.656174055300042</v>
      </c>
      <c r="S264" s="10">
        <f>(COVAR(indus,graph)/100)*243</f>
        <v>13.809517545018849</v>
      </c>
      <c r="T264" s="10">
        <f>(COVAR(indus,idfc)/100)*243</f>
        <v>20.047814056838604</v>
      </c>
      <c r="U264" s="10">
        <f>(COVAR(indus,siem)/100)*243</f>
        <v>13.590252964323152</v>
      </c>
      <c r="V264" s="10">
        <f>(COVAR(indus,cipla)/100)*243</f>
        <v>8.4160437739309497</v>
      </c>
    </row>
    <row r="265" spans="1:22" ht="16" thickBot="1">
      <c r="A265" s="14" t="s">
        <v>4</v>
      </c>
      <c r="B265" s="16">
        <f>S258</f>
        <v>141.70001438852097</v>
      </c>
      <c r="C265" s="16">
        <v>0.1</v>
      </c>
      <c r="D265" s="1"/>
      <c r="E265" s="1"/>
      <c r="F265" s="1"/>
      <c r="G265" s="1"/>
      <c r="H265" s="1"/>
      <c r="I265" s="1"/>
      <c r="J265" s="1"/>
      <c r="K265" s="1"/>
      <c r="L265" s="6" t="s">
        <v>2</v>
      </c>
      <c r="M265" s="10">
        <f>O263</f>
        <v>6.5508723231108714</v>
      </c>
      <c r="N265" s="10">
        <f>O264</f>
        <v>13.73418852517379</v>
      </c>
      <c r="O265" s="10">
        <f>(COVAR(bharti,bharti)/100)*243</f>
        <v>16.147503856265622</v>
      </c>
      <c r="P265" s="10">
        <f>(COVAR(bharti,tata)/100)*243</f>
        <v>4.7123106645257842</v>
      </c>
      <c r="Q265" s="10">
        <f>(COVAR(bharti,bajaj)/100)*243</f>
        <v>4.4201103529055565</v>
      </c>
      <c r="R265" s="10">
        <f>(COVAR(bharti,apollo)/100)*243</f>
        <v>6.021296766137497</v>
      </c>
      <c r="S265" s="10">
        <f>(COVAR(bharti,graph)/100)*243</f>
        <v>3.1281209357048319</v>
      </c>
      <c r="T265" s="10">
        <f>(COVAR(bharti,idfc)/100)*243</f>
        <v>6.2366021880025109</v>
      </c>
      <c r="U265" s="10">
        <f>(COVAR(bharti,siem)/100)*243</f>
        <v>6.8425281274921606</v>
      </c>
      <c r="V265" s="10">
        <f>(COVAR(bharti,cipla)/100)*243</f>
        <v>3.3641483023577505</v>
      </c>
    </row>
    <row r="266" spans="1:22" ht="15" thickBot="1">
      <c r="A266" s="14" t="s">
        <v>9</v>
      </c>
      <c r="B266" s="16">
        <f>T258</f>
        <v>127.20707925195708</v>
      </c>
      <c r="C266" s="16">
        <v>0.1</v>
      </c>
      <c r="D266" s="1"/>
      <c r="E266" s="1"/>
      <c r="F266" s="1"/>
      <c r="G266" s="1"/>
      <c r="H266" s="1"/>
      <c r="I266" s="1"/>
      <c r="J266" s="1"/>
      <c r="K266" s="1"/>
      <c r="L266" s="5" t="s">
        <v>7</v>
      </c>
      <c r="M266" s="10">
        <f>P263</f>
        <v>8.3178403904428144</v>
      </c>
      <c r="N266" s="10">
        <f>P264</f>
        <v>11.212189366088742</v>
      </c>
      <c r="O266" s="10">
        <f>P265</f>
        <v>4.7123106645257842</v>
      </c>
      <c r="P266" s="10">
        <f>(COVAR(tata,tata)/100)*243</f>
        <v>45.09278164685383</v>
      </c>
      <c r="Q266" s="10">
        <f>(COVAR(tata,bajaj)/100)*243</f>
        <v>3.8205364605862195</v>
      </c>
      <c r="R266" s="10">
        <f>(COVAR(tata,apollo)/100)*243</f>
        <v>5.4214252845128001</v>
      </c>
      <c r="S266" s="10">
        <f>(COVAR(tata,graph)/100)*243</f>
        <v>14.467197871063812</v>
      </c>
      <c r="T266" s="10">
        <f>(COVAR(tata,idfc)/100)*243</f>
        <v>9.0119633289987977</v>
      </c>
      <c r="U266" s="10">
        <f>(COVAR(tata,siem)/100)*243</f>
        <v>4.7907988684339697</v>
      </c>
      <c r="V266" s="10">
        <f>(COVAR(tata,cipla)/100)*243</f>
        <v>3.0206122024041377</v>
      </c>
    </row>
    <row r="267" spans="1:22" ht="15" thickBot="1">
      <c r="A267" s="14" t="s">
        <v>5</v>
      </c>
      <c r="B267" s="16">
        <f>U258</f>
        <v>10.873988842661648</v>
      </c>
      <c r="C267" s="16">
        <v>0.1</v>
      </c>
      <c r="D267" s="1"/>
      <c r="E267" s="1"/>
      <c r="F267" s="1"/>
      <c r="G267" s="1"/>
      <c r="H267" s="1"/>
      <c r="I267" s="1"/>
      <c r="J267" s="1"/>
      <c r="K267" s="1"/>
      <c r="L267" s="5" t="s">
        <v>3</v>
      </c>
      <c r="M267" s="10">
        <f>Q263</f>
        <v>7.646309527919998</v>
      </c>
      <c r="N267" s="10">
        <f>Q264</f>
        <v>12.177274154313908</v>
      </c>
      <c r="O267" s="10">
        <f>Q265</f>
        <v>4.4201103529055565</v>
      </c>
      <c r="P267" s="10">
        <f>Q266</f>
        <v>3.8205364605862195</v>
      </c>
      <c r="Q267" s="10">
        <f>(COVAR(bajaj,bajaj)/100)*243</f>
        <v>16.470463177280781</v>
      </c>
      <c r="R267" s="10">
        <f>(COVAR(bajaj,apollo)/100)*243</f>
        <v>6.2126077038612664</v>
      </c>
      <c r="S267" s="10">
        <f>(COVAR(bajaj,graph)/100)*243</f>
        <v>6.1953861501420491</v>
      </c>
      <c r="T267" s="10">
        <f>(COVAR(bajaj,idfc)/100)*243</f>
        <v>4.8710190175061774</v>
      </c>
      <c r="U267" s="10">
        <f>(COVAR(bajaj,siem)/100)*243</f>
        <v>6.4488034867360895</v>
      </c>
      <c r="V267" s="10">
        <f>(COVAR(bajaj,cipla)/100)*243</f>
        <v>3.142063959838262</v>
      </c>
    </row>
    <row r="268" spans="1:22" ht="15" thickBot="1">
      <c r="A268" s="14" t="s">
        <v>10</v>
      </c>
      <c r="B268" s="16">
        <f>V258</f>
        <v>27.531192032340822</v>
      </c>
      <c r="C268" s="16">
        <v>0.1</v>
      </c>
      <c r="D268" s="1"/>
      <c r="E268" s="1"/>
      <c r="F268" s="1"/>
      <c r="G268" s="1"/>
      <c r="H268" s="1"/>
      <c r="I268" s="1"/>
      <c r="J268" s="1"/>
      <c r="K268" s="1"/>
      <c r="L268" s="5" t="s">
        <v>8</v>
      </c>
      <c r="M268" s="10">
        <f>R263</f>
        <v>9.6259256602832064</v>
      </c>
      <c r="N268" s="10">
        <f>R264</f>
        <v>13.656174055300042</v>
      </c>
      <c r="O268" s="10">
        <f>R265</f>
        <v>6.021296766137497</v>
      </c>
      <c r="P268" s="10">
        <f>R266</f>
        <v>5.4214252845128001</v>
      </c>
      <c r="Q268" s="10">
        <f>R267</f>
        <v>6.2126077038612664</v>
      </c>
      <c r="R268" s="10">
        <f>(COVAR(apollo,apollo)/100)*243</f>
        <v>16.355169674049055</v>
      </c>
      <c r="S268" s="10">
        <f>(COVAR(apollo,graph)/100)*243</f>
        <v>7.5125240296149123</v>
      </c>
      <c r="T268" s="10">
        <f>(COVAR(apollo,idfc)/100)*243</f>
        <v>7.6021328933205234</v>
      </c>
      <c r="U268" s="10">
        <f>(COVAR(apollo,siem)/100)*243</f>
        <v>7.0953215696607472</v>
      </c>
      <c r="V268" s="10">
        <f>(COVAR(apollo,cipla)/100)*243</f>
        <v>3.2120082727441912</v>
      </c>
    </row>
    <row r="269" spans="1:22" ht="15" thickBot="1">
      <c r="A269" s="14" t="s">
        <v>22</v>
      </c>
      <c r="B269" s="16">
        <v>3</v>
      </c>
      <c r="C269" s="16"/>
      <c r="D269" s="1"/>
      <c r="E269" s="1"/>
      <c r="F269" s="1"/>
      <c r="G269" s="1"/>
      <c r="H269" s="1"/>
      <c r="I269" s="1"/>
      <c r="J269" s="1"/>
      <c r="K269" s="1"/>
      <c r="L269" s="5" t="s">
        <v>4</v>
      </c>
      <c r="M269" s="10">
        <f>S263</f>
        <v>13.811246239243918</v>
      </c>
      <c r="N269" s="10">
        <f>S264</f>
        <v>13.809517545018849</v>
      </c>
      <c r="O269" s="10">
        <f>S265</f>
        <v>3.1281209357048319</v>
      </c>
      <c r="P269" s="10">
        <f>S266</f>
        <v>14.467197871063812</v>
      </c>
      <c r="Q269" s="10">
        <f>S267</f>
        <v>6.1953861501420491</v>
      </c>
      <c r="R269" s="10">
        <f>S268</f>
        <v>7.5125240296149123</v>
      </c>
      <c r="S269" s="10">
        <f>(COVAR(graph,graph)/100)*243</f>
        <v>36.823494672071426</v>
      </c>
      <c r="T269" s="10">
        <f>(COVAR(graph,idfc)/100)*243</f>
        <v>10.962062670877229</v>
      </c>
      <c r="U269" s="10">
        <f>(COVAR(graph,siem)/100)*243</f>
        <v>7.3380836228169652</v>
      </c>
      <c r="V269" s="10">
        <f>(COVAR(graph,cipla)/100)*243</f>
        <v>4.504956495360096</v>
      </c>
    </row>
    <row r="270" spans="1:22" ht="15" thickBot="1">
      <c r="A270" s="5" t="s">
        <v>19</v>
      </c>
      <c r="B270" s="1"/>
      <c r="C270" s="16">
        <f t="array" ref="C270">MMULT(TRANSPOSE(C259:C268),B259:B268)%</f>
        <v>0.73966633877998245</v>
      </c>
      <c r="D270" s="1"/>
      <c r="E270" s="5" t="s">
        <v>21</v>
      </c>
      <c r="F270" s="16">
        <f>(C270*100 - B269)/C272</f>
        <v>22.59381598031446</v>
      </c>
      <c r="G270" s="1"/>
      <c r="H270" s="1"/>
      <c r="I270" s="1"/>
      <c r="J270" s="1"/>
      <c r="K270" s="1"/>
      <c r="L270" s="5" t="s">
        <v>9</v>
      </c>
      <c r="M270" s="10">
        <f>T263</f>
        <v>12.009034101102364</v>
      </c>
      <c r="N270" s="10">
        <f>T264</f>
        <v>20.047814056838604</v>
      </c>
      <c r="O270" s="10">
        <f>T265</f>
        <v>6.2366021880025109</v>
      </c>
      <c r="P270" s="10">
        <f>T266</f>
        <v>9.0119633289987977</v>
      </c>
      <c r="Q270" s="10">
        <f>T267</f>
        <v>4.8710190175061774</v>
      </c>
      <c r="R270" s="10">
        <f>T268</f>
        <v>7.6021328933205234</v>
      </c>
      <c r="S270" s="10">
        <f>T269</f>
        <v>10.962062670877229</v>
      </c>
      <c r="T270" s="10">
        <f>(COVAR(idfc,idfc)/100)*243</f>
        <v>23.779119657781649</v>
      </c>
      <c r="U270" s="10">
        <f>(COVAR(idfc,siem)/100)*243</f>
        <v>7.5672539599839501</v>
      </c>
      <c r="V270" s="10">
        <f>(COVAR(idfc,cipla)/100)*243</f>
        <v>5.3984324330919318</v>
      </c>
    </row>
    <row r="271" spans="1:22" ht="15" thickBot="1">
      <c r="A271" s="1"/>
      <c r="B271" s="1"/>
      <c r="C271" s="1"/>
      <c r="D271" s="1"/>
      <c r="E271" s="1"/>
      <c r="F271" s="1"/>
      <c r="G271" s="1"/>
      <c r="H271" s="1"/>
      <c r="I271" s="1"/>
      <c r="J271" s="1"/>
      <c r="K271" s="1"/>
      <c r="L271" s="5" t="s">
        <v>5</v>
      </c>
      <c r="M271" s="10">
        <f>U263</f>
        <v>9.0302611143622773</v>
      </c>
      <c r="N271" s="10">
        <f>U264</f>
        <v>13.590252964323152</v>
      </c>
      <c r="O271" s="10">
        <f>U265</f>
        <v>6.8425281274921606</v>
      </c>
      <c r="P271" s="10">
        <f>U266</f>
        <v>4.7907988684339697</v>
      </c>
      <c r="Q271" s="10">
        <f>U267</f>
        <v>6.4488034867360895</v>
      </c>
      <c r="R271" s="10">
        <f>U268</f>
        <v>7.0953215696607472</v>
      </c>
      <c r="S271" s="10">
        <f>U269</f>
        <v>7.3380836228169652</v>
      </c>
      <c r="T271" s="10">
        <f>U270</f>
        <v>7.5672539599839501</v>
      </c>
      <c r="U271" s="10">
        <f>(COVAR(siem,siem)/100)*243</f>
        <v>13.67880502183568</v>
      </c>
      <c r="V271" s="10">
        <f>(COVAR(siem,cipla)/100)*243</f>
        <v>3.5308294036120706</v>
      </c>
    </row>
    <row r="272" spans="1:22" ht="15" thickBot="1">
      <c r="A272" s="5" t="s">
        <v>20</v>
      </c>
      <c r="B272" s="1"/>
      <c r="C272" s="16">
        <f t="array" ref="C272">SQRT(MMULT(MMULT(TRANSPOSE(C259:C268),M263:V272), C259:C268))</f>
        <v>3.1409760059934122</v>
      </c>
      <c r="D272" s="1"/>
      <c r="E272" s="1"/>
      <c r="F272" s="1"/>
      <c r="G272" s="1"/>
      <c r="H272" s="1"/>
      <c r="I272" s="1"/>
      <c r="J272" s="1"/>
      <c r="K272" s="1"/>
      <c r="L272" s="5" t="s">
        <v>10</v>
      </c>
      <c r="M272" s="10">
        <f>V263</f>
        <v>4.2324469510285319</v>
      </c>
      <c r="N272" s="10">
        <f>V264</f>
        <v>8.4160437739309497</v>
      </c>
      <c r="O272" s="10">
        <f>V265</f>
        <v>3.3641483023577505</v>
      </c>
      <c r="P272" s="10">
        <f>V266</f>
        <v>3.0206122024041377</v>
      </c>
      <c r="Q272" s="10">
        <f>V267</f>
        <v>3.142063959838262</v>
      </c>
      <c r="R272" s="10">
        <f>V268</f>
        <v>3.2120082727441912</v>
      </c>
      <c r="S272" s="10">
        <f>V269</f>
        <v>4.504956495360096</v>
      </c>
      <c r="T272" s="10">
        <f>V270</f>
        <v>5.3984324330919318</v>
      </c>
      <c r="U272" s="10">
        <f>V271</f>
        <v>3.5308294036120706</v>
      </c>
      <c r="V272" s="10">
        <f>(COVAR(cipla,cipla)/100)*243</f>
        <v>8.4044104888122533</v>
      </c>
    </row>
    <row r="273" spans="1:12" ht="15" thickBot="1">
      <c r="A273" s="1"/>
      <c r="B273" s="1"/>
      <c r="C273" s="1"/>
      <c r="D273" s="1"/>
      <c r="E273" s="1"/>
      <c r="F273" s="1"/>
      <c r="G273" s="1"/>
      <c r="H273" s="1"/>
      <c r="I273" s="1"/>
      <c r="J273" s="1"/>
      <c r="K273" s="1"/>
      <c r="L273" s="2"/>
    </row>
    <row r="274" spans="1:12" ht="18.5" thickBot="1">
      <c r="A274" s="17" t="s">
        <v>29</v>
      </c>
      <c r="B274" s="1"/>
      <c r="C274" s="1"/>
      <c r="D274" s="1"/>
      <c r="E274" s="1"/>
      <c r="F274" s="1"/>
      <c r="G274" s="1"/>
      <c r="H274" s="1"/>
      <c r="I274" s="1"/>
      <c r="J274" s="1"/>
      <c r="K274" s="1"/>
      <c r="L274" s="2"/>
    </row>
    <row r="275" spans="1:12" ht="15" thickBot="1">
      <c r="A275" s="1"/>
      <c r="B275" s="5" t="s">
        <v>17</v>
      </c>
      <c r="C275" s="5" t="s">
        <v>18</v>
      </c>
      <c r="D275" s="1"/>
      <c r="E275" s="1"/>
      <c r="F275" s="1"/>
      <c r="G275" s="1"/>
      <c r="H275" s="1"/>
      <c r="I275" s="1"/>
      <c r="J275" s="1"/>
      <c r="K275" s="1"/>
      <c r="L275" s="2"/>
    </row>
    <row r="276" spans="1:12" ht="51.5" customHeight="1" thickBot="1">
      <c r="A276" s="5" t="s">
        <v>0</v>
      </c>
      <c r="B276" s="10">
        <f>B259</f>
        <v>42.087804957368704</v>
      </c>
      <c r="C276" s="16">
        <v>0</v>
      </c>
      <c r="D276" s="1"/>
      <c r="E276" s="26" t="s">
        <v>31</v>
      </c>
      <c r="F276" s="27"/>
      <c r="G276" s="1"/>
      <c r="H276" s="1"/>
      <c r="I276" s="1"/>
      <c r="J276" s="1"/>
      <c r="K276" s="1"/>
      <c r="L276" s="2"/>
    </row>
    <row r="277" spans="1:12" ht="15" thickBot="1">
      <c r="A277" s="5" t="s">
        <v>6</v>
      </c>
      <c r="B277" s="10">
        <f t="shared" ref="B277:B285" si="45">B260</f>
        <v>192.02345478277894</v>
      </c>
      <c r="C277" s="16">
        <v>0.16927816371403592</v>
      </c>
      <c r="D277" s="1"/>
      <c r="E277" s="1"/>
      <c r="F277" s="1"/>
      <c r="G277" s="1"/>
      <c r="H277" s="1"/>
      <c r="I277" s="1"/>
      <c r="J277" s="1"/>
      <c r="K277" s="1"/>
      <c r="L277" s="2"/>
    </row>
    <row r="278" spans="1:12" ht="16" thickBot="1">
      <c r="A278" s="6" t="s">
        <v>2</v>
      </c>
      <c r="B278" s="10">
        <f t="shared" si="45"/>
        <v>-17.040070269888556</v>
      </c>
      <c r="C278" s="16">
        <v>0</v>
      </c>
      <c r="D278" s="1"/>
      <c r="E278" s="1"/>
      <c r="F278" s="1"/>
      <c r="G278" s="1"/>
      <c r="H278" s="1"/>
      <c r="I278" s="1"/>
      <c r="J278" s="1"/>
      <c r="K278" s="1"/>
      <c r="L278" s="2"/>
    </row>
    <row r="279" spans="1:12" ht="15" thickBot="1">
      <c r="A279" s="5" t="s">
        <v>7</v>
      </c>
      <c r="B279" s="10">
        <f t="shared" si="45"/>
        <v>112.9104627055882</v>
      </c>
      <c r="C279" s="16">
        <v>9.7371642025521565E-2</v>
      </c>
      <c r="D279" s="1"/>
      <c r="E279" s="1"/>
      <c r="F279" s="1"/>
      <c r="G279" s="1"/>
      <c r="H279" s="1"/>
      <c r="I279" s="1"/>
      <c r="J279" s="1"/>
      <c r="K279" s="1"/>
      <c r="L279" s="2"/>
    </row>
    <row r="280" spans="1:12" ht="15" thickBot="1">
      <c r="A280" s="5" t="s">
        <v>3</v>
      </c>
      <c r="B280" s="10">
        <f t="shared" si="45"/>
        <v>80.069718076443309</v>
      </c>
      <c r="C280" s="16">
        <v>0.23440559330103247</v>
      </c>
      <c r="D280" s="1"/>
      <c r="E280" s="1"/>
      <c r="F280" s="1"/>
      <c r="G280" s="1"/>
      <c r="H280" s="1"/>
      <c r="I280" s="1"/>
      <c r="J280" s="1"/>
      <c r="K280" s="1"/>
      <c r="L280" s="2"/>
    </row>
    <row r="281" spans="1:12" ht="15" thickBot="1">
      <c r="A281" s="5" t="s">
        <v>8</v>
      </c>
      <c r="B281" s="10">
        <f t="shared" si="45"/>
        <v>22.302694012211276</v>
      </c>
      <c r="C281" s="16">
        <v>0</v>
      </c>
      <c r="D281" s="1"/>
      <c r="E281" s="1"/>
      <c r="F281" s="1"/>
      <c r="G281" s="1"/>
      <c r="H281" s="1"/>
      <c r="I281" s="1"/>
      <c r="J281" s="1"/>
      <c r="K281" s="1"/>
      <c r="L281" s="2"/>
    </row>
    <row r="282" spans="1:12" ht="15" thickBot="1">
      <c r="A282" s="5" t="s">
        <v>4</v>
      </c>
      <c r="B282" s="10">
        <f t="shared" si="45"/>
        <v>141.70001438852097</v>
      </c>
      <c r="C282" s="16">
        <v>0.2146354800772417</v>
      </c>
      <c r="D282" s="1"/>
      <c r="E282" s="1"/>
      <c r="F282" s="1"/>
      <c r="G282" s="1"/>
      <c r="H282" s="1"/>
      <c r="I282" s="1"/>
      <c r="J282" s="1"/>
      <c r="K282" s="1"/>
      <c r="L282" s="2"/>
    </row>
    <row r="283" spans="1:12" ht="15" thickBot="1">
      <c r="A283" s="5" t="s">
        <v>9</v>
      </c>
      <c r="B283" s="10">
        <f t="shared" si="45"/>
        <v>127.20707925195708</v>
      </c>
      <c r="C283" s="16">
        <v>0.28430912088216836</v>
      </c>
      <c r="D283" s="1"/>
      <c r="E283" s="1"/>
      <c r="F283" s="1"/>
      <c r="G283" s="1"/>
      <c r="H283" s="1"/>
      <c r="I283" s="1"/>
      <c r="J283" s="1"/>
      <c r="K283" s="1"/>
      <c r="L283" s="2"/>
    </row>
    <row r="284" spans="1:12" ht="15" thickBot="1">
      <c r="A284" s="5" t="s">
        <v>5</v>
      </c>
      <c r="B284" s="10">
        <f t="shared" si="45"/>
        <v>10.873988842661648</v>
      </c>
      <c r="C284" s="16">
        <v>0</v>
      </c>
      <c r="D284" s="1"/>
      <c r="E284" s="1"/>
      <c r="F284" s="1"/>
      <c r="G284" s="1"/>
      <c r="H284" s="1"/>
      <c r="I284" s="1"/>
      <c r="J284" s="1"/>
      <c r="K284" s="1"/>
      <c r="L284" s="2"/>
    </row>
    <row r="285" spans="1:12" ht="15" thickBot="1">
      <c r="A285" s="5" t="s">
        <v>10</v>
      </c>
      <c r="B285" s="10">
        <f t="shared" si="45"/>
        <v>27.531192032340822</v>
      </c>
      <c r="C285" s="16">
        <v>0</v>
      </c>
      <c r="D285" s="1"/>
      <c r="E285" s="1"/>
      <c r="F285" s="1"/>
      <c r="G285" s="1"/>
      <c r="H285" s="1"/>
      <c r="I285" s="1"/>
      <c r="J285" s="1"/>
      <c r="K285" s="1"/>
      <c r="L285" s="2"/>
    </row>
    <row r="286" spans="1:12" ht="15" thickBot="1">
      <c r="A286" s="5"/>
      <c r="B286" s="10"/>
      <c r="C286" s="18" t="s">
        <v>30</v>
      </c>
      <c r="D286" s="1"/>
      <c r="E286" s="1"/>
      <c r="F286" s="1"/>
      <c r="G286" s="1"/>
      <c r="H286" s="1"/>
      <c r="I286" s="1"/>
      <c r="J286" s="1"/>
      <c r="K286" s="1"/>
      <c r="L286" s="2"/>
    </row>
    <row r="287" spans="1:12" ht="15" thickBot="1">
      <c r="A287" s="5" t="s">
        <v>22</v>
      </c>
      <c r="B287" s="16">
        <v>3</v>
      </c>
      <c r="C287" s="16">
        <f>SUM(C276:C285)</f>
        <v>1</v>
      </c>
      <c r="D287" s="1"/>
      <c r="E287" s="5" t="s">
        <v>24</v>
      </c>
      <c r="F287" s="19">
        <v>10</v>
      </c>
      <c r="G287" s="1"/>
      <c r="H287" s="1"/>
      <c r="I287" s="1"/>
      <c r="J287" s="1"/>
      <c r="K287" s="1"/>
      <c r="L287" s="2"/>
    </row>
    <row r="288" spans="1:12" ht="15" thickBot="1">
      <c r="A288" s="5" t="s">
        <v>19</v>
      </c>
      <c r="B288" s="1"/>
      <c r="C288" s="16">
        <f t="array" ref="C288">MMULT(TRANSPOSE(C276:C285),B276:B285)%</f>
        <v>1.2884842822965814</v>
      </c>
      <c r="D288" s="1"/>
      <c r="E288" s="5" t="s">
        <v>21</v>
      </c>
      <c r="F288" s="16">
        <f>(C288*100 - B287)/C290</f>
        <v>32.806172524583985</v>
      </c>
      <c r="G288" s="1"/>
      <c r="H288" s="1"/>
      <c r="I288" s="1"/>
      <c r="J288" s="1"/>
      <c r="K288" s="1"/>
      <c r="L288" s="2"/>
    </row>
    <row r="289" spans="1:12" ht="15" thickBot="1">
      <c r="A289" s="1"/>
      <c r="B289" s="1"/>
      <c r="C289" s="1"/>
      <c r="D289" s="1"/>
      <c r="E289" s="1"/>
      <c r="F289" s="1"/>
      <c r="G289" s="1"/>
      <c r="H289" s="1"/>
      <c r="I289" s="1"/>
      <c r="J289" s="1"/>
      <c r="K289" s="1"/>
      <c r="L289" s="2"/>
    </row>
    <row r="290" spans="1:12" ht="15" thickBot="1">
      <c r="A290" s="5" t="s">
        <v>20</v>
      </c>
      <c r="B290" s="1"/>
      <c r="C290" s="16">
        <f t="array" ref="C290">SQRT(MMULT(MMULT(TRANSPOSE(C276:C285),M263:V272), C276:C285))</f>
        <v>3.8361204171364709</v>
      </c>
      <c r="D290" s="1"/>
      <c r="E290" s="1"/>
      <c r="F290" s="1"/>
      <c r="G290" s="1"/>
      <c r="H290" s="1"/>
      <c r="I290" s="1"/>
      <c r="J290" s="1"/>
      <c r="K290" s="1"/>
      <c r="L290" s="2"/>
    </row>
    <row r="291" spans="1:12" ht="15" thickBot="1">
      <c r="A291" s="1"/>
      <c r="B291" s="1"/>
      <c r="C291" s="1"/>
      <c r="D291" s="1"/>
      <c r="E291" s="1"/>
      <c r="F291" s="1"/>
      <c r="G291" s="1"/>
      <c r="H291" s="1"/>
      <c r="I291" s="1"/>
      <c r="J291" s="1"/>
      <c r="K291" s="1"/>
      <c r="L291" s="2"/>
    </row>
    <row r="292" spans="1:12" ht="39" thickBot="1">
      <c r="A292" s="5" t="s">
        <v>23</v>
      </c>
      <c r="B292" s="1"/>
      <c r="C292" s="16">
        <f>(C288*100 - B287)/(F287*(C290^2))</f>
        <v>0.85519141625571382</v>
      </c>
      <c r="D292" s="1" t="s">
        <v>25</v>
      </c>
      <c r="E292" s="1"/>
      <c r="F292" s="1"/>
      <c r="G292" s="1"/>
      <c r="H292" s="1"/>
      <c r="I292" s="1"/>
      <c r="J292" s="1"/>
      <c r="K292" s="1"/>
      <c r="L292" s="2"/>
    </row>
    <row r="293" spans="1:12" ht="15" thickBot="1">
      <c r="A293" s="1"/>
      <c r="B293" s="1"/>
      <c r="C293" s="1"/>
      <c r="D293" s="1"/>
      <c r="E293" s="1"/>
      <c r="F293" s="1"/>
      <c r="G293" s="1"/>
      <c r="H293" s="1"/>
      <c r="I293" s="1"/>
      <c r="J293" s="1"/>
      <c r="K293" s="1"/>
      <c r="L293" s="2"/>
    </row>
    <row r="294" spans="1:12" ht="15" thickBot="1">
      <c r="A294" s="1"/>
      <c r="B294" s="1"/>
      <c r="C294" s="1"/>
      <c r="D294" s="1"/>
      <c r="E294" s="1"/>
      <c r="F294" s="1"/>
      <c r="G294" s="1"/>
      <c r="H294" s="1"/>
      <c r="I294" s="1"/>
      <c r="J294" s="1"/>
      <c r="K294" s="1"/>
      <c r="L294" s="2"/>
    </row>
    <row r="295" spans="1:12" ht="15" thickBot="1">
      <c r="A295" s="28" t="s">
        <v>32</v>
      </c>
      <c r="B295" s="29"/>
      <c r="C295" s="29"/>
      <c r="D295" s="29"/>
      <c r="E295" s="29"/>
      <c r="F295" s="30"/>
      <c r="G295" s="1"/>
      <c r="H295" s="1"/>
      <c r="I295" s="1"/>
      <c r="J295" s="1"/>
      <c r="K295" s="1"/>
      <c r="L295" s="2"/>
    </row>
    <row r="296" spans="1:12" ht="15" thickBot="1">
      <c r="A296" s="31"/>
      <c r="B296" s="32"/>
      <c r="C296" s="32"/>
      <c r="D296" s="32"/>
      <c r="E296" s="32"/>
      <c r="F296" s="33"/>
      <c r="G296" s="1"/>
      <c r="H296" s="1"/>
      <c r="I296" s="1"/>
      <c r="J296" s="1"/>
      <c r="K296" s="1"/>
      <c r="L296" s="2"/>
    </row>
    <row r="297" spans="1:12" ht="15" thickBot="1">
      <c r="A297" s="31"/>
      <c r="B297" s="32"/>
      <c r="C297" s="32"/>
      <c r="D297" s="32"/>
      <c r="E297" s="32"/>
      <c r="F297" s="33"/>
      <c r="G297" s="1"/>
      <c r="H297" s="1"/>
      <c r="I297" s="1"/>
      <c r="J297" s="1"/>
      <c r="K297" s="1"/>
      <c r="L297" s="2"/>
    </row>
    <row r="298" spans="1:12" ht="15" thickBot="1">
      <c r="A298" s="31"/>
      <c r="B298" s="32"/>
      <c r="C298" s="32"/>
      <c r="D298" s="32"/>
      <c r="E298" s="32"/>
      <c r="F298" s="33"/>
      <c r="G298" s="1"/>
      <c r="H298" s="1"/>
      <c r="I298" s="1"/>
      <c r="J298" s="1"/>
      <c r="K298" s="1"/>
      <c r="L298" s="2"/>
    </row>
    <row r="299" spans="1:12" ht="15" thickBot="1">
      <c r="A299" s="31"/>
      <c r="B299" s="32"/>
      <c r="C299" s="32"/>
      <c r="D299" s="32"/>
      <c r="E299" s="32"/>
      <c r="F299" s="33"/>
      <c r="G299" s="1"/>
      <c r="H299" s="1"/>
      <c r="I299" s="1"/>
      <c r="J299" s="1"/>
      <c r="K299" s="1"/>
      <c r="L299" s="2"/>
    </row>
    <row r="300" spans="1:12" ht="15" thickBot="1">
      <c r="A300" s="31"/>
      <c r="B300" s="32"/>
      <c r="C300" s="32"/>
      <c r="D300" s="32"/>
      <c r="E300" s="32"/>
      <c r="F300" s="33"/>
      <c r="G300" s="1"/>
      <c r="H300" s="1"/>
      <c r="I300" s="1"/>
      <c r="J300" s="1"/>
      <c r="K300" s="1"/>
      <c r="L300" s="2"/>
    </row>
    <row r="301" spans="1:12" ht="15" thickBot="1">
      <c r="A301" s="34"/>
      <c r="B301" s="35"/>
      <c r="C301" s="35"/>
      <c r="D301" s="35"/>
      <c r="E301" s="35"/>
      <c r="F301" s="36"/>
      <c r="G301" s="1"/>
      <c r="H301" s="1"/>
      <c r="I301" s="1"/>
      <c r="J301" s="1"/>
      <c r="K301" s="1"/>
      <c r="L301" s="2"/>
    </row>
    <row r="302" spans="1:12" ht="15" thickBot="1">
      <c r="A302" s="1"/>
      <c r="B302" s="1"/>
      <c r="C302" s="1"/>
      <c r="D302" s="1"/>
      <c r="E302" s="1"/>
      <c r="F302" s="1"/>
      <c r="G302" s="1"/>
      <c r="H302" s="1"/>
      <c r="I302" s="1"/>
      <c r="J302" s="1"/>
      <c r="K302" s="1"/>
      <c r="L302" s="2"/>
    </row>
    <row r="303" spans="1:12" ht="15" thickBot="1">
      <c r="A303" s="1"/>
      <c r="B303" s="1"/>
      <c r="C303" s="1"/>
      <c r="D303" s="1"/>
      <c r="E303" s="1"/>
      <c r="F303" s="1"/>
      <c r="G303" s="1"/>
      <c r="H303" s="1"/>
      <c r="I303" s="1"/>
      <c r="J303" s="1"/>
      <c r="K303" s="1"/>
      <c r="L303" s="2"/>
    </row>
    <row r="304" spans="1:12" ht="15" thickBot="1">
      <c r="A304" s="1"/>
      <c r="B304" s="1"/>
      <c r="C304" s="1"/>
      <c r="D304" s="1"/>
      <c r="E304" s="1"/>
      <c r="F304" s="1"/>
      <c r="G304" s="1"/>
      <c r="H304" s="1"/>
      <c r="I304" s="1"/>
      <c r="J304" s="1"/>
      <c r="K304" s="1"/>
      <c r="L304" s="2"/>
    </row>
    <row r="305" spans="1:12" ht="15" thickBot="1">
      <c r="A305" s="1"/>
      <c r="B305" s="1"/>
      <c r="C305" s="1"/>
      <c r="D305" s="1"/>
      <c r="E305" s="1"/>
      <c r="F305" s="1"/>
      <c r="G305" s="1"/>
      <c r="H305" s="1"/>
      <c r="I305" s="1"/>
      <c r="J305" s="1"/>
      <c r="K305" s="1"/>
      <c r="L305" s="2"/>
    </row>
    <row r="306" spans="1:12" ht="15" thickBot="1">
      <c r="A306" s="1"/>
      <c r="B306" s="1"/>
      <c r="C306" s="1"/>
      <c r="D306" s="1"/>
      <c r="E306" s="1"/>
      <c r="F306" s="1"/>
      <c r="G306" s="1"/>
      <c r="H306" s="1"/>
      <c r="I306" s="1"/>
      <c r="J306" s="1"/>
      <c r="K306" s="1"/>
      <c r="L306" s="2"/>
    </row>
    <row r="307" spans="1:12" ht="15" thickBot="1">
      <c r="A307" s="1"/>
      <c r="B307" s="1"/>
      <c r="C307" s="1"/>
      <c r="D307" s="1"/>
      <c r="E307" s="1"/>
      <c r="F307" s="1"/>
      <c r="G307" s="1"/>
      <c r="H307" s="1"/>
      <c r="I307" s="1"/>
      <c r="J307" s="1"/>
      <c r="K307" s="1"/>
      <c r="L307" s="2"/>
    </row>
    <row r="308" spans="1:12" ht="15" thickBot="1">
      <c r="A308" s="1"/>
      <c r="B308" s="1"/>
      <c r="C308" s="1"/>
      <c r="D308" s="1"/>
      <c r="E308" s="1"/>
      <c r="F308" s="1"/>
      <c r="G308" s="1"/>
      <c r="H308" s="1"/>
      <c r="I308" s="1"/>
      <c r="J308" s="1"/>
      <c r="K308" s="1"/>
      <c r="L308" s="2"/>
    </row>
    <row r="309" spans="1:12" ht="15" thickBot="1">
      <c r="A309" s="1"/>
      <c r="B309" s="1"/>
      <c r="C309" s="1"/>
      <c r="D309" s="1"/>
      <c r="E309" s="1"/>
      <c r="F309" s="1"/>
      <c r="G309" s="1"/>
      <c r="H309" s="1"/>
      <c r="I309" s="1"/>
      <c r="J309" s="1"/>
      <c r="K309" s="1"/>
      <c r="L309" s="2"/>
    </row>
    <row r="310" spans="1:12" ht="15" thickBot="1">
      <c r="A310" s="1"/>
      <c r="B310" s="1"/>
      <c r="C310" s="1"/>
      <c r="D310" s="1"/>
      <c r="E310" s="1"/>
      <c r="F310" s="1"/>
      <c r="G310" s="1"/>
      <c r="H310" s="1"/>
      <c r="I310" s="1"/>
      <c r="J310" s="1"/>
      <c r="K310" s="1"/>
      <c r="L310" s="2"/>
    </row>
    <row r="311" spans="1:12" ht="15" thickBot="1">
      <c r="A311" s="1"/>
      <c r="B311" s="1"/>
      <c r="C311" s="1"/>
      <c r="D311" s="1"/>
      <c r="E311" s="1"/>
      <c r="F311" s="1"/>
      <c r="G311" s="1"/>
      <c r="H311" s="1"/>
      <c r="I311" s="1"/>
      <c r="J311" s="1"/>
      <c r="K311" s="1"/>
      <c r="L311" s="2"/>
    </row>
    <row r="312" spans="1:12" ht="15" thickBot="1">
      <c r="A312" s="1"/>
      <c r="B312" s="1"/>
      <c r="C312" s="1"/>
      <c r="D312" s="1"/>
      <c r="E312" s="1"/>
      <c r="F312" s="1"/>
      <c r="G312" s="1"/>
      <c r="H312" s="1"/>
      <c r="I312" s="1"/>
      <c r="J312" s="1"/>
      <c r="K312" s="1"/>
      <c r="L312" s="2"/>
    </row>
    <row r="313" spans="1:12" ht="15" thickBot="1">
      <c r="A313" s="1"/>
      <c r="B313" s="1"/>
      <c r="C313" s="1"/>
      <c r="D313" s="1"/>
      <c r="E313" s="1"/>
      <c r="F313" s="1"/>
      <c r="G313" s="1"/>
      <c r="H313" s="1"/>
      <c r="I313" s="1"/>
      <c r="J313" s="1"/>
      <c r="K313" s="1"/>
      <c r="L313" s="2"/>
    </row>
    <row r="314" spans="1:12" ht="15" thickBot="1">
      <c r="A314" s="1"/>
      <c r="B314" s="1"/>
      <c r="C314" s="1"/>
      <c r="D314" s="1"/>
      <c r="E314" s="1"/>
      <c r="F314" s="1"/>
      <c r="G314" s="1"/>
      <c r="H314" s="1"/>
      <c r="I314" s="1"/>
      <c r="J314" s="1"/>
      <c r="K314" s="1"/>
      <c r="L314" s="2"/>
    </row>
    <row r="315" spans="1:12" ht="15" thickBot="1">
      <c r="A315" s="1"/>
      <c r="B315" s="1"/>
      <c r="C315" s="1"/>
      <c r="D315" s="1"/>
      <c r="E315" s="1"/>
      <c r="F315" s="1"/>
      <c r="G315" s="1"/>
      <c r="H315" s="1"/>
      <c r="I315" s="1"/>
      <c r="J315" s="1"/>
      <c r="K315" s="1"/>
      <c r="L315" s="2"/>
    </row>
    <row r="316" spans="1:12" ht="15" thickBot="1">
      <c r="A316" s="1"/>
      <c r="B316" s="1"/>
      <c r="C316" s="1"/>
      <c r="D316" s="1"/>
      <c r="E316" s="1"/>
      <c r="F316" s="1"/>
      <c r="G316" s="1"/>
      <c r="H316" s="1"/>
      <c r="I316" s="1"/>
      <c r="J316" s="1"/>
      <c r="K316" s="1"/>
      <c r="L316" s="2"/>
    </row>
    <row r="317" spans="1:12" ht="15" thickBot="1">
      <c r="A317" s="1"/>
      <c r="B317" s="1"/>
      <c r="C317" s="1"/>
      <c r="D317" s="1"/>
      <c r="E317" s="1"/>
      <c r="F317" s="1"/>
      <c r="G317" s="1"/>
      <c r="H317" s="1"/>
      <c r="I317" s="1"/>
      <c r="J317" s="1"/>
      <c r="K317" s="1"/>
      <c r="L317" s="2"/>
    </row>
    <row r="318" spans="1:12" ht="15" thickBot="1">
      <c r="A318" s="1"/>
      <c r="B318" s="1"/>
      <c r="C318" s="1"/>
      <c r="D318" s="1"/>
      <c r="E318" s="1"/>
      <c r="F318" s="1"/>
      <c r="G318" s="1"/>
      <c r="H318" s="1"/>
      <c r="I318" s="1"/>
      <c r="J318" s="1"/>
      <c r="K318" s="1"/>
      <c r="L318" s="2"/>
    </row>
    <row r="319" spans="1:12" ht="15" thickBot="1">
      <c r="A319" s="1"/>
      <c r="B319" s="1"/>
      <c r="C319" s="1"/>
      <c r="D319" s="1"/>
      <c r="E319" s="1"/>
      <c r="F319" s="1"/>
      <c r="G319" s="1"/>
      <c r="H319" s="1"/>
      <c r="I319" s="1"/>
      <c r="J319" s="1"/>
      <c r="K319" s="1"/>
      <c r="L319" s="2"/>
    </row>
    <row r="320" spans="1:12" ht="15" thickBot="1">
      <c r="A320" s="1"/>
      <c r="B320" s="1"/>
      <c r="C320" s="1"/>
      <c r="D320" s="1"/>
      <c r="E320" s="1"/>
      <c r="F320" s="1"/>
      <c r="G320" s="1"/>
      <c r="H320" s="1"/>
      <c r="I320" s="1"/>
      <c r="J320" s="1"/>
      <c r="K320" s="1"/>
      <c r="L320" s="2"/>
    </row>
    <row r="321" spans="1:12" ht="15" thickBot="1">
      <c r="A321" s="1"/>
      <c r="B321" s="1"/>
      <c r="C321" s="1"/>
      <c r="D321" s="1"/>
      <c r="E321" s="1"/>
      <c r="F321" s="1"/>
      <c r="G321" s="1"/>
      <c r="H321" s="1"/>
      <c r="I321" s="1"/>
      <c r="J321" s="1"/>
      <c r="K321" s="1"/>
      <c r="L321" s="2"/>
    </row>
    <row r="322" spans="1:12" ht="15" thickBot="1">
      <c r="A322" s="1"/>
      <c r="B322" s="1"/>
      <c r="C322" s="1"/>
      <c r="D322" s="1"/>
      <c r="E322" s="1"/>
      <c r="F322" s="1"/>
      <c r="G322" s="1"/>
      <c r="H322" s="1"/>
      <c r="I322" s="1"/>
      <c r="J322" s="1"/>
      <c r="K322" s="1"/>
      <c r="L322" s="2"/>
    </row>
    <row r="323" spans="1:12" ht="15" thickBot="1">
      <c r="A323" s="1"/>
      <c r="B323" s="1"/>
      <c r="C323" s="1"/>
      <c r="D323" s="1"/>
      <c r="E323" s="1"/>
      <c r="F323" s="1"/>
      <c r="G323" s="1"/>
      <c r="H323" s="1"/>
      <c r="I323" s="1"/>
      <c r="J323" s="1"/>
      <c r="K323" s="1"/>
      <c r="L323" s="2"/>
    </row>
    <row r="324" spans="1:12" ht="15" thickBot="1">
      <c r="A324" s="1"/>
      <c r="B324" s="1"/>
      <c r="C324" s="1"/>
      <c r="D324" s="1"/>
      <c r="E324" s="1"/>
      <c r="F324" s="1"/>
      <c r="G324" s="1"/>
      <c r="H324" s="1"/>
      <c r="I324" s="1"/>
      <c r="J324" s="1"/>
      <c r="K324" s="1"/>
      <c r="L324" s="2"/>
    </row>
    <row r="325" spans="1:12" ht="15" thickBot="1">
      <c r="A325" s="1"/>
      <c r="B325" s="1"/>
      <c r="C325" s="1"/>
      <c r="D325" s="1"/>
      <c r="E325" s="1"/>
      <c r="F325" s="1"/>
      <c r="G325" s="1"/>
      <c r="H325" s="1"/>
      <c r="I325" s="1"/>
      <c r="J325" s="1"/>
      <c r="K325" s="1"/>
      <c r="L325" s="2"/>
    </row>
    <row r="326" spans="1:12" ht="15" thickBot="1">
      <c r="A326" s="1"/>
      <c r="B326" s="1"/>
      <c r="C326" s="1"/>
      <c r="D326" s="1"/>
      <c r="E326" s="1"/>
      <c r="F326" s="1"/>
      <c r="G326" s="1"/>
      <c r="H326" s="1"/>
      <c r="I326" s="1"/>
      <c r="J326" s="1"/>
      <c r="K326" s="1"/>
      <c r="L326" s="2"/>
    </row>
    <row r="327" spans="1:12" ht="15" thickBot="1">
      <c r="A327" s="1"/>
      <c r="B327" s="1"/>
      <c r="C327" s="1"/>
      <c r="D327" s="1"/>
      <c r="E327" s="1"/>
      <c r="F327" s="1"/>
      <c r="G327" s="1"/>
      <c r="H327" s="1"/>
      <c r="I327" s="1"/>
      <c r="J327" s="1"/>
      <c r="K327" s="1"/>
      <c r="L327" s="2"/>
    </row>
    <row r="328" spans="1:12" ht="15" thickBot="1">
      <c r="A328" s="1"/>
      <c r="B328" s="1"/>
      <c r="C328" s="1"/>
      <c r="D328" s="1"/>
      <c r="E328" s="1"/>
      <c r="F328" s="1"/>
      <c r="G328" s="1"/>
      <c r="H328" s="1"/>
      <c r="I328" s="1"/>
      <c r="J328" s="1"/>
      <c r="K328" s="1"/>
      <c r="L328" s="2"/>
    </row>
    <row r="329" spans="1:12" ht="15" thickBot="1">
      <c r="A329" s="1"/>
      <c r="B329" s="1"/>
      <c r="C329" s="1"/>
      <c r="D329" s="1"/>
      <c r="E329" s="1"/>
      <c r="F329" s="1"/>
      <c r="G329" s="1"/>
      <c r="H329" s="1"/>
      <c r="I329" s="1"/>
      <c r="J329" s="1"/>
      <c r="K329" s="1"/>
      <c r="L329" s="2"/>
    </row>
    <row r="330" spans="1:12" ht="15" thickBot="1">
      <c r="A330" s="1"/>
      <c r="B330" s="1"/>
      <c r="C330" s="1"/>
      <c r="D330" s="1"/>
      <c r="E330" s="1"/>
      <c r="F330" s="1"/>
      <c r="G330" s="1"/>
      <c r="H330" s="1"/>
      <c r="I330" s="1"/>
      <c r="J330" s="1"/>
      <c r="K330" s="1"/>
      <c r="L330" s="2"/>
    </row>
    <row r="331" spans="1:12" ht="15" thickBot="1">
      <c r="A331" s="1"/>
      <c r="B331" s="1"/>
      <c r="C331" s="1"/>
      <c r="D331" s="1"/>
      <c r="E331" s="1"/>
      <c r="F331" s="1"/>
      <c r="G331" s="1"/>
      <c r="H331" s="1"/>
      <c r="I331" s="1"/>
      <c r="J331" s="1"/>
      <c r="K331" s="1"/>
      <c r="L331" s="2"/>
    </row>
    <row r="332" spans="1:12" ht="15" thickBot="1">
      <c r="A332" s="1"/>
      <c r="B332" s="1"/>
      <c r="C332" s="1"/>
      <c r="D332" s="1"/>
      <c r="E332" s="1"/>
      <c r="F332" s="1"/>
      <c r="G332" s="1"/>
      <c r="H332" s="1"/>
      <c r="I332" s="1"/>
      <c r="J332" s="1"/>
      <c r="K332" s="1"/>
      <c r="L332" s="2"/>
    </row>
    <row r="333" spans="1:12" ht="15" thickBot="1">
      <c r="A333" s="1"/>
      <c r="B333" s="1"/>
      <c r="C333" s="1"/>
      <c r="D333" s="1"/>
      <c r="E333" s="1"/>
      <c r="F333" s="1"/>
      <c r="G333" s="1"/>
      <c r="H333" s="1"/>
      <c r="I333" s="1"/>
      <c r="J333" s="1"/>
      <c r="K333" s="1"/>
      <c r="L333" s="2"/>
    </row>
    <row r="334" spans="1:12" ht="15" thickBot="1">
      <c r="A334" s="1"/>
      <c r="B334" s="1"/>
      <c r="C334" s="1"/>
      <c r="D334" s="1"/>
      <c r="E334" s="1"/>
      <c r="F334" s="1"/>
      <c r="G334" s="1"/>
      <c r="H334" s="1"/>
      <c r="I334" s="1"/>
      <c r="J334" s="1"/>
      <c r="K334" s="1"/>
      <c r="L334" s="2"/>
    </row>
    <row r="335" spans="1:12" ht="15" thickBot="1">
      <c r="A335" s="1"/>
      <c r="B335" s="1"/>
      <c r="C335" s="1"/>
      <c r="D335" s="1"/>
      <c r="E335" s="1"/>
      <c r="F335" s="1"/>
      <c r="G335" s="1"/>
      <c r="H335" s="1"/>
      <c r="I335" s="1"/>
      <c r="J335" s="1"/>
      <c r="K335" s="1"/>
      <c r="L335" s="2"/>
    </row>
    <row r="336" spans="1:12" ht="15" thickBot="1">
      <c r="A336" s="1"/>
      <c r="B336" s="1"/>
      <c r="C336" s="1"/>
      <c r="D336" s="1"/>
      <c r="E336" s="1"/>
      <c r="F336" s="1"/>
      <c r="G336" s="1"/>
      <c r="H336" s="1"/>
      <c r="I336" s="1"/>
      <c r="J336" s="1"/>
      <c r="K336" s="1"/>
      <c r="L336" s="2"/>
    </row>
    <row r="337" spans="1:12" ht="15" thickBot="1">
      <c r="A337" s="1"/>
      <c r="B337" s="1"/>
      <c r="C337" s="1"/>
      <c r="D337" s="1"/>
      <c r="E337" s="1"/>
      <c r="F337" s="1"/>
      <c r="G337" s="1"/>
      <c r="H337" s="1"/>
      <c r="I337" s="1"/>
      <c r="J337" s="1"/>
      <c r="K337" s="1"/>
      <c r="L337" s="2"/>
    </row>
    <row r="338" spans="1:12" ht="15" thickBot="1">
      <c r="A338" s="1"/>
      <c r="B338" s="1"/>
      <c r="C338" s="1"/>
      <c r="D338" s="1"/>
      <c r="E338" s="1"/>
      <c r="F338" s="1"/>
      <c r="G338" s="1"/>
      <c r="H338" s="1"/>
      <c r="I338" s="1"/>
      <c r="J338" s="1"/>
      <c r="K338" s="1"/>
      <c r="L338" s="2"/>
    </row>
    <row r="339" spans="1:12" ht="15" thickBot="1">
      <c r="A339" s="1"/>
      <c r="B339" s="1"/>
      <c r="C339" s="1"/>
      <c r="D339" s="1"/>
      <c r="E339" s="1"/>
      <c r="F339" s="1"/>
      <c r="G339" s="1"/>
      <c r="H339" s="1"/>
      <c r="I339" s="1"/>
      <c r="J339" s="1"/>
      <c r="K339" s="1"/>
      <c r="L339" s="2"/>
    </row>
    <row r="340" spans="1:12" ht="15" thickBot="1">
      <c r="A340" s="1"/>
      <c r="B340" s="1"/>
      <c r="C340" s="1"/>
      <c r="D340" s="1"/>
      <c r="E340" s="1"/>
      <c r="F340" s="1"/>
      <c r="G340" s="1"/>
      <c r="H340" s="1"/>
      <c r="I340" s="1"/>
      <c r="J340" s="1"/>
      <c r="K340" s="1"/>
      <c r="L340" s="2"/>
    </row>
    <row r="341" spans="1:12" ht="15" thickBot="1">
      <c r="A341" s="1"/>
      <c r="B341" s="1"/>
      <c r="C341" s="1"/>
      <c r="D341" s="1"/>
      <c r="E341" s="1"/>
      <c r="F341" s="1"/>
      <c r="G341" s="1"/>
      <c r="H341" s="1"/>
      <c r="I341" s="1"/>
      <c r="J341" s="1"/>
      <c r="K341" s="1"/>
      <c r="L341" s="2"/>
    </row>
    <row r="342" spans="1:12" ht="15" thickBot="1">
      <c r="A342" s="1"/>
      <c r="B342" s="1"/>
      <c r="C342" s="1"/>
      <c r="D342" s="1"/>
      <c r="E342" s="1"/>
      <c r="F342" s="1"/>
      <c r="G342" s="1"/>
      <c r="H342" s="1"/>
      <c r="I342" s="1"/>
      <c r="J342" s="1"/>
      <c r="K342" s="1"/>
      <c r="L342" s="2"/>
    </row>
    <row r="343" spans="1:12" ht="15" thickBot="1">
      <c r="A343" s="1"/>
      <c r="B343" s="1"/>
      <c r="C343" s="1"/>
      <c r="D343" s="1"/>
      <c r="E343" s="1"/>
      <c r="F343" s="1"/>
      <c r="G343" s="1"/>
      <c r="H343" s="1"/>
      <c r="I343" s="1"/>
      <c r="J343" s="1"/>
      <c r="K343" s="1"/>
      <c r="L343" s="2"/>
    </row>
    <row r="344" spans="1:12" ht="15" thickBot="1">
      <c r="A344" s="1"/>
      <c r="B344" s="1"/>
      <c r="C344" s="1"/>
      <c r="D344" s="1"/>
      <c r="E344" s="1"/>
      <c r="F344" s="1"/>
      <c r="G344" s="1"/>
      <c r="H344" s="1"/>
      <c r="I344" s="1"/>
      <c r="J344" s="1"/>
      <c r="K344" s="1"/>
      <c r="L344" s="2"/>
    </row>
    <row r="345" spans="1:12" ht="15" thickBot="1">
      <c r="A345" s="1"/>
      <c r="B345" s="1"/>
      <c r="C345" s="1"/>
      <c r="D345" s="1"/>
      <c r="E345" s="1"/>
      <c r="F345" s="1"/>
      <c r="G345" s="1"/>
      <c r="H345" s="1"/>
      <c r="I345" s="1"/>
      <c r="J345" s="1"/>
      <c r="K345" s="1"/>
      <c r="L345" s="2"/>
    </row>
    <row r="346" spans="1:12" ht="15" thickBot="1">
      <c r="A346" s="1"/>
      <c r="B346" s="1"/>
      <c r="C346" s="1"/>
      <c r="D346" s="1"/>
      <c r="E346" s="1"/>
      <c r="F346" s="1"/>
      <c r="G346" s="1"/>
      <c r="H346" s="1"/>
      <c r="I346" s="1"/>
      <c r="J346" s="1"/>
      <c r="K346" s="1"/>
      <c r="L346" s="2"/>
    </row>
    <row r="347" spans="1:12" ht="15" thickBot="1">
      <c r="A347" s="1"/>
      <c r="B347" s="1"/>
      <c r="C347" s="1"/>
      <c r="D347" s="1"/>
      <c r="E347" s="1"/>
      <c r="F347" s="1"/>
      <c r="G347" s="1"/>
      <c r="H347" s="1"/>
      <c r="I347" s="1"/>
      <c r="J347" s="1"/>
      <c r="K347" s="1"/>
      <c r="L347" s="2"/>
    </row>
    <row r="348" spans="1:12" ht="15" thickBot="1">
      <c r="A348" s="1"/>
      <c r="B348" s="1"/>
      <c r="C348" s="1"/>
      <c r="D348" s="1"/>
      <c r="E348" s="1"/>
      <c r="F348" s="1"/>
      <c r="G348" s="1"/>
      <c r="H348" s="1"/>
      <c r="I348" s="1"/>
      <c r="J348" s="1"/>
      <c r="K348" s="1"/>
      <c r="L348" s="2"/>
    </row>
    <row r="349" spans="1:12" ht="15" thickBot="1">
      <c r="A349" s="1"/>
      <c r="B349" s="1"/>
      <c r="C349" s="1"/>
      <c r="D349" s="1"/>
      <c r="E349" s="1"/>
      <c r="F349" s="1"/>
      <c r="G349" s="1"/>
      <c r="H349" s="1"/>
      <c r="I349" s="1"/>
      <c r="J349" s="1"/>
      <c r="K349" s="1"/>
      <c r="L349" s="2"/>
    </row>
    <row r="350" spans="1:12" ht="15" thickBot="1">
      <c r="A350" s="1"/>
      <c r="B350" s="1"/>
      <c r="C350" s="1"/>
      <c r="D350" s="1"/>
      <c r="E350" s="1"/>
      <c r="F350" s="1"/>
      <c r="G350" s="1"/>
      <c r="H350" s="1"/>
      <c r="I350" s="1"/>
      <c r="J350" s="1"/>
      <c r="K350" s="1"/>
      <c r="L350" s="2"/>
    </row>
    <row r="351" spans="1:12" ht="15" thickBot="1">
      <c r="A351" s="1"/>
      <c r="B351" s="1"/>
      <c r="C351" s="1"/>
      <c r="D351" s="1"/>
      <c r="E351" s="1"/>
      <c r="F351" s="1"/>
      <c r="G351" s="1"/>
      <c r="H351" s="1"/>
      <c r="I351" s="1"/>
      <c r="J351" s="1"/>
      <c r="K351" s="1"/>
      <c r="L351" s="2"/>
    </row>
    <row r="352" spans="1:12" ht="15" thickBot="1">
      <c r="A352" s="1"/>
      <c r="B352" s="1"/>
      <c r="C352" s="1"/>
      <c r="D352" s="1"/>
      <c r="E352" s="1"/>
      <c r="F352" s="1"/>
      <c r="G352" s="1"/>
      <c r="H352" s="1"/>
      <c r="I352" s="1"/>
      <c r="J352" s="1"/>
      <c r="K352" s="1"/>
      <c r="L352" s="2"/>
    </row>
    <row r="353" spans="1:12" ht="15" thickBot="1">
      <c r="A353" s="1"/>
      <c r="B353" s="1"/>
      <c r="C353" s="1"/>
      <c r="D353" s="1"/>
      <c r="E353" s="1"/>
      <c r="F353" s="1"/>
      <c r="G353" s="1"/>
      <c r="H353" s="1"/>
      <c r="I353" s="1"/>
      <c r="J353" s="1"/>
      <c r="K353" s="1"/>
      <c r="L353" s="2"/>
    </row>
    <row r="354" spans="1:12" ht="15" thickBot="1">
      <c r="A354" s="1"/>
      <c r="B354" s="1"/>
      <c r="C354" s="1"/>
      <c r="D354" s="1"/>
      <c r="E354" s="1"/>
      <c r="F354" s="1"/>
      <c r="G354" s="1"/>
      <c r="H354" s="1"/>
      <c r="I354" s="1"/>
      <c r="J354" s="1"/>
      <c r="K354" s="1"/>
      <c r="L354" s="2"/>
    </row>
    <row r="355" spans="1:12" ht="15" thickBot="1">
      <c r="A355" s="1"/>
      <c r="B355" s="1"/>
      <c r="C355" s="1"/>
      <c r="D355" s="1"/>
      <c r="E355" s="1"/>
      <c r="F355" s="1"/>
      <c r="G355" s="1"/>
      <c r="H355" s="1"/>
      <c r="I355" s="1"/>
      <c r="J355" s="1"/>
      <c r="K355" s="1"/>
      <c r="L355" s="2"/>
    </row>
    <row r="356" spans="1:12" ht="15" thickBot="1">
      <c r="A356" s="1"/>
      <c r="B356" s="1"/>
      <c r="C356" s="1"/>
      <c r="D356" s="1"/>
      <c r="E356" s="1"/>
      <c r="F356" s="1"/>
      <c r="G356" s="1"/>
      <c r="H356" s="1"/>
      <c r="I356" s="1"/>
      <c r="J356" s="1"/>
      <c r="K356" s="1"/>
      <c r="L356" s="2"/>
    </row>
    <row r="357" spans="1:12" ht="15" thickBot="1">
      <c r="A357" s="1"/>
      <c r="B357" s="1"/>
      <c r="C357" s="1"/>
      <c r="D357" s="1"/>
      <c r="E357" s="1"/>
      <c r="F357" s="1"/>
      <c r="G357" s="1"/>
      <c r="H357" s="1"/>
      <c r="I357" s="1"/>
      <c r="J357" s="1"/>
      <c r="K357" s="1"/>
      <c r="L357" s="2"/>
    </row>
    <row r="358" spans="1:12" ht="15" thickBot="1">
      <c r="A358" s="1"/>
      <c r="B358" s="1"/>
      <c r="C358" s="1"/>
      <c r="D358" s="1"/>
      <c r="E358" s="1"/>
      <c r="F358" s="1"/>
      <c r="G358" s="1"/>
      <c r="H358" s="1"/>
      <c r="I358" s="1"/>
      <c r="J358" s="1"/>
      <c r="K358" s="1"/>
      <c r="L358" s="2"/>
    </row>
    <row r="359" spans="1:12" ht="15" thickBot="1">
      <c r="A359" s="1"/>
      <c r="B359" s="1"/>
      <c r="C359" s="1"/>
      <c r="D359" s="1"/>
      <c r="E359" s="1"/>
      <c r="F359" s="1"/>
      <c r="G359" s="1"/>
      <c r="H359" s="1"/>
      <c r="I359" s="1"/>
      <c r="J359" s="1"/>
      <c r="K359" s="1"/>
      <c r="L359" s="2"/>
    </row>
    <row r="360" spans="1:12" ht="15" thickBot="1">
      <c r="A360" s="1"/>
      <c r="B360" s="1"/>
      <c r="C360" s="1"/>
      <c r="D360" s="1"/>
      <c r="E360" s="1"/>
      <c r="F360" s="1"/>
      <c r="G360" s="1"/>
      <c r="H360" s="1"/>
      <c r="I360" s="1"/>
      <c r="J360" s="1"/>
      <c r="K360" s="1"/>
      <c r="L360" s="2"/>
    </row>
    <row r="361" spans="1:12" ht="15" thickBot="1">
      <c r="A361" s="1"/>
      <c r="B361" s="1"/>
      <c r="C361" s="1"/>
      <c r="D361" s="1"/>
      <c r="E361" s="1"/>
      <c r="F361" s="1"/>
      <c r="G361" s="1"/>
      <c r="H361" s="1"/>
      <c r="I361" s="1"/>
      <c r="J361" s="1"/>
      <c r="K361" s="1"/>
      <c r="L361" s="2"/>
    </row>
    <row r="362" spans="1:12" ht="15" thickBot="1">
      <c r="A362" s="1"/>
      <c r="B362" s="1"/>
      <c r="C362" s="1"/>
      <c r="D362" s="1"/>
      <c r="E362" s="1"/>
      <c r="F362" s="1"/>
      <c r="G362" s="1"/>
      <c r="H362" s="1"/>
      <c r="I362" s="1"/>
      <c r="J362" s="1"/>
      <c r="K362" s="1"/>
      <c r="L362" s="2"/>
    </row>
    <row r="363" spans="1:12" ht="15" thickBot="1">
      <c r="A363" s="1"/>
      <c r="B363" s="1"/>
      <c r="C363" s="1"/>
      <c r="D363" s="1"/>
      <c r="E363" s="1"/>
      <c r="F363" s="1"/>
      <c r="G363" s="1"/>
      <c r="H363" s="1"/>
      <c r="I363" s="1"/>
      <c r="J363" s="1"/>
      <c r="K363" s="1"/>
      <c r="L363" s="2"/>
    </row>
    <row r="364" spans="1:12" ht="15" thickBot="1">
      <c r="A364" s="1"/>
      <c r="B364" s="1"/>
      <c r="C364" s="1"/>
      <c r="D364" s="1"/>
      <c r="E364" s="1"/>
      <c r="F364" s="1"/>
      <c r="G364" s="1"/>
      <c r="H364" s="1"/>
      <c r="I364" s="1"/>
      <c r="J364" s="1"/>
      <c r="K364" s="1"/>
      <c r="L364" s="2"/>
    </row>
    <row r="365" spans="1:12" ht="15" thickBot="1">
      <c r="A365" s="1"/>
      <c r="B365" s="1"/>
      <c r="C365" s="1"/>
      <c r="D365" s="1"/>
      <c r="E365" s="1"/>
      <c r="F365" s="1"/>
      <c r="G365" s="1"/>
      <c r="H365" s="1"/>
      <c r="I365" s="1"/>
      <c r="J365" s="1"/>
      <c r="K365" s="1"/>
      <c r="L365" s="2"/>
    </row>
    <row r="366" spans="1:12" ht="15" thickBot="1">
      <c r="A366" s="1"/>
      <c r="B366" s="1"/>
      <c r="C366" s="1"/>
      <c r="D366" s="1"/>
      <c r="E366" s="1"/>
      <c r="F366" s="1"/>
      <c r="G366" s="1"/>
      <c r="H366" s="1"/>
      <c r="I366" s="1"/>
      <c r="J366" s="1"/>
      <c r="K366" s="1"/>
      <c r="L366" s="2"/>
    </row>
    <row r="367" spans="1:12" ht="15" thickBot="1">
      <c r="A367" s="1"/>
      <c r="B367" s="1"/>
      <c r="C367" s="1"/>
      <c r="D367" s="1"/>
      <c r="E367" s="1"/>
      <c r="F367" s="1"/>
      <c r="G367" s="1"/>
      <c r="H367" s="1"/>
      <c r="I367" s="1"/>
      <c r="J367" s="1"/>
      <c r="K367" s="1"/>
      <c r="L367" s="2"/>
    </row>
    <row r="368" spans="1:12" ht="15" thickBot="1">
      <c r="A368" s="1"/>
      <c r="B368" s="1"/>
      <c r="C368" s="1"/>
      <c r="D368" s="1"/>
      <c r="E368" s="1"/>
      <c r="F368" s="1"/>
      <c r="G368" s="1"/>
      <c r="H368" s="1"/>
      <c r="I368" s="1"/>
      <c r="J368" s="1"/>
      <c r="K368" s="1"/>
      <c r="L368" s="2"/>
    </row>
    <row r="369" spans="1:12" ht="15" thickBot="1">
      <c r="A369" s="1"/>
      <c r="B369" s="1"/>
      <c r="C369" s="1"/>
      <c r="D369" s="1"/>
      <c r="E369" s="1"/>
      <c r="F369" s="1"/>
      <c r="G369" s="1"/>
      <c r="H369" s="1"/>
      <c r="I369" s="1"/>
      <c r="J369" s="1"/>
      <c r="K369" s="1"/>
      <c r="L369" s="2"/>
    </row>
    <row r="370" spans="1:12" ht="15" thickBot="1">
      <c r="A370" s="1"/>
      <c r="B370" s="1"/>
      <c r="C370" s="1"/>
      <c r="D370" s="1"/>
      <c r="E370" s="1"/>
      <c r="F370" s="1"/>
      <c r="G370" s="1"/>
      <c r="H370" s="1"/>
      <c r="I370" s="1"/>
      <c r="J370" s="1"/>
      <c r="K370" s="1"/>
      <c r="L370" s="2"/>
    </row>
    <row r="371" spans="1:12" ht="15" thickBot="1">
      <c r="A371" s="1"/>
      <c r="B371" s="1"/>
      <c r="C371" s="1"/>
      <c r="D371" s="1"/>
      <c r="E371" s="1"/>
      <c r="F371" s="1"/>
      <c r="G371" s="1"/>
      <c r="H371" s="1"/>
      <c r="I371" s="1"/>
      <c r="J371" s="1"/>
      <c r="K371" s="1"/>
      <c r="L371" s="2"/>
    </row>
    <row r="372" spans="1:12" ht="15" thickBot="1">
      <c r="A372" s="1"/>
      <c r="B372" s="1"/>
      <c r="C372" s="1"/>
      <c r="D372" s="1"/>
      <c r="E372" s="1"/>
      <c r="F372" s="1"/>
      <c r="G372" s="1"/>
      <c r="H372" s="1"/>
      <c r="I372" s="1"/>
      <c r="J372" s="1"/>
      <c r="K372" s="1"/>
      <c r="L372" s="2"/>
    </row>
    <row r="373" spans="1:12" ht="15" thickBot="1">
      <c r="A373" s="1"/>
      <c r="B373" s="1"/>
      <c r="C373" s="1"/>
      <c r="D373" s="1"/>
      <c r="E373" s="1"/>
      <c r="F373" s="1"/>
      <c r="G373" s="1"/>
      <c r="H373" s="1"/>
      <c r="I373" s="1"/>
      <c r="J373" s="1"/>
      <c r="K373" s="1"/>
      <c r="L373" s="2"/>
    </row>
    <row r="374" spans="1:12" ht="15" thickBot="1">
      <c r="A374" s="1"/>
      <c r="B374" s="1"/>
      <c r="C374" s="1"/>
      <c r="D374" s="1"/>
      <c r="E374" s="1"/>
      <c r="F374" s="1"/>
      <c r="G374" s="1"/>
      <c r="H374" s="1"/>
      <c r="I374" s="1"/>
      <c r="J374" s="1"/>
      <c r="K374" s="1"/>
      <c r="L374" s="2"/>
    </row>
    <row r="375" spans="1:12" ht="15" thickBot="1">
      <c r="A375" s="1"/>
      <c r="B375" s="1"/>
      <c r="C375" s="1"/>
      <c r="D375" s="1"/>
      <c r="E375" s="1"/>
      <c r="F375" s="1"/>
      <c r="G375" s="1"/>
      <c r="H375" s="1"/>
      <c r="I375" s="1"/>
      <c r="J375" s="1"/>
      <c r="K375" s="1"/>
      <c r="L375" s="2"/>
    </row>
    <row r="376" spans="1:12" ht="15" thickBot="1">
      <c r="A376" s="1"/>
      <c r="B376" s="1"/>
      <c r="C376" s="1"/>
      <c r="D376" s="1"/>
      <c r="E376" s="1"/>
      <c r="F376" s="1"/>
      <c r="G376" s="1"/>
      <c r="H376" s="1"/>
      <c r="I376" s="1"/>
      <c r="J376" s="1"/>
      <c r="K376" s="1"/>
      <c r="L376" s="2"/>
    </row>
    <row r="377" spans="1:12" ht="15" thickBot="1">
      <c r="A377" s="1"/>
      <c r="B377" s="1"/>
      <c r="C377" s="1"/>
      <c r="D377" s="1"/>
      <c r="E377" s="1"/>
      <c r="F377" s="1"/>
      <c r="G377" s="1"/>
      <c r="H377" s="1"/>
      <c r="I377" s="1"/>
      <c r="J377" s="1"/>
      <c r="K377" s="1"/>
      <c r="L377" s="2"/>
    </row>
    <row r="378" spans="1:12" ht="15" thickBot="1">
      <c r="A378" s="1"/>
      <c r="B378" s="1"/>
      <c r="C378" s="1"/>
      <c r="D378" s="1"/>
      <c r="E378" s="1"/>
      <c r="F378" s="1"/>
      <c r="G378" s="1"/>
      <c r="H378" s="1"/>
      <c r="I378" s="1"/>
      <c r="J378" s="1"/>
      <c r="K378" s="1"/>
      <c r="L378" s="2"/>
    </row>
    <row r="379" spans="1:12" ht="15" thickBot="1">
      <c r="A379" s="1"/>
      <c r="B379" s="1"/>
      <c r="C379" s="1"/>
      <c r="D379" s="1"/>
      <c r="E379" s="1"/>
      <c r="F379" s="1"/>
      <c r="G379" s="1"/>
      <c r="H379" s="1"/>
      <c r="I379" s="1"/>
      <c r="J379" s="1"/>
      <c r="K379" s="1"/>
      <c r="L379" s="2"/>
    </row>
    <row r="380" spans="1:12" ht="15" thickBot="1">
      <c r="A380" s="1"/>
      <c r="B380" s="1"/>
      <c r="C380" s="1"/>
      <c r="D380" s="1"/>
      <c r="E380" s="1"/>
      <c r="F380" s="1"/>
      <c r="G380" s="1"/>
      <c r="H380" s="1"/>
      <c r="I380" s="1"/>
      <c r="J380" s="1"/>
      <c r="K380" s="1"/>
      <c r="L380" s="2"/>
    </row>
    <row r="381" spans="1:12" ht="15" thickBot="1">
      <c r="A381" s="1"/>
      <c r="B381" s="1"/>
      <c r="C381" s="1"/>
      <c r="D381" s="1"/>
      <c r="E381" s="1"/>
      <c r="F381" s="1"/>
      <c r="G381" s="1"/>
      <c r="H381" s="1"/>
      <c r="I381" s="1"/>
      <c r="J381" s="1"/>
      <c r="K381" s="1"/>
      <c r="L381" s="2"/>
    </row>
    <row r="382" spans="1:12" ht="15" thickBot="1">
      <c r="A382" s="1"/>
      <c r="B382" s="1"/>
      <c r="C382" s="1"/>
      <c r="D382" s="1"/>
      <c r="E382" s="1"/>
      <c r="F382" s="1"/>
      <c r="G382" s="1"/>
      <c r="H382" s="1"/>
      <c r="I382" s="1"/>
      <c r="J382" s="1"/>
      <c r="K382" s="1"/>
      <c r="L382" s="2"/>
    </row>
    <row r="383" spans="1:12" ht="15" thickBot="1">
      <c r="A383" s="1"/>
      <c r="B383" s="1"/>
      <c r="C383" s="1"/>
      <c r="D383" s="1"/>
      <c r="E383" s="1"/>
      <c r="F383" s="1"/>
      <c r="G383" s="1"/>
      <c r="H383" s="1"/>
      <c r="I383" s="1"/>
      <c r="J383" s="1"/>
      <c r="K383" s="1"/>
      <c r="L383" s="2"/>
    </row>
    <row r="384" spans="1:12" ht="15" thickBot="1">
      <c r="A384" s="1"/>
      <c r="B384" s="1"/>
      <c r="C384" s="1"/>
      <c r="D384" s="1"/>
      <c r="E384" s="1"/>
      <c r="F384" s="1"/>
      <c r="G384" s="1"/>
      <c r="H384" s="1"/>
      <c r="I384" s="1"/>
      <c r="J384" s="1"/>
      <c r="K384" s="1"/>
      <c r="L384" s="2"/>
    </row>
    <row r="385" spans="1:12" ht="15" thickBot="1">
      <c r="A385" s="1"/>
      <c r="B385" s="1"/>
      <c r="C385" s="1"/>
      <c r="D385" s="1"/>
      <c r="E385" s="1"/>
      <c r="F385" s="1"/>
      <c r="G385" s="1"/>
      <c r="H385" s="1"/>
      <c r="I385" s="1"/>
      <c r="J385" s="1"/>
      <c r="K385" s="1"/>
      <c r="L385" s="2"/>
    </row>
    <row r="386" spans="1:12" ht="15" thickBot="1">
      <c r="A386" s="1"/>
      <c r="B386" s="1"/>
      <c r="C386" s="1"/>
      <c r="D386" s="1"/>
      <c r="E386" s="1"/>
      <c r="F386" s="1"/>
      <c r="G386" s="1"/>
      <c r="H386" s="1"/>
      <c r="I386" s="1"/>
      <c r="J386" s="1"/>
      <c r="K386" s="1"/>
      <c r="L386" s="2"/>
    </row>
    <row r="387" spans="1:12" ht="15" thickBot="1">
      <c r="A387" s="1"/>
      <c r="B387" s="1"/>
      <c r="C387" s="1"/>
      <c r="D387" s="1"/>
      <c r="E387" s="1"/>
      <c r="F387" s="1"/>
      <c r="G387" s="1"/>
      <c r="H387" s="1"/>
      <c r="I387" s="1"/>
      <c r="J387" s="1"/>
      <c r="K387" s="1"/>
      <c r="L387" s="2"/>
    </row>
    <row r="388" spans="1:12" ht="15" thickBot="1">
      <c r="A388" s="1"/>
      <c r="B388" s="1"/>
      <c r="C388" s="1"/>
      <c r="D388" s="1"/>
      <c r="E388" s="1"/>
      <c r="F388" s="1"/>
      <c r="G388" s="1"/>
      <c r="H388" s="1"/>
      <c r="I388" s="1"/>
      <c r="J388" s="1"/>
      <c r="K388" s="1"/>
      <c r="L388" s="2"/>
    </row>
    <row r="389" spans="1:12" ht="15" thickBot="1">
      <c r="A389" s="1"/>
      <c r="B389" s="1"/>
      <c r="C389" s="1"/>
      <c r="D389" s="1"/>
      <c r="E389" s="1"/>
      <c r="F389" s="1"/>
      <c r="G389" s="1"/>
      <c r="H389" s="1"/>
      <c r="I389" s="1"/>
      <c r="J389" s="1"/>
      <c r="K389" s="1"/>
      <c r="L389" s="2"/>
    </row>
    <row r="390" spans="1:12" ht="15" thickBot="1">
      <c r="A390" s="1"/>
      <c r="B390" s="1"/>
      <c r="C390" s="1"/>
      <c r="D390" s="1"/>
      <c r="E390" s="1"/>
      <c r="F390" s="1"/>
      <c r="G390" s="1"/>
      <c r="H390" s="1"/>
      <c r="I390" s="1"/>
      <c r="J390" s="1"/>
      <c r="K390" s="1"/>
      <c r="L390" s="2"/>
    </row>
    <row r="391" spans="1:12" ht="15" thickBot="1">
      <c r="A391" s="1"/>
      <c r="B391" s="1"/>
      <c r="C391" s="1"/>
      <c r="D391" s="1"/>
      <c r="E391" s="1"/>
      <c r="F391" s="1"/>
      <c r="G391" s="1"/>
      <c r="H391" s="1"/>
      <c r="I391" s="1"/>
      <c r="J391" s="1"/>
      <c r="K391" s="1"/>
      <c r="L391" s="2"/>
    </row>
    <row r="392" spans="1:12" ht="15" thickBot="1">
      <c r="A392" s="1"/>
      <c r="B392" s="1"/>
      <c r="C392" s="1"/>
      <c r="D392" s="1"/>
      <c r="E392" s="1"/>
      <c r="F392" s="1"/>
      <c r="G392" s="1"/>
      <c r="H392" s="1"/>
      <c r="I392" s="1"/>
      <c r="J392" s="1"/>
      <c r="K392" s="1"/>
      <c r="L392" s="2"/>
    </row>
    <row r="393" spans="1:12" ht="15" thickBot="1">
      <c r="A393" s="1"/>
      <c r="B393" s="1"/>
      <c r="C393" s="1"/>
      <c r="D393" s="1"/>
      <c r="E393" s="1"/>
      <c r="F393" s="1"/>
      <c r="G393" s="1"/>
      <c r="H393" s="1"/>
      <c r="I393" s="1"/>
      <c r="J393" s="1"/>
      <c r="K393" s="1"/>
      <c r="L393" s="2"/>
    </row>
    <row r="394" spans="1:12" ht="15" thickBot="1">
      <c r="A394" s="1"/>
      <c r="B394" s="1"/>
      <c r="C394" s="1"/>
      <c r="D394" s="1"/>
      <c r="E394" s="1"/>
      <c r="F394" s="1"/>
      <c r="G394" s="1"/>
      <c r="H394" s="1"/>
      <c r="I394" s="1"/>
      <c r="J394" s="1"/>
      <c r="K394" s="1"/>
      <c r="L394" s="2"/>
    </row>
    <row r="395" spans="1:12" ht="15" thickBot="1">
      <c r="A395" s="1"/>
      <c r="B395" s="1"/>
      <c r="C395" s="1"/>
      <c r="D395" s="1"/>
      <c r="E395" s="1"/>
      <c r="F395" s="1"/>
      <c r="G395" s="1"/>
      <c r="H395" s="1"/>
      <c r="I395" s="1"/>
      <c r="J395" s="1"/>
      <c r="K395" s="1"/>
      <c r="L395" s="2"/>
    </row>
    <row r="396" spans="1:12" ht="15" thickBot="1">
      <c r="A396" s="1"/>
      <c r="B396" s="1"/>
      <c r="C396" s="1"/>
      <c r="D396" s="1"/>
      <c r="E396" s="1"/>
      <c r="F396" s="1"/>
      <c r="G396" s="1"/>
      <c r="H396" s="1"/>
      <c r="I396" s="1"/>
      <c r="J396" s="1"/>
      <c r="K396" s="1"/>
      <c r="L396" s="2"/>
    </row>
    <row r="397" spans="1:12" ht="15" thickBot="1">
      <c r="A397" s="1"/>
      <c r="B397" s="1"/>
      <c r="C397" s="1"/>
      <c r="D397" s="1"/>
      <c r="E397" s="1"/>
      <c r="F397" s="1"/>
      <c r="G397" s="1"/>
      <c r="H397" s="1"/>
      <c r="I397" s="1"/>
      <c r="J397" s="1"/>
      <c r="K397" s="1"/>
      <c r="L397" s="2"/>
    </row>
    <row r="398" spans="1:12" ht="15" thickBot="1">
      <c r="A398" s="1"/>
      <c r="B398" s="1"/>
      <c r="C398" s="1"/>
      <c r="D398" s="1"/>
      <c r="E398" s="1"/>
      <c r="F398" s="1"/>
      <c r="G398" s="1"/>
      <c r="H398" s="1"/>
      <c r="I398" s="1"/>
      <c r="J398" s="1"/>
      <c r="K398" s="1"/>
      <c r="L398" s="2"/>
    </row>
    <row r="399" spans="1:12" ht="15" thickBot="1">
      <c r="A399" s="1"/>
      <c r="B399" s="1"/>
      <c r="C399" s="1"/>
      <c r="D399" s="1"/>
      <c r="E399" s="1"/>
      <c r="F399" s="1"/>
      <c r="G399" s="1"/>
      <c r="H399" s="1"/>
      <c r="I399" s="1"/>
      <c r="J399" s="1"/>
      <c r="K399" s="1"/>
      <c r="L399" s="2"/>
    </row>
    <row r="400" spans="1:12" ht="15" thickBot="1">
      <c r="A400" s="1"/>
      <c r="B400" s="1"/>
      <c r="C400" s="1"/>
      <c r="D400" s="1"/>
      <c r="E400" s="1"/>
      <c r="F400" s="1"/>
      <c r="G400" s="1"/>
      <c r="H400" s="1"/>
      <c r="I400" s="1"/>
      <c r="J400" s="1"/>
      <c r="K400" s="1"/>
      <c r="L400" s="2"/>
    </row>
    <row r="401" spans="1:12" ht="15" thickBot="1">
      <c r="A401" s="1"/>
      <c r="B401" s="1"/>
      <c r="C401" s="1"/>
      <c r="D401" s="1"/>
      <c r="E401" s="1"/>
      <c r="F401" s="1"/>
      <c r="G401" s="1"/>
      <c r="H401" s="1"/>
      <c r="I401" s="1"/>
      <c r="J401" s="1"/>
      <c r="K401" s="1"/>
      <c r="L401" s="2"/>
    </row>
    <row r="402" spans="1:12" ht="15" thickBot="1">
      <c r="A402" s="1"/>
      <c r="B402" s="1"/>
      <c r="C402" s="1"/>
      <c r="D402" s="1"/>
      <c r="E402" s="1"/>
      <c r="F402" s="1"/>
      <c r="G402" s="1"/>
      <c r="H402" s="1"/>
      <c r="I402" s="1"/>
      <c r="J402" s="1"/>
      <c r="K402" s="1"/>
      <c r="L402" s="2"/>
    </row>
    <row r="403" spans="1:12" ht="15" thickBot="1">
      <c r="A403" s="1"/>
      <c r="B403" s="1"/>
      <c r="C403" s="1"/>
      <c r="D403" s="1"/>
      <c r="E403" s="1"/>
      <c r="F403" s="1"/>
      <c r="G403" s="1"/>
      <c r="H403" s="1"/>
      <c r="I403" s="1"/>
      <c r="J403" s="1"/>
      <c r="K403" s="1"/>
      <c r="L403" s="2"/>
    </row>
    <row r="404" spans="1:12" ht="15" thickBot="1">
      <c r="A404" s="1"/>
      <c r="B404" s="1"/>
      <c r="C404" s="1"/>
      <c r="D404" s="1"/>
      <c r="E404" s="1"/>
      <c r="F404" s="1"/>
      <c r="G404" s="1"/>
      <c r="H404" s="1"/>
      <c r="I404" s="1"/>
      <c r="J404" s="1"/>
      <c r="K404" s="1"/>
      <c r="L404" s="2"/>
    </row>
    <row r="405" spans="1:12" ht="15" thickBot="1">
      <c r="A405" s="1"/>
      <c r="B405" s="1"/>
      <c r="C405" s="1"/>
      <c r="D405" s="1"/>
      <c r="E405" s="1"/>
      <c r="F405" s="1"/>
      <c r="G405" s="1"/>
      <c r="H405" s="1"/>
      <c r="I405" s="1"/>
      <c r="J405" s="1"/>
      <c r="K405" s="1"/>
      <c r="L405" s="2"/>
    </row>
    <row r="406" spans="1:12" ht="15" thickBot="1">
      <c r="A406" s="1"/>
      <c r="B406" s="1"/>
      <c r="C406" s="1"/>
      <c r="D406" s="1"/>
      <c r="E406" s="1"/>
      <c r="F406" s="1"/>
      <c r="G406" s="1"/>
      <c r="H406" s="1"/>
      <c r="I406" s="1"/>
      <c r="J406" s="1"/>
      <c r="K406" s="1"/>
      <c r="L406" s="2"/>
    </row>
    <row r="407" spans="1:12" ht="15" thickBot="1">
      <c r="A407" s="1"/>
      <c r="B407" s="1"/>
      <c r="C407" s="1"/>
      <c r="D407" s="1"/>
      <c r="E407" s="1"/>
      <c r="F407" s="1"/>
      <c r="G407" s="1"/>
      <c r="H407" s="1"/>
      <c r="I407" s="1"/>
      <c r="J407" s="1"/>
      <c r="K407" s="1"/>
      <c r="L407" s="2"/>
    </row>
    <row r="408" spans="1:12" ht="15" thickBot="1">
      <c r="A408" s="1"/>
      <c r="B408" s="1"/>
      <c r="C408" s="1"/>
      <c r="D408" s="1"/>
      <c r="E408" s="1"/>
      <c r="F408" s="1"/>
      <c r="G408" s="1"/>
      <c r="H408" s="1"/>
      <c r="I408" s="1"/>
      <c r="J408" s="1"/>
      <c r="K408" s="1"/>
      <c r="L408" s="2"/>
    </row>
    <row r="409" spans="1:12" ht="15" thickBot="1">
      <c r="A409" s="1"/>
      <c r="B409" s="1"/>
      <c r="C409" s="1"/>
      <c r="D409" s="1"/>
      <c r="E409" s="1"/>
      <c r="F409" s="1"/>
      <c r="G409" s="1"/>
      <c r="H409" s="1"/>
      <c r="I409" s="1"/>
      <c r="J409" s="1"/>
      <c r="K409" s="1"/>
      <c r="L409" s="2"/>
    </row>
    <row r="410" spans="1:12" ht="15" thickBot="1">
      <c r="A410" s="1"/>
      <c r="B410" s="1"/>
      <c r="C410" s="1"/>
      <c r="D410" s="1"/>
      <c r="E410" s="1"/>
      <c r="F410" s="1"/>
      <c r="G410" s="1"/>
      <c r="H410" s="1"/>
      <c r="I410" s="1"/>
      <c r="J410" s="1"/>
      <c r="K410" s="1"/>
      <c r="L410" s="2"/>
    </row>
    <row r="411" spans="1:12" ht="15" thickBot="1">
      <c r="A411" s="1"/>
      <c r="B411" s="1"/>
      <c r="C411" s="1"/>
      <c r="D411" s="1"/>
      <c r="E411" s="1"/>
      <c r="F411" s="1"/>
      <c r="G411" s="1"/>
      <c r="H411" s="1"/>
      <c r="I411" s="1"/>
      <c r="J411" s="1"/>
      <c r="K411" s="1"/>
      <c r="L411" s="2"/>
    </row>
    <row r="412" spans="1:12" ht="15" thickBot="1">
      <c r="A412" s="1"/>
      <c r="B412" s="1"/>
      <c r="C412" s="1"/>
      <c r="D412" s="1"/>
      <c r="E412" s="1"/>
      <c r="F412" s="1"/>
      <c r="G412" s="1"/>
      <c r="H412" s="1"/>
      <c r="I412" s="1"/>
      <c r="J412" s="1"/>
      <c r="K412" s="1"/>
      <c r="L412" s="2"/>
    </row>
    <row r="413" spans="1:12" ht="15" thickBot="1">
      <c r="A413" s="1"/>
      <c r="B413" s="1"/>
      <c r="C413" s="1"/>
      <c r="D413" s="1"/>
      <c r="E413" s="1"/>
      <c r="F413" s="1"/>
      <c r="G413" s="1"/>
      <c r="H413" s="1"/>
      <c r="I413" s="1"/>
      <c r="J413" s="1"/>
      <c r="K413" s="1"/>
      <c r="L413" s="2"/>
    </row>
    <row r="414" spans="1:12" ht="15" thickBot="1">
      <c r="A414" s="1"/>
      <c r="B414" s="1"/>
      <c r="C414" s="1"/>
      <c r="D414" s="1"/>
      <c r="E414" s="1"/>
      <c r="F414" s="1"/>
      <c r="G414" s="1"/>
      <c r="H414" s="1"/>
      <c r="I414" s="1"/>
      <c r="J414" s="1"/>
      <c r="K414" s="1"/>
      <c r="L414" s="2"/>
    </row>
    <row r="415" spans="1:12" ht="15" thickBot="1">
      <c r="A415" s="1"/>
      <c r="B415" s="1"/>
      <c r="C415" s="1"/>
      <c r="D415" s="1"/>
      <c r="E415" s="1"/>
      <c r="F415" s="1"/>
      <c r="G415" s="1"/>
      <c r="H415" s="1"/>
      <c r="I415" s="1"/>
      <c r="J415" s="1"/>
      <c r="K415" s="1"/>
      <c r="L415" s="2"/>
    </row>
    <row r="416" spans="1:12" ht="15" thickBot="1">
      <c r="A416" s="1"/>
      <c r="B416" s="1"/>
      <c r="C416" s="1"/>
      <c r="D416" s="1"/>
      <c r="E416" s="1"/>
      <c r="F416" s="1"/>
      <c r="G416" s="1"/>
      <c r="H416" s="1"/>
      <c r="I416" s="1"/>
      <c r="J416" s="1"/>
      <c r="K416" s="1"/>
      <c r="L416" s="2"/>
    </row>
    <row r="417" spans="1:12" ht="15" thickBot="1">
      <c r="A417" s="1"/>
      <c r="B417" s="1"/>
      <c r="C417" s="1"/>
      <c r="D417" s="1"/>
      <c r="E417" s="1"/>
      <c r="F417" s="1"/>
      <c r="G417" s="1"/>
      <c r="H417" s="1"/>
      <c r="I417" s="1"/>
      <c r="J417" s="1"/>
      <c r="K417" s="1"/>
      <c r="L417" s="2"/>
    </row>
    <row r="418" spans="1:12" ht="15" thickBot="1">
      <c r="A418" s="1"/>
      <c r="B418" s="1"/>
      <c r="C418" s="1"/>
      <c r="D418" s="1"/>
      <c r="E418" s="1"/>
      <c r="F418" s="1"/>
      <c r="G418" s="1"/>
      <c r="H418" s="1"/>
      <c r="I418" s="1"/>
      <c r="J418" s="1"/>
      <c r="K418" s="1"/>
      <c r="L418" s="2"/>
    </row>
    <row r="419" spans="1:12" ht="15" thickBot="1">
      <c r="A419" s="1"/>
      <c r="B419" s="1"/>
      <c r="C419" s="1"/>
      <c r="D419" s="1"/>
      <c r="E419" s="1"/>
      <c r="F419" s="1"/>
      <c r="G419" s="1"/>
      <c r="H419" s="1"/>
      <c r="I419" s="1"/>
      <c r="J419" s="1"/>
      <c r="K419" s="1"/>
      <c r="L419" s="2"/>
    </row>
    <row r="420" spans="1:12" ht="15" thickBot="1">
      <c r="A420" s="1"/>
      <c r="B420" s="1"/>
      <c r="C420" s="1"/>
      <c r="D420" s="1"/>
      <c r="E420" s="1"/>
      <c r="F420" s="1"/>
      <c r="G420" s="1"/>
      <c r="H420" s="1"/>
      <c r="I420" s="1"/>
      <c r="J420" s="1"/>
      <c r="K420" s="1"/>
      <c r="L420" s="2"/>
    </row>
    <row r="421" spans="1:12" ht="15" thickBot="1">
      <c r="A421" s="1"/>
      <c r="B421" s="1"/>
      <c r="C421" s="1"/>
      <c r="D421" s="1"/>
      <c r="E421" s="1"/>
      <c r="F421" s="1"/>
      <c r="G421" s="1"/>
      <c r="H421" s="1"/>
      <c r="I421" s="1"/>
      <c r="J421" s="1"/>
      <c r="K421" s="1"/>
      <c r="L421" s="2"/>
    </row>
    <row r="422" spans="1:12" ht="15" thickBot="1">
      <c r="A422" s="1"/>
      <c r="B422" s="1"/>
      <c r="C422" s="1"/>
      <c r="D422" s="1"/>
      <c r="E422" s="1"/>
      <c r="F422" s="1"/>
      <c r="G422" s="1"/>
      <c r="H422" s="1"/>
      <c r="I422" s="1"/>
      <c r="J422" s="1"/>
      <c r="K422" s="1"/>
      <c r="L422" s="2"/>
    </row>
    <row r="423" spans="1:12" ht="15" thickBot="1">
      <c r="A423" s="1"/>
      <c r="B423" s="1"/>
      <c r="C423" s="1"/>
      <c r="D423" s="1"/>
      <c r="E423" s="1"/>
      <c r="F423" s="1"/>
      <c r="G423" s="1"/>
      <c r="H423" s="1"/>
      <c r="I423" s="1"/>
      <c r="J423" s="1"/>
      <c r="K423" s="1"/>
      <c r="L423" s="2"/>
    </row>
    <row r="424" spans="1:12" ht="15" thickBot="1">
      <c r="A424" s="1"/>
      <c r="B424" s="1"/>
      <c r="C424" s="1"/>
      <c r="D424" s="1"/>
      <c r="E424" s="1"/>
      <c r="F424" s="1"/>
      <c r="G424" s="1"/>
      <c r="H424" s="1"/>
      <c r="I424" s="1"/>
      <c r="J424" s="1"/>
      <c r="K424" s="1"/>
      <c r="L424" s="2"/>
    </row>
    <row r="425" spans="1:12" ht="15" thickBot="1">
      <c r="A425" s="1"/>
      <c r="B425" s="1"/>
      <c r="C425" s="1"/>
      <c r="D425" s="1"/>
      <c r="E425" s="1"/>
      <c r="F425" s="1"/>
      <c r="G425" s="1"/>
      <c r="H425" s="1"/>
      <c r="I425" s="1"/>
      <c r="J425" s="1"/>
      <c r="K425" s="1"/>
      <c r="L425" s="2"/>
    </row>
    <row r="426" spans="1:12" ht="15" thickBot="1">
      <c r="A426" s="1"/>
      <c r="B426" s="1"/>
      <c r="C426" s="1"/>
      <c r="D426" s="1"/>
      <c r="E426" s="1"/>
      <c r="F426" s="1"/>
      <c r="G426" s="1"/>
      <c r="H426" s="1"/>
      <c r="I426" s="1"/>
      <c r="J426" s="1"/>
      <c r="K426" s="1"/>
      <c r="L426" s="2"/>
    </row>
    <row r="427" spans="1:12" ht="15" thickBot="1">
      <c r="A427" s="1"/>
      <c r="B427" s="1"/>
      <c r="C427" s="1"/>
      <c r="D427" s="1"/>
      <c r="E427" s="1"/>
      <c r="F427" s="1"/>
      <c r="G427" s="1"/>
      <c r="H427" s="1"/>
      <c r="I427" s="1"/>
      <c r="J427" s="1"/>
      <c r="K427" s="1"/>
      <c r="L427" s="2"/>
    </row>
    <row r="428" spans="1:12" ht="15" thickBot="1">
      <c r="A428" s="1"/>
      <c r="B428" s="1"/>
      <c r="C428" s="1"/>
      <c r="D428" s="1"/>
      <c r="E428" s="1"/>
      <c r="F428" s="1"/>
      <c r="G428" s="1"/>
      <c r="H428" s="1"/>
      <c r="I428" s="1"/>
      <c r="J428" s="1"/>
      <c r="K428" s="1"/>
      <c r="L428" s="2"/>
    </row>
    <row r="429" spans="1:12" ht="15" thickBot="1">
      <c r="A429" s="1"/>
      <c r="B429" s="1"/>
      <c r="C429" s="1"/>
      <c r="D429" s="1"/>
      <c r="E429" s="1"/>
      <c r="F429" s="1"/>
      <c r="G429" s="1"/>
      <c r="H429" s="1"/>
      <c r="I429" s="1"/>
      <c r="J429" s="1"/>
      <c r="K429" s="1"/>
      <c r="L429" s="2"/>
    </row>
    <row r="430" spans="1:12" ht="15" thickBot="1">
      <c r="A430" s="1"/>
      <c r="B430" s="1"/>
      <c r="C430" s="1"/>
      <c r="D430" s="1"/>
      <c r="E430" s="1"/>
      <c r="F430" s="1"/>
      <c r="G430" s="1"/>
      <c r="H430" s="1"/>
      <c r="I430" s="1"/>
      <c r="J430" s="1"/>
      <c r="K430" s="1"/>
      <c r="L430" s="2"/>
    </row>
    <row r="431" spans="1:12" ht="15" thickBot="1">
      <c r="A431" s="1"/>
      <c r="B431" s="1"/>
      <c r="C431" s="1"/>
      <c r="D431" s="1"/>
      <c r="E431" s="1"/>
      <c r="F431" s="1"/>
      <c r="G431" s="1"/>
      <c r="H431" s="1"/>
      <c r="I431" s="1"/>
      <c r="J431" s="1"/>
      <c r="K431" s="1"/>
      <c r="L431" s="2"/>
    </row>
    <row r="432" spans="1:12" ht="15" thickBot="1">
      <c r="A432" s="1"/>
      <c r="B432" s="1"/>
      <c r="C432" s="1"/>
      <c r="D432" s="1"/>
      <c r="E432" s="1"/>
      <c r="F432" s="1"/>
      <c r="G432" s="1"/>
      <c r="H432" s="1"/>
      <c r="I432" s="1"/>
      <c r="J432" s="1"/>
      <c r="K432" s="1"/>
      <c r="L432" s="2"/>
    </row>
    <row r="433" spans="1:12" ht="15" thickBot="1">
      <c r="A433" s="1"/>
      <c r="B433" s="1"/>
      <c r="C433" s="1"/>
      <c r="D433" s="1"/>
      <c r="E433" s="1"/>
      <c r="F433" s="1"/>
      <c r="G433" s="1"/>
      <c r="H433" s="1"/>
      <c r="I433" s="1"/>
      <c r="J433" s="1"/>
      <c r="K433" s="1"/>
      <c r="L433" s="2"/>
    </row>
    <row r="434" spans="1:12" ht="15" thickBot="1">
      <c r="A434" s="1"/>
      <c r="B434" s="1"/>
      <c r="C434" s="1"/>
      <c r="D434" s="1"/>
      <c r="E434" s="1"/>
      <c r="F434" s="1"/>
      <c r="G434" s="1"/>
      <c r="H434" s="1"/>
      <c r="I434" s="1"/>
      <c r="J434" s="1"/>
      <c r="K434" s="1"/>
      <c r="L434" s="2"/>
    </row>
    <row r="435" spans="1:12" ht="15" thickBot="1">
      <c r="A435" s="1"/>
      <c r="B435" s="1"/>
      <c r="C435" s="1"/>
      <c r="D435" s="1"/>
      <c r="E435" s="1"/>
      <c r="F435" s="1"/>
      <c r="G435" s="1"/>
      <c r="H435" s="1"/>
      <c r="I435" s="1"/>
      <c r="J435" s="1"/>
      <c r="K435" s="1"/>
      <c r="L435" s="2"/>
    </row>
    <row r="436" spans="1:12" ht="15" thickBot="1">
      <c r="A436" s="1"/>
      <c r="B436" s="1"/>
      <c r="C436" s="1"/>
      <c r="D436" s="1"/>
      <c r="E436" s="1"/>
      <c r="F436" s="1"/>
      <c r="G436" s="1"/>
      <c r="H436" s="1"/>
      <c r="I436" s="1"/>
      <c r="J436" s="1"/>
      <c r="K436" s="1"/>
      <c r="L436" s="2"/>
    </row>
    <row r="437" spans="1:12" ht="15" thickBot="1">
      <c r="A437" s="1"/>
      <c r="B437" s="1"/>
      <c r="C437" s="1"/>
      <c r="D437" s="1"/>
      <c r="E437" s="1"/>
      <c r="F437" s="1"/>
      <c r="G437" s="1"/>
      <c r="H437" s="1"/>
      <c r="I437" s="1"/>
      <c r="J437" s="1"/>
      <c r="K437" s="1"/>
      <c r="L437" s="2"/>
    </row>
    <row r="438" spans="1:12" ht="15" thickBot="1">
      <c r="A438" s="1"/>
      <c r="B438" s="1"/>
      <c r="C438" s="1"/>
      <c r="D438" s="1"/>
      <c r="E438" s="1"/>
      <c r="F438" s="1"/>
      <c r="G438" s="1"/>
      <c r="H438" s="1"/>
      <c r="I438" s="1"/>
      <c r="J438" s="1"/>
      <c r="K438" s="1"/>
      <c r="L438" s="2"/>
    </row>
    <row r="439" spans="1:12" ht="15" thickBot="1">
      <c r="A439" s="1"/>
      <c r="B439" s="1"/>
      <c r="C439" s="1"/>
      <c r="D439" s="1"/>
      <c r="E439" s="1"/>
      <c r="F439" s="1"/>
      <c r="G439" s="1"/>
      <c r="H439" s="1"/>
      <c r="I439" s="1"/>
      <c r="J439" s="1"/>
      <c r="K439" s="1"/>
      <c r="L439" s="2"/>
    </row>
    <row r="440" spans="1:12" ht="15" thickBot="1">
      <c r="A440" s="1"/>
      <c r="B440" s="1"/>
      <c r="C440" s="1"/>
      <c r="D440" s="1"/>
      <c r="E440" s="1"/>
      <c r="F440" s="1"/>
      <c r="G440" s="1"/>
      <c r="H440" s="1"/>
      <c r="I440" s="1"/>
      <c r="J440" s="1"/>
      <c r="K440" s="1"/>
      <c r="L440" s="2"/>
    </row>
    <row r="441" spans="1:12" ht="15" thickBot="1">
      <c r="A441" s="1"/>
      <c r="B441" s="1"/>
      <c r="C441" s="1"/>
      <c r="D441" s="1"/>
      <c r="E441" s="1"/>
      <c r="F441" s="1"/>
      <c r="G441" s="1"/>
      <c r="H441" s="1"/>
      <c r="I441" s="1"/>
      <c r="J441" s="1"/>
      <c r="K441" s="1"/>
      <c r="L441" s="2"/>
    </row>
    <row r="442" spans="1:12" ht="15" thickBot="1">
      <c r="A442" s="1"/>
      <c r="B442" s="1"/>
      <c r="C442" s="1"/>
      <c r="D442" s="1"/>
      <c r="E442" s="1"/>
      <c r="F442" s="1"/>
      <c r="G442" s="1"/>
      <c r="H442" s="1"/>
      <c r="I442" s="1"/>
      <c r="J442" s="1"/>
      <c r="K442" s="1"/>
      <c r="L442" s="2"/>
    </row>
    <row r="443" spans="1:12" ht="15" thickBot="1">
      <c r="A443" s="1"/>
      <c r="B443" s="1"/>
      <c r="C443" s="1"/>
      <c r="D443" s="1"/>
      <c r="E443" s="1"/>
      <c r="F443" s="1"/>
      <c r="G443" s="1"/>
      <c r="H443" s="1"/>
      <c r="I443" s="1"/>
      <c r="J443" s="1"/>
      <c r="K443" s="1"/>
      <c r="L443" s="2"/>
    </row>
    <row r="444" spans="1:12" ht="15" thickBot="1">
      <c r="A444" s="1"/>
      <c r="B444" s="1"/>
      <c r="C444" s="1"/>
      <c r="D444" s="1"/>
      <c r="E444" s="1"/>
      <c r="F444" s="1"/>
      <c r="G444" s="1"/>
      <c r="H444" s="1"/>
      <c r="I444" s="1"/>
      <c r="J444" s="1"/>
      <c r="K444" s="1"/>
      <c r="L444" s="2"/>
    </row>
    <row r="445" spans="1:12" ht="15" thickBot="1">
      <c r="A445" s="1"/>
      <c r="B445" s="1"/>
      <c r="C445" s="1"/>
      <c r="D445" s="1"/>
      <c r="E445" s="1"/>
      <c r="F445" s="1"/>
      <c r="G445" s="1"/>
      <c r="H445" s="1"/>
      <c r="I445" s="1"/>
      <c r="J445" s="1"/>
      <c r="K445" s="1"/>
      <c r="L445" s="2"/>
    </row>
    <row r="446" spans="1:12" ht="15" thickBot="1">
      <c r="A446" s="1"/>
      <c r="B446" s="1"/>
      <c r="C446" s="1"/>
      <c r="D446" s="1"/>
      <c r="E446" s="1"/>
      <c r="F446" s="1"/>
      <c r="G446" s="1"/>
      <c r="H446" s="1"/>
      <c r="I446" s="1"/>
      <c r="J446" s="1"/>
      <c r="K446" s="1"/>
      <c r="L446" s="2"/>
    </row>
    <row r="447" spans="1:12" ht="15" thickBot="1">
      <c r="A447" s="1"/>
      <c r="B447" s="1"/>
      <c r="C447" s="1"/>
      <c r="D447" s="1"/>
      <c r="E447" s="1"/>
      <c r="F447" s="1"/>
      <c r="G447" s="1"/>
      <c r="H447" s="1"/>
      <c r="I447" s="1"/>
      <c r="J447" s="1"/>
      <c r="K447" s="1"/>
      <c r="L447" s="2"/>
    </row>
    <row r="448" spans="1:12" ht="15" thickBot="1">
      <c r="A448" s="1"/>
      <c r="B448" s="1"/>
      <c r="C448" s="1"/>
      <c r="D448" s="1"/>
      <c r="E448" s="1"/>
      <c r="F448" s="1"/>
      <c r="G448" s="1"/>
      <c r="H448" s="1"/>
      <c r="I448" s="1"/>
      <c r="J448" s="1"/>
      <c r="K448" s="1"/>
      <c r="L448" s="2"/>
    </row>
    <row r="449" spans="1:12" ht="15" thickBot="1">
      <c r="A449" s="1"/>
      <c r="B449" s="1"/>
      <c r="C449" s="1"/>
      <c r="D449" s="1"/>
      <c r="E449" s="1"/>
      <c r="F449" s="1"/>
      <c r="G449" s="1"/>
      <c r="H449" s="1"/>
      <c r="I449" s="1"/>
      <c r="J449" s="1"/>
      <c r="K449" s="1"/>
      <c r="L449" s="2"/>
    </row>
    <row r="450" spans="1:12" ht="15" thickBot="1">
      <c r="A450" s="1"/>
      <c r="B450" s="1"/>
      <c r="C450" s="1"/>
      <c r="D450" s="1"/>
      <c r="E450" s="1"/>
      <c r="F450" s="1"/>
      <c r="G450" s="1"/>
      <c r="H450" s="1"/>
      <c r="I450" s="1"/>
      <c r="J450" s="1"/>
      <c r="K450" s="1"/>
      <c r="L450" s="2"/>
    </row>
    <row r="451" spans="1:12" ht="15" thickBot="1">
      <c r="A451" s="1"/>
      <c r="B451" s="1"/>
      <c r="C451" s="1"/>
      <c r="D451" s="1"/>
      <c r="E451" s="1"/>
      <c r="F451" s="1"/>
      <c r="G451" s="1"/>
      <c r="H451" s="1"/>
      <c r="I451" s="1"/>
      <c r="J451" s="1"/>
      <c r="K451" s="1"/>
      <c r="L451" s="2"/>
    </row>
    <row r="452" spans="1:12" ht="15" thickBot="1">
      <c r="A452" s="1"/>
      <c r="B452" s="1"/>
      <c r="C452" s="1"/>
      <c r="D452" s="1"/>
      <c r="E452" s="1"/>
      <c r="F452" s="1"/>
      <c r="G452" s="1"/>
      <c r="H452" s="1"/>
      <c r="I452" s="1"/>
      <c r="J452" s="1"/>
      <c r="K452" s="1"/>
      <c r="L452" s="2"/>
    </row>
    <row r="453" spans="1:12" ht="15" thickBot="1">
      <c r="A453" s="1"/>
      <c r="B453" s="1"/>
      <c r="C453" s="1"/>
      <c r="D453" s="1"/>
      <c r="E453" s="1"/>
      <c r="F453" s="1"/>
      <c r="G453" s="1"/>
      <c r="H453" s="1"/>
      <c r="I453" s="1"/>
      <c r="J453" s="1"/>
      <c r="K453" s="1"/>
      <c r="L453" s="2"/>
    </row>
    <row r="454" spans="1:12" ht="15" thickBot="1">
      <c r="A454" s="1"/>
      <c r="B454" s="1"/>
      <c r="C454" s="1"/>
      <c r="D454" s="1"/>
      <c r="E454" s="1"/>
      <c r="F454" s="1"/>
      <c r="G454" s="1"/>
      <c r="H454" s="1"/>
      <c r="I454" s="1"/>
      <c r="J454" s="1"/>
      <c r="K454" s="1"/>
      <c r="L454" s="2"/>
    </row>
    <row r="455" spans="1:12" ht="15" thickBot="1">
      <c r="A455" s="1"/>
      <c r="B455" s="1"/>
      <c r="C455" s="1"/>
      <c r="D455" s="1"/>
      <c r="E455" s="1"/>
      <c r="F455" s="1"/>
      <c r="G455" s="1"/>
      <c r="H455" s="1"/>
      <c r="I455" s="1"/>
      <c r="J455" s="1"/>
      <c r="K455" s="1"/>
      <c r="L455" s="2"/>
    </row>
    <row r="456" spans="1:12" ht="15" thickBot="1">
      <c r="A456" s="1"/>
      <c r="B456" s="1"/>
      <c r="C456" s="1"/>
      <c r="D456" s="1"/>
      <c r="E456" s="1"/>
      <c r="F456" s="1"/>
      <c r="G456" s="1"/>
      <c r="H456" s="1"/>
      <c r="I456" s="1"/>
      <c r="J456" s="1"/>
      <c r="K456" s="1"/>
      <c r="L456" s="2"/>
    </row>
    <row r="457" spans="1:12" ht="15" thickBot="1">
      <c r="A457" s="1"/>
      <c r="B457" s="1"/>
      <c r="C457" s="1"/>
      <c r="D457" s="1"/>
      <c r="E457" s="1"/>
      <c r="F457" s="1"/>
      <c r="G457" s="1"/>
      <c r="H457" s="1"/>
      <c r="I457" s="1"/>
      <c r="J457" s="1"/>
      <c r="K457" s="1"/>
      <c r="L457" s="2"/>
    </row>
    <row r="458" spans="1:12" ht="15" thickBot="1">
      <c r="A458" s="1"/>
      <c r="B458" s="1"/>
      <c r="C458" s="1"/>
      <c r="D458" s="1"/>
      <c r="E458" s="1"/>
      <c r="F458" s="1"/>
      <c r="G458" s="1"/>
      <c r="H458" s="1"/>
      <c r="I458" s="1"/>
      <c r="J458" s="1"/>
      <c r="K458" s="1"/>
      <c r="L458" s="2"/>
    </row>
    <row r="459" spans="1:12" ht="15" thickBot="1">
      <c r="A459" s="1"/>
      <c r="B459" s="1"/>
      <c r="C459" s="1"/>
      <c r="D459" s="1"/>
      <c r="E459" s="1"/>
      <c r="F459" s="1"/>
      <c r="G459" s="1"/>
      <c r="H459" s="1"/>
      <c r="I459" s="1"/>
      <c r="J459" s="1"/>
      <c r="K459" s="1"/>
      <c r="L459" s="2"/>
    </row>
    <row r="460" spans="1:12" ht="15" thickBot="1">
      <c r="A460" s="1"/>
      <c r="B460" s="1"/>
      <c r="C460" s="1"/>
      <c r="D460" s="1"/>
      <c r="E460" s="1"/>
      <c r="F460" s="1"/>
      <c r="G460" s="1"/>
      <c r="H460" s="1"/>
      <c r="I460" s="1"/>
      <c r="J460" s="1"/>
      <c r="K460" s="1"/>
      <c r="L460" s="2"/>
    </row>
    <row r="461" spans="1:12" ht="15" thickBot="1">
      <c r="A461" s="1"/>
      <c r="B461" s="1"/>
      <c r="C461" s="1"/>
      <c r="D461" s="1"/>
      <c r="E461" s="1"/>
      <c r="F461" s="1"/>
      <c r="G461" s="1"/>
      <c r="H461" s="1"/>
      <c r="I461" s="1"/>
      <c r="J461" s="1"/>
      <c r="K461" s="1"/>
      <c r="L461" s="2"/>
    </row>
    <row r="462" spans="1:12" ht="15" thickBot="1">
      <c r="A462" s="1"/>
      <c r="B462" s="1"/>
      <c r="C462" s="1"/>
      <c r="D462" s="1"/>
      <c r="E462" s="1"/>
      <c r="F462" s="1"/>
      <c r="G462" s="1"/>
      <c r="H462" s="1"/>
      <c r="I462" s="1"/>
      <c r="J462" s="1"/>
      <c r="K462" s="1"/>
      <c r="L462" s="2"/>
    </row>
    <row r="463" spans="1:12" ht="15" thickBot="1">
      <c r="A463" s="1"/>
      <c r="B463" s="1"/>
      <c r="C463" s="1"/>
      <c r="D463" s="1"/>
      <c r="E463" s="1"/>
      <c r="F463" s="1"/>
      <c r="G463" s="1"/>
      <c r="H463" s="1"/>
      <c r="I463" s="1"/>
      <c r="J463" s="1"/>
      <c r="K463" s="1"/>
      <c r="L463" s="2"/>
    </row>
    <row r="464" spans="1:12" ht="15" thickBot="1">
      <c r="A464" s="1"/>
      <c r="B464" s="1"/>
      <c r="C464" s="1"/>
      <c r="D464" s="1"/>
      <c r="E464" s="1"/>
      <c r="F464" s="1"/>
      <c r="G464" s="1"/>
      <c r="H464" s="1"/>
      <c r="I464" s="1"/>
      <c r="J464" s="1"/>
      <c r="K464" s="1"/>
      <c r="L464" s="2"/>
    </row>
    <row r="465" spans="1:12" ht="15" thickBot="1">
      <c r="A465" s="1"/>
      <c r="B465" s="1"/>
      <c r="C465" s="1"/>
      <c r="D465" s="1"/>
      <c r="E465" s="1"/>
      <c r="F465" s="1"/>
      <c r="G465" s="1"/>
      <c r="H465" s="1"/>
      <c r="I465" s="1"/>
      <c r="J465" s="1"/>
      <c r="K465" s="1"/>
      <c r="L465" s="2"/>
    </row>
    <row r="466" spans="1:12" ht="15" thickBot="1">
      <c r="A466" s="1"/>
      <c r="B466" s="1"/>
      <c r="C466" s="1"/>
      <c r="D466" s="1"/>
      <c r="E466" s="1"/>
      <c r="F466" s="1"/>
      <c r="G466" s="1"/>
      <c r="H466" s="1"/>
      <c r="I466" s="1"/>
      <c r="J466" s="1"/>
      <c r="K466" s="1"/>
      <c r="L466" s="2"/>
    </row>
    <row r="467" spans="1:12" ht="15" thickBot="1">
      <c r="A467" s="1"/>
      <c r="B467" s="1"/>
      <c r="C467" s="1"/>
      <c r="D467" s="1"/>
      <c r="E467" s="1"/>
      <c r="F467" s="1"/>
      <c r="G467" s="1"/>
      <c r="H467" s="1"/>
      <c r="I467" s="1"/>
      <c r="J467" s="1"/>
      <c r="K467" s="1"/>
      <c r="L467" s="2"/>
    </row>
    <row r="468" spans="1:12" ht="15" thickBot="1">
      <c r="A468" s="1"/>
      <c r="B468" s="1"/>
      <c r="C468" s="1"/>
      <c r="D468" s="1"/>
      <c r="E468" s="1"/>
      <c r="F468" s="1"/>
      <c r="G468" s="1"/>
      <c r="H468" s="1"/>
      <c r="I468" s="1"/>
      <c r="J468" s="1"/>
      <c r="K468" s="1"/>
      <c r="L468" s="2"/>
    </row>
    <row r="469" spans="1:12" ht="15" thickBot="1">
      <c r="A469" s="1"/>
      <c r="B469" s="1"/>
      <c r="C469" s="1"/>
      <c r="D469" s="1"/>
      <c r="E469" s="1"/>
      <c r="F469" s="1"/>
      <c r="G469" s="1"/>
      <c r="H469" s="1"/>
      <c r="I469" s="1"/>
      <c r="J469" s="1"/>
      <c r="K469" s="1"/>
      <c r="L469" s="2"/>
    </row>
    <row r="470" spans="1:12" ht="15" thickBot="1">
      <c r="A470" s="1"/>
      <c r="B470" s="1"/>
      <c r="C470" s="1"/>
      <c r="D470" s="1"/>
      <c r="E470" s="1"/>
      <c r="F470" s="1"/>
      <c r="G470" s="1"/>
      <c r="H470" s="1"/>
      <c r="I470" s="1"/>
      <c r="J470" s="1"/>
      <c r="K470" s="1"/>
      <c r="L470" s="2"/>
    </row>
    <row r="471" spans="1:12" ht="15" thickBot="1">
      <c r="A471" s="1"/>
      <c r="B471" s="1"/>
      <c r="C471" s="1"/>
      <c r="D471" s="1"/>
      <c r="E471" s="1"/>
      <c r="F471" s="1"/>
      <c r="G471" s="1"/>
      <c r="H471" s="1"/>
      <c r="I471" s="1"/>
      <c r="J471" s="1"/>
      <c r="K471" s="1"/>
      <c r="L471" s="2"/>
    </row>
    <row r="472" spans="1:12" ht="15" thickBot="1">
      <c r="A472" s="1"/>
      <c r="B472" s="1"/>
      <c r="C472" s="1"/>
      <c r="D472" s="1"/>
      <c r="E472" s="1"/>
      <c r="F472" s="1"/>
      <c r="G472" s="1"/>
      <c r="H472" s="1"/>
      <c r="I472" s="1"/>
      <c r="J472" s="1"/>
      <c r="K472" s="1"/>
      <c r="L472" s="2"/>
    </row>
    <row r="473" spans="1:12" ht="15" thickBot="1">
      <c r="A473" s="1"/>
      <c r="B473" s="1"/>
      <c r="C473" s="1"/>
      <c r="D473" s="1"/>
      <c r="E473" s="1"/>
      <c r="F473" s="1"/>
      <c r="G473" s="1"/>
      <c r="H473" s="1"/>
      <c r="I473" s="1"/>
      <c r="J473" s="1"/>
      <c r="K473" s="1"/>
      <c r="L473" s="2"/>
    </row>
    <row r="474" spans="1:12" ht="15" thickBot="1">
      <c r="A474" s="1"/>
      <c r="B474" s="1"/>
      <c r="C474" s="1"/>
      <c r="D474" s="1"/>
      <c r="E474" s="1"/>
      <c r="F474" s="1"/>
      <c r="G474" s="1"/>
      <c r="H474" s="1"/>
      <c r="I474" s="1"/>
      <c r="J474" s="1"/>
      <c r="K474" s="1"/>
      <c r="L474" s="2"/>
    </row>
    <row r="475" spans="1:12" ht="15" thickBot="1">
      <c r="A475" s="1"/>
      <c r="B475" s="1"/>
      <c r="C475" s="1"/>
      <c r="D475" s="1"/>
      <c r="E475" s="1"/>
      <c r="F475" s="1"/>
      <c r="G475" s="1"/>
      <c r="H475" s="1"/>
      <c r="I475" s="1"/>
      <c r="J475" s="1"/>
      <c r="K475" s="1"/>
      <c r="L475" s="2"/>
    </row>
    <row r="476" spans="1:12" ht="15" thickBot="1">
      <c r="A476" s="1"/>
      <c r="B476" s="1"/>
      <c r="C476" s="1"/>
      <c r="D476" s="1"/>
      <c r="E476" s="1"/>
      <c r="F476" s="1"/>
      <c r="G476" s="1"/>
      <c r="H476" s="1"/>
      <c r="I476" s="1"/>
      <c r="J476" s="1"/>
      <c r="K476" s="1"/>
      <c r="L476" s="2"/>
    </row>
    <row r="477" spans="1:12" ht="15" thickBot="1">
      <c r="A477" s="1"/>
      <c r="B477" s="1"/>
      <c r="C477" s="1"/>
      <c r="D477" s="1"/>
      <c r="E477" s="1"/>
      <c r="F477" s="1"/>
      <c r="G477" s="1"/>
      <c r="H477" s="1"/>
      <c r="I477" s="1"/>
      <c r="J477" s="1"/>
      <c r="K477" s="1"/>
      <c r="L477" s="2"/>
    </row>
    <row r="478" spans="1:12" ht="15" thickBot="1">
      <c r="A478" s="1"/>
      <c r="B478" s="1"/>
      <c r="C478" s="1"/>
      <c r="D478" s="1"/>
      <c r="E478" s="1"/>
      <c r="F478" s="1"/>
      <c r="G478" s="1"/>
      <c r="H478" s="1"/>
      <c r="I478" s="1"/>
      <c r="J478" s="1"/>
      <c r="K478" s="1"/>
      <c r="L478" s="2"/>
    </row>
    <row r="479" spans="1:12" ht="15" thickBot="1">
      <c r="A479" s="1"/>
      <c r="B479" s="1"/>
      <c r="C479" s="1"/>
      <c r="D479" s="1"/>
      <c r="E479" s="1"/>
      <c r="F479" s="1"/>
      <c r="G479" s="1"/>
      <c r="H479" s="1"/>
      <c r="I479" s="1"/>
      <c r="J479" s="1"/>
      <c r="K479" s="1"/>
      <c r="L479" s="2"/>
    </row>
    <row r="480" spans="1:12" ht="15" thickBot="1">
      <c r="A480" s="1"/>
      <c r="B480" s="1"/>
      <c r="C480" s="1"/>
      <c r="D480" s="1"/>
      <c r="E480" s="1"/>
      <c r="F480" s="1"/>
      <c r="G480" s="1"/>
      <c r="H480" s="1"/>
      <c r="I480" s="1"/>
      <c r="J480" s="1"/>
      <c r="K480" s="1"/>
      <c r="L480" s="2"/>
    </row>
    <row r="481" spans="1:12" ht="15" thickBot="1">
      <c r="A481" s="1"/>
      <c r="B481" s="1"/>
      <c r="C481" s="1"/>
      <c r="D481" s="1"/>
      <c r="E481" s="1"/>
      <c r="F481" s="1"/>
      <c r="G481" s="1"/>
      <c r="H481" s="1"/>
      <c r="I481" s="1"/>
      <c r="J481" s="1"/>
      <c r="K481" s="1"/>
      <c r="L481" s="2"/>
    </row>
    <row r="482" spans="1:12" ht="15" thickBot="1">
      <c r="A482" s="1"/>
      <c r="B482" s="1"/>
      <c r="C482" s="1"/>
      <c r="D482" s="1"/>
      <c r="E482" s="1"/>
      <c r="F482" s="1"/>
      <c r="G482" s="1"/>
      <c r="H482" s="1"/>
      <c r="I482" s="1"/>
      <c r="J482" s="1"/>
      <c r="K482" s="1"/>
      <c r="L482" s="2"/>
    </row>
    <row r="483" spans="1:12" ht="15" thickBot="1">
      <c r="A483" s="1"/>
      <c r="B483" s="1"/>
      <c r="C483" s="1"/>
      <c r="D483" s="1"/>
      <c r="E483" s="1"/>
      <c r="F483" s="1"/>
      <c r="G483" s="1"/>
      <c r="H483" s="1"/>
      <c r="I483" s="1"/>
      <c r="J483" s="1"/>
      <c r="K483" s="1"/>
      <c r="L483" s="2"/>
    </row>
    <row r="484" spans="1:12" ht="15" thickBot="1">
      <c r="A484" s="1"/>
      <c r="B484" s="1"/>
      <c r="C484" s="1"/>
      <c r="D484" s="1"/>
      <c r="E484" s="1"/>
      <c r="F484" s="1"/>
      <c r="G484" s="1"/>
      <c r="H484" s="1"/>
      <c r="I484" s="1"/>
      <c r="J484" s="1"/>
      <c r="K484" s="1"/>
      <c r="L484" s="2"/>
    </row>
    <row r="485" spans="1:12" ht="15" thickBot="1">
      <c r="A485" s="1"/>
      <c r="B485" s="1"/>
      <c r="C485" s="1"/>
      <c r="D485" s="1"/>
      <c r="E485" s="1"/>
      <c r="F485" s="1"/>
      <c r="G485" s="1"/>
      <c r="H485" s="1"/>
      <c r="I485" s="1"/>
      <c r="J485" s="1"/>
      <c r="K485" s="1"/>
      <c r="L485" s="2"/>
    </row>
    <row r="486" spans="1:12" ht="15" thickBot="1">
      <c r="A486" s="1"/>
      <c r="B486" s="1"/>
      <c r="C486" s="1"/>
      <c r="D486" s="1"/>
      <c r="E486" s="1"/>
      <c r="F486" s="1"/>
      <c r="G486" s="1"/>
      <c r="H486" s="1"/>
      <c r="I486" s="1"/>
      <c r="J486" s="1"/>
      <c r="K486" s="1"/>
      <c r="L486" s="2"/>
    </row>
    <row r="487" spans="1:12" ht="15" thickBot="1">
      <c r="A487" s="1"/>
      <c r="B487" s="1"/>
      <c r="C487" s="1"/>
      <c r="D487" s="1"/>
      <c r="E487" s="1"/>
      <c r="F487" s="1"/>
      <c r="G487" s="1"/>
      <c r="H487" s="1"/>
      <c r="I487" s="1"/>
      <c r="J487" s="1"/>
      <c r="K487" s="1"/>
      <c r="L487" s="2"/>
    </row>
    <row r="488" spans="1:12" ht="15" thickBot="1">
      <c r="A488" s="1"/>
      <c r="B488" s="1"/>
      <c r="C488" s="1"/>
      <c r="D488" s="1"/>
      <c r="E488" s="1"/>
      <c r="F488" s="1"/>
      <c r="G488" s="1"/>
      <c r="H488" s="1"/>
      <c r="I488" s="1"/>
      <c r="J488" s="1"/>
      <c r="K488" s="1"/>
      <c r="L488" s="2"/>
    </row>
    <row r="489" spans="1:12" ht="15" thickBot="1">
      <c r="A489" s="1"/>
      <c r="B489" s="1"/>
      <c r="C489" s="1"/>
      <c r="D489" s="1"/>
      <c r="E489" s="1"/>
      <c r="F489" s="1"/>
      <c r="G489" s="1"/>
      <c r="H489" s="1"/>
      <c r="I489" s="1"/>
      <c r="J489" s="1"/>
      <c r="K489" s="1"/>
      <c r="L489" s="2"/>
    </row>
    <row r="490" spans="1:12" ht="15" thickBot="1">
      <c r="A490" s="1"/>
      <c r="B490" s="1"/>
      <c r="C490" s="1"/>
      <c r="D490" s="1"/>
      <c r="E490" s="1"/>
      <c r="F490" s="1"/>
      <c r="G490" s="1"/>
      <c r="H490" s="1"/>
      <c r="I490" s="1"/>
      <c r="J490" s="1"/>
      <c r="K490" s="1"/>
      <c r="L490" s="2"/>
    </row>
    <row r="491" spans="1:12" ht="15" thickBot="1">
      <c r="A491" s="1"/>
      <c r="B491" s="1"/>
      <c r="C491" s="1"/>
      <c r="D491" s="1"/>
      <c r="E491" s="1"/>
      <c r="F491" s="1"/>
      <c r="G491" s="1"/>
      <c r="H491" s="1"/>
      <c r="I491" s="1"/>
      <c r="J491" s="1"/>
      <c r="K491" s="1"/>
      <c r="L491" s="2"/>
    </row>
    <row r="492" spans="1:12" ht="15" thickBot="1">
      <c r="A492" s="1"/>
      <c r="B492" s="1"/>
      <c r="C492" s="1"/>
      <c r="D492" s="1"/>
      <c r="E492" s="1"/>
      <c r="F492" s="1"/>
      <c r="G492" s="1"/>
      <c r="H492" s="1"/>
      <c r="I492" s="1"/>
      <c r="J492" s="1"/>
      <c r="K492" s="1"/>
      <c r="L492" s="2"/>
    </row>
    <row r="493" spans="1:12" ht="15" thickBot="1">
      <c r="A493" s="1"/>
      <c r="B493" s="1"/>
      <c r="C493" s="1"/>
      <c r="D493" s="1"/>
      <c r="E493" s="1"/>
      <c r="F493" s="1"/>
      <c r="G493" s="1"/>
      <c r="H493" s="1"/>
      <c r="I493" s="1"/>
      <c r="J493" s="1"/>
      <c r="K493" s="1"/>
      <c r="L493" s="2"/>
    </row>
    <row r="494" spans="1:12" ht="15" thickBot="1">
      <c r="A494" s="1"/>
      <c r="B494" s="1"/>
      <c r="C494" s="1"/>
      <c r="D494" s="1"/>
      <c r="E494" s="1"/>
      <c r="F494" s="1"/>
      <c r="G494" s="1"/>
      <c r="H494" s="1"/>
      <c r="I494" s="1"/>
      <c r="J494" s="1"/>
      <c r="K494" s="1"/>
      <c r="L494" s="2"/>
    </row>
    <row r="495" spans="1:12" ht="15" thickBot="1">
      <c r="A495" s="1"/>
      <c r="B495" s="1"/>
      <c r="C495" s="1"/>
      <c r="D495" s="1"/>
      <c r="E495" s="1"/>
      <c r="F495" s="1"/>
      <c r="G495" s="1"/>
      <c r="H495" s="1"/>
      <c r="I495" s="1"/>
      <c r="J495" s="1"/>
      <c r="K495" s="1"/>
      <c r="L495" s="2"/>
    </row>
    <row r="496" spans="1:12" ht="15" thickBot="1">
      <c r="A496" s="1"/>
      <c r="B496" s="1"/>
      <c r="C496" s="1"/>
      <c r="D496" s="1"/>
      <c r="E496" s="1"/>
      <c r="F496" s="1"/>
      <c r="G496" s="1"/>
      <c r="H496" s="1"/>
      <c r="I496" s="1"/>
      <c r="J496" s="1"/>
      <c r="K496" s="1"/>
      <c r="L496" s="2"/>
    </row>
    <row r="497" spans="1:12" ht="15" thickBot="1">
      <c r="A497" s="1"/>
      <c r="B497" s="1"/>
      <c r="C497" s="1"/>
      <c r="D497" s="1"/>
      <c r="E497" s="1"/>
      <c r="F497" s="1"/>
      <c r="G497" s="1"/>
      <c r="H497" s="1"/>
      <c r="I497" s="1"/>
      <c r="J497" s="1"/>
      <c r="K497" s="1"/>
      <c r="L497" s="2"/>
    </row>
    <row r="498" spans="1:12" ht="15" thickBot="1">
      <c r="A498" s="1"/>
      <c r="B498" s="1"/>
      <c r="C498" s="1"/>
      <c r="D498" s="1"/>
      <c r="E498" s="1"/>
      <c r="F498" s="1"/>
      <c r="G498" s="1"/>
      <c r="H498" s="1"/>
      <c r="I498" s="1"/>
      <c r="J498" s="1"/>
      <c r="K498" s="1"/>
      <c r="L498" s="2"/>
    </row>
    <row r="499" spans="1:12" ht="15" thickBot="1">
      <c r="A499" s="1"/>
      <c r="B499" s="1"/>
      <c r="C499" s="1"/>
      <c r="D499" s="1"/>
      <c r="E499" s="1"/>
      <c r="F499" s="1"/>
      <c r="G499" s="1"/>
      <c r="H499" s="1"/>
      <c r="I499" s="1"/>
      <c r="J499" s="1"/>
      <c r="K499" s="1"/>
      <c r="L499" s="2"/>
    </row>
    <row r="500" spans="1:12" ht="15" thickBot="1">
      <c r="A500" s="1"/>
      <c r="B500" s="1"/>
      <c r="C500" s="1"/>
      <c r="D500" s="1"/>
      <c r="E500" s="1"/>
      <c r="F500" s="1"/>
      <c r="G500" s="1"/>
      <c r="H500" s="1"/>
      <c r="I500" s="1"/>
      <c r="J500" s="1"/>
      <c r="K500" s="1"/>
      <c r="L500" s="2"/>
    </row>
    <row r="501" spans="1:12" ht="15" thickBot="1">
      <c r="A501" s="1"/>
      <c r="B501" s="1"/>
      <c r="C501" s="1"/>
      <c r="D501" s="1"/>
      <c r="E501" s="1"/>
      <c r="F501" s="1"/>
      <c r="G501" s="1"/>
      <c r="H501" s="1"/>
      <c r="I501" s="1"/>
      <c r="J501" s="1"/>
      <c r="K501" s="1"/>
      <c r="L501" s="2"/>
    </row>
    <row r="502" spans="1:12" ht="15" thickBot="1">
      <c r="A502" s="1"/>
      <c r="B502" s="1"/>
      <c r="C502" s="1"/>
      <c r="D502" s="1"/>
      <c r="E502" s="1"/>
      <c r="F502" s="1"/>
      <c r="G502" s="1"/>
      <c r="H502" s="1"/>
      <c r="I502" s="1"/>
      <c r="J502" s="1"/>
      <c r="K502" s="1"/>
      <c r="L502" s="2"/>
    </row>
    <row r="503" spans="1:12" ht="15" thickBot="1">
      <c r="A503" s="1"/>
      <c r="B503" s="1"/>
      <c r="C503" s="1"/>
      <c r="D503" s="1"/>
      <c r="E503" s="1"/>
      <c r="F503" s="1"/>
      <c r="G503" s="1"/>
      <c r="H503" s="1"/>
      <c r="I503" s="1"/>
      <c r="J503" s="1"/>
      <c r="K503" s="1"/>
      <c r="L503" s="2"/>
    </row>
    <row r="504" spans="1:12" ht="15" thickBot="1">
      <c r="A504" s="1"/>
      <c r="B504" s="1"/>
      <c r="C504" s="1"/>
      <c r="D504" s="1"/>
      <c r="E504" s="1"/>
      <c r="F504" s="1"/>
      <c r="G504" s="1"/>
      <c r="H504" s="1"/>
      <c r="I504" s="1"/>
      <c r="J504" s="1"/>
      <c r="K504" s="1"/>
      <c r="L504" s="2"/>
    </row>
    <row r="505" spans="1:12" ht="15" thickBot="1">
      <c r="A505" s="1"/>
      <c r="B505" s="1"/>
      <c r="C505" s="1"/>
      <c r="D505" s="1"/>
      <c r="E505" s="1"/>
      <c r="F505" s="1"/>
      <c r="G505" s="1"/>
      <c r="H505" s="1"/>
      <c r="I505" s="1"/>
      <c r="J505" s="1"/>
      <c r="K505" s="1"/>
      <c r="L505" s="2"/>
    </row>
    <row r="506" spans="1:12" ht="15" thickBot="1">
      <c r="A506" s="1"/>
      <c r="B506" s="1"/>
      <c r="C506" s="1"/>
      <c r="D506" s="1"/>
      <c r="E506" s="1"/>
      <c r="F506" s="1"/>
      <c r="G506" s="1"/>
      <c r="H506" s="1"/>
      <c r="I506" s="1"/>
      <c r="J506" s="1"/>
      <c r="K506" s="1"/>
      <c r="L506" s="2"/>
    </row>
    <row r="507" spans="1:12" ht="15" thickBot="1">
      <c r="A507" s="1"/>
      <c r="B507" s="1"/>
      <c r="C507" s="1"/>
      <c r="D507" s="1"/>
      <c r="E507" s="1"/>
      <c r="F507" s="1"/>
      <c r="G507" s="1"/>
      <c r="H507" s="1"/>
      <c r="I507" s="1"/>
      <c r="J507" s="1"/>
      <c r="K507" s="1"/>
      <c r="L507" s="2"/>
    </row>
    <row r="508" spans="1:12" ht="15" thickBot="1">
      <c r="A508" s="1"/>
      <c r="B508" s="1"/>
      <c r="C508" s="1"/>
      <c r="D508" s="1"/>
      <c r="E508" s="1"/>
      <c r="F508" s="1"/>
      <c r="G508" s="1"/>
      <c r="H508" s="1"/>
      <c r="I508" s="1"/>
      <c r="J508" s="1"/>
      <c r="K508" s="1"/>
      <c r="L508" s="2"/>
    </row>
    <row r="509" spans="1:12" ht="15" thickBot="1">
      <c r="A509" s="1"/>
      <c r="B509" s="1"/>
      <c r="C509" s="1"/>
      <c r="D509" s="1"/>
      <c r="E509" s="1"/>
      <c r="F509" s="1"/>
      <c r="G509" s="1"/>
      <c r="H509" s="1"/>
      <c r="I509" s="1"/>
      <c r="J509" s="1"/>
      <c r="K509" s="1"/>
      <c r="L509" s="2"/>
    </row>
    <row r="510" spans="1:12" ht="15" thickBot="1">
      <c r="A510" s="1"/>
      <c r="B510" s="1"/>
      <c r="C510" s="1"/>
      <c r="D510" s="1"/>
      <c r="E510" s="1"/>
      <c r="F510" s="1"/>
      <c r="G510" s="1"/>
      <c r="H510" s="1"/>
      <c r="I510" s="1"/>
      <c r="J510" s="1"/>
      <c r="K510" s="1"/>
      <c r="L510" s="2"/>
    </row>
    <row r="511" spans="1:12" ht="15" thickBot="1">
      <c r="A511" s="1"/>
      <c r="B511" s="1"/>
      <c r="C511" s="1"/>
      <c r="D511" s="1"/>
      <c r="E511" s="1"/>
      <c r="F511" s="1"/>
      <c r="G511" s="1"/>
      <c r="H511" s="1"/>
      <c r="I511" s="1"/>
      <c r="J511" s="1"/>
      <c r="K511" s="1"/>
      <c r="L511" s="2"/>
    </row>
    <row r="512" spans="1:12" ht="15" thickBot="1">
      <c r="A512" s="1"/>
      <c r="B512" s="1"/>
      <c r="C512" s="1"/>
      <c r="D512" s="1"/>
      <c r="E512" s="1"/>
      <c r="F512" s="1"/>
      <c r="G512" s="1"/>
      <c r="H512" s="1"/>
      <c r="I512" s="1"/>
      <c r="J512" s="1"/>
      <c r="K512" s="1"/>
      <c r="L512" s="2"/>
    </row>
    <row r="513" spans="1:12" ht="15" thickBot="1">
      <c r="A513" s="1"/>
      <c r="B513" s="1"/>
      <c r="C513" s="1"/>
      <c r="D513" s="1"/>
      <c r="E513" s="1"/>
      <c r="F513" s="1"/>
      <c r="G513" s="1"/>
      <c r="H513" s="1"/>
      <c r="I513" s="1"/>
      <c r="J513" s="1"/>
      <c r="K513" s="1"/>
      <c r="L513" s="2"/>
    </row>
    <row r="514" spans="1:12" ht="15" thickBot="1">
      <c r="A514" s="1"/>
      <c r="B514" s="1"/>
      <c r="C514" s="1"/>
      <c r="D514" s="1"/>
      <c r="E514" s="1"/>
      <c r="F514" s="1"/>
      <c r="G514" s="1"/>
      <c r="H514" s="1"/>
      <c r="I514" s="1"/>
      <c r="J514" s="1"/>
      <c r="K514" s="1"/>
      <c r="L514" s="2"/>
    </row>
    <row r="515" spans="1:12" ht="15" thickBot="1">
      <c r="A515" s="1"/>
      <c r="B515" s="1"/>
      <c r="C515" s="1"/>
      <c r="D515" s="1"/>
      <c r="E515" s="1"/>
      <c r="F515" s="1"/>
      <c r="G515" s="1"/>
      <c r="H515" s="1"/>
      <c r="I515" s="1"/>
      <c r="J515" s="1"/>
      <c r="K515" s="1"/>
      <c r="L515" s="2"/>
    </row>
    <row r="516" spans="1:12" ht="15" thickBot="1">
      <c r="A516" s="1"/>
      <c r="B516" s="1"/>
      <c r="C516" s="1"/>
      <c r="D516" s="1"/>
      <c r="E516" s="1"/>
      <c r="F516" s="1"/>
      <c r="G516" s="1"/>
      <c r="H516" s="1"/>
      <c r="I516" s="1"/>
      <c r="J516" s="1"/>
      <c r="K516" s="1"/>
      <c r="L516" s="2"/>
    </row>
    <row r="517" spans="1:12" ht="15" thickBot="1">
      <c r="A517" s="1"/>
      <c r="B517" s="1"/>
      <c r="C517" s="1"/>
      <c r="D517" s="1"/>
      <c r="E517" s="1"/>
      <c r="F517" s="1"/>
      <c r="G517" s="1"/>
      <c r="H517" s="1"/>
      <c r="I517" s="1"/>
      <c r="J517" s="1"/>
      <c r="K517" s="1"/>
      <c r="L517" s="2"/>
    </row>
    <row r="518" spans="1:12" ht="15" thickBot="1">
      <c r="A518" s="1"/>
      <c r="B518" s="1"/>
      <c r="C518" s="1"/>
      <c r="D518" s="1"/>
      <c r="E518" s="1"/>
      <c r="F518" s="1"/>
      <c r="G518" s="1"/>
      <c r="H518" s="1"/>
      <c r="I518" s="1"/>
      <c r="J518" s="1"/>
      <c r="K518" s="1"/>
      <c r="L518" s="2"/>
    </row>
    <row r="519" spans="1:12" ht="15" thickBot="1">
      <c r="A519" s="1"/>
      <c r="B519" s="1"/>
      <c r="C519" s="1"/>
      <c r="D519" s="1"/>
      <c r="E519" s="1"/>
      <c r="F519" s="1"/>
      <c r="G519" s="1"/>
      <c r="H519" s="1"/>
      <c r="I519" s="1"/>
      <c r="J519" s="1"/>
      <c r="K519" s="1"/>
      <c r="L519" s="2"/>
    </row>
    <row r="520" spans="1:12" ht="15" thickBot="1">
      <c r="A520" s="1"/>
      <c r="B520" s="1"/>
      <c r="C520" s="1"/>
      <c r="D520" s="1"/>
      <c r="E520" s="1"/>
      <c r="F520" s="1"/>
      <c r="G520" s="1"/>
      <c r="H520" s="1"/>
      <c r="I520" s="1"/>
      <c r="J520" s="1"/>
      <c r="K520" s="1"/>
      <c r="L520" s="2"/>
    </row>
    <row r="521" spans="1:12" ht="15" thickBot="1">
      <c r="A521" s="1"/>
      <c r="B521" s="1"/>
      <c r="C521" s="1"/>
      <c r="D521" s="1"/>
      <c r="E521" s="1"/>
      <c r="F521" s="1"/>
      <c r="G521" s="1"/>
      <c r="H521" s="1"/>
      <c r="I521" s="1"/>
      <c r="J521" s="1"/>
      <c r="K521" s="1"/>
      <c r="L521" s="2"/>
    </row>
    <row r="522" spans="1:12" ht="15" thickBot="1">
      <c r="A522" s="1"/>
      <c r="B522" s="1"/>
      <c r="C522" s="1"/>
      <c r="D522" s="1"/>
      <c r="E522" s="1"/>
      <c r="F522" s="1"/>
      <c r="G522" s="1"/>
      <c r="H522" s="1"/>
      <c r="I522" s="1"/>
      <c r="J522" s="1"/>
      <c r="K522" s="1"/>
      <c r="L522" s="2"/>
    </row>
    <row r="523" spans="1:12" ht="15" thickBot="1">
      <c r="A523" s="1"/>
      <c r="B523" s="1"/>
      <c r="C523" s="1"/>
      <c r="D523" s="1"/>
      <c r="E523" s="1"/>
      <c r="F523" s="1"/>
      <c r="G523" s="1"/>
      <c r="H523" s="1"/>
      <c r="I523" s="1"/>
      <c r="J523" s="1"/>
      <c r="K523" s="1"/>
      <c r="L523" s="2"/>
    </row>
    <row r="524" spans="1:12" ht="15" thickBot="1">
      <c r="A524" s="1"/>
      <c r="B524" s="1"/>
      <c r="C524" s="1"/>
      <c r="D524" s="1"/>
      <c r="E524" s="1"/>
      <c r="F524" s="1"/>
      <c r="G524" s="1"/>
      <c r="H524" s="1"/>
      <c r="I524" s="1"/>
      <c r="J524" s="1"/>
      <c r="K524" s="1"/>
      <c r="L524" s="2"/>
    </row>
    <row r="525" spans="1:12" ht="15" thickBot="1">
      <c r="A525" s="1"/>
      <c r="B525" s="1"/>
      <c r="C525" s="1"/>
      <c r="D525" s="1"/>
      <c r="E525" s="1"/>
      <c r="F525" s="1"/>
      <c r="G525" s="1"/>
      <c r="H525" s="1"/>
      <c r="I525" s="1"/>
      <c r="J525" s="1"/>
      <c r="K525" s="1"/>
      <c r="L525" s="2"/>
    </row>
    <row r="526" spans="1:12" ht="15" thickBot="1">
      <c r="A526" s="1"/>
      <c r="B526" s="1"/>
      <c r="C526" s="1"/>
      <c r="D526" s="1"/>
      <c r="E526" s="1"/>
      <c r="F526" s="1"/>
      <c r="G526" s="1"/>
      <c r="H526" s="1"/>
      <c r="I526" s="1"/>
      <c r="J526" s="1"/>
      <c r="K526" s="1"/>
      <c r="L526" s="2"/>
    </row>
    <row r="527" spans="1:12" ht="15" thickBot="1">
      <c r="A527" s="1"/>
      <c r="B527" s="1"/>
      <c r="C527" s="1"/>
      <c r="D527" s="1"/>
      <c r="E527" s="1"/>
      <c r="F527" s="1"/>
      <c r="G527" s="1"/>
      <c r="H527" s="1"/>
      <c r="I527" s="1"/>
      <c r="J527" s="1"/>
      <c r="K527" s="1"/>
      <c r="L527" s="2"/>
    </row>
    <row r="528" spans="1:12" ht="15" thickBot="1">
      <c r="A528" s="1"/>
      <c r="B528" s="1"/>
      <c r="C528" s="1"/>
      <c r="D528" s="1"/>
      <c r="E528" s="1"/>
      <c r="F528" s="1"/>
      <c r="G528" s="1"/>
      <c r="H528" s="1"/>
      <c r="I528" s="1"/>
      <c r="J528" s="1"/>
      <c r="K528" s="1"/>
      <c r="L528" s="2"/>
    </row>
    <row r="529" spans="1:12" ht="15" thickBot="1">
      <c r="A529" s="1"/>
      <c r="B529" s="1"/>
      <c r="C529" s="1"/>
      <c r="D529" s="1"/>
      <c r="E529" s="1"/>
      <c r="F529" s="1"/>
      <c r="G529" s="1"/>
      <c r="H529" s="1"/>
      <c r="I529" s="1"/>
      <c r="J529" s="1"/>
      <c r="K529" s="1"/>
      <c r="L529" s="2"/>
    </row>
    <row r="530" spans="1:12" ht="15" thickBot="1">
      <c r="A530" s="1"/>
      <c r="B530" s="1"/>
      <c r="C530" s="1"/>
      <c r="D530" s="1"/>
      <c r="E530" s="1"/>
      <c r="F530" s="1"/>
      <c r="G530" s="1"/>
      <c r="H530" s="1"/>
      <c r="I530" s="1"/>
      <c r="J530" s="1"/>
      <c r="K530" s="1"/>
      <c r="L530" s="2"/>
    </row>
    <row r="531" spans="1:12" ht="15" thickBot="1">
      <c r="A531" s="1"/>
      <c r="B531" s="1"/>
      <c r="C531" s="1"/>
      <c r="D531" s="1"/>
      <c r="E531" s="1"/>
      <c r="F531" s="1"/>
      <c r="G531" s="1"/>
      <c r="H531" s="1"/>
      <c r="I531" s="1"/>
      <c r="J531" s="1"/>
      <c r="K531" s="1"/>
      <c r="L531" s="2"/>
    </row>
    <row r="532" spans="1:12" ht="15" thickBot="1">
      <c r="A532" s="1"/>
      <c r="B532" s="1"/>
      <c r="C532" s="1"/>
      <c r="D532" s="1"/>
      <c r="E532" s="1"/>
      <c r="F532" s="1"/>
      <c r="G532" s="1"/>
      <c r="H532" s="1"/>
      <c r="I532" s="1"/>
      <c r="J532" s="1"/>
      <c r="K532" s="1"/>
      <c r="L532" s="2"/>
    </row>
    <row r="533" spans="1:12" ht="15" thickBot="1">
      <c r="A533" s="1"/>
      <c r="B533" s="1"/>
      <c r="C533" s="1"/>
      <c r="D533" s="1"/>
      <c r="E533" s="1"/>
      <c r="F533" s="1"/>
      <c r="G533" s="1"/>
      <c r="H533" s="1"/>
      <c r="I533" s="1"/>
      <c r="J533" s="1"/>
      <c r="K533" s="1"/>
      <c r="L533" s="2"/>
    </row>
    <row r="534" spans="1:12" ht="15" thickBot="1">
      <c r="A534" s="1"/>
      <c r="B534" s="1"/>
      <c r="C534" s="1"/>
      <c r="D534" s="1"/>
      <c r="E534" s="1"/>
      <c r="F534" s="1"/>
      <c r="G534" s="1"/>
      <c r="H534" s="1"/>
      <c r="I534" s="1"/>
      <c r="J534" s="1"/>
      <c r="K534" s="1"/>
      <c r="L534" s="2"/>
    </row>
    <row r="535" spans="1:12" ht="15" thickBot="1">
      <c r="A535" s="1"/>
      <c r="B535" s="1"/>
      <c r="C535" s="1"/>
      <c r="D535" s="1"/>
      <c r="E535" s="1"/>
      <c r="F535" s="1"/>
      <c r="G535" s="1"/>
      <c r="H535" s="1"/>
      <c r="I535" s="1"/>
      <c r="J535" s="1"/>
      <c r="K535" s="1"/>
      <c r="L535" s="2"/>
    </row>
    <row r="536" spans="1:12" ht="15" thickBot="1">
      <c r="A536" s="1"/>
      <c r="B536" s="1"/>
      <c r="C536" s="1"/>
      <c r="D536" s="1"/>
      <c r="E536" s="1"/>
      <c r="F536" s="1"/>
      <c r="G536" s="1"/>
      <c r="H536" s="1"/>
      <c r="I536" s="1"/>
      <c r="J536" s="1"/>
      <c r="K536" s="1"/>
      <c r="L536" s="2"/>
    </row>
    <row r="537" spans="1:12" ht="15" thickBot="1">
      <c r="A537" s="1"/>
      <c r="B537" s="1"/>
      <c r="C537" s="1"/>
      <c r="D537" s="1"/>
      <c r="E537" s="1"/>
      <c r="F537" s="1"/>
      <c r="G537" s="1"/>
      <c r="H537" s="1"/>
      <c r="I537" s="1"/>
      <c r="J537" s="1"/>
      <c r="K537" s="1"/>
      <c r="L537" s="2"/>
    </row>
    <row r="538" spans="1:12" ht="15" thickBot="1">
      <c r="A538" s="1"/>
      <c r="B538" s="1"/>
      <c r="C538" s="1"/>
      <c r="D538" s="1"/>
      <c r="E538" s="1"/>
      <c r="F538" s="1"/>
      <c r="G538" s="1"/>
      <c r="H538" s="1"/>
      <c r="I538" s="1"/>
      <c r="J538" s="1"/>
      <c r="K538" s="1"/>
      <c r="L538" s="2"/>
    </row>
    <row r="539" spans="1:12" ht="15" thickBot="1">
      <c r="A539" s="1"/>
      <c r="B539" s="1"/>
      <c r="C539" s="1"/>
      <c r="D539" s="1"/>
      <c r="E539" s="1"/>
      <c r="F539" s="1"/>
      <c r="G539" s="1"/>
      <c r="H539" s="1"/>
      <c r="I539" s="1"/>
      <c r="J539" s="1"/>
      <c r="K539" s="1"/>
      <c r="L539" s="2"/>
    </row>
    <row r="540" spans="1:12" ht="15" thickBot="1">
      <c r="A540" s="1"/>
      <c r="B540" s="1"/>
      <c r="C540" s="1"/>
      <c r="D540" s="1"/>
      <c r="E540" s="1"/>
      <c r="F540" s="1"/>
      <c r="G540" s="1"/>
      <c r="H540" s="1"/>
      <c r="I540" s="1"/>
      <c r="J540" s="1"/>
      <c r="K540" s="1"/>
      <c r="L540" s="2"/>
    </row>
    <row r="541" spans="1:12" ht="15" thickBot="1">
      <c r="A541" s="1"/>
      <c r="B541" s="1"/>
      <c r="C541" s="1"/>
      <c r="D541" s="1"/>
      <c r="E541" s="1"/>
      <c r="F541" s="1"/>
      <c r="G541" s="1"/>
      <c r="H541" s="1"/>
      <c r="I541" s="1"/>
      <c r="J541" s="1"/>
      <c r="K541" s="1"/>
      <c r="L541" s="2"/>
    </row>
    <row r="542" spans="1:12" ht="15" thickBot="1">
      <c r="A542" s="1"/>
      <c r="B542" s="1"/>
      <c r="C542" s="1"/>
      <c r="D542" s="1"/>
      <c r="E542" s="1"/>
      <c r="F542" s="1"/>
      <c r="G542" s="1"/>
      <c r="H542" s="1"/>
      <c r="I542" s="1"/>
      <c r="J542" s="1"/>
      <c r="K542" s="1"/>
      <c r="L542" s="2"/>
    </row>
    <row r="543" spans="1:12" ht="15" thickBot="1">
      <c r="A543" s="1"/>
      <c r="B543" s="1"/>
      <c r="C543" s="1"/>
      <c r="D543" s="1"/>
      <c r="E543" s="1"/>
      <c r="F543" s="1"/>
      <c r="G543" s="1"/>
      <c r="H543" s="1"/>
      <c r="I543" s="1"/>
      <c r="J543" s="1"/>
      <c r="K543" s="1"/>
      <c r="L543" s="2"/>
    </row>
    <row r="544" spans="1:12" ht="15" thickBot="1">
      <c r="A544" s="1"/>
      <c r="B544" s="1"/>
      <c r="C544" s="1"/>
      <c r="D544" s="1"/>
      <c r="E544" s="1"/>
      <c r="F544" s="1"/>
      <c r="G544" s="1"/>
      <c r="H544" s="1"/>
      <c r="I544" s="1"/>
      <c r="J544" s="1"/>
      <c r="K544" s="1"/>
      <c r="L544" s="2"/>
    </row>
    <row r="545" spans="1:12" ht="15" thickBot="1">
      <c r="A545" s="1"/>
      <c r="B545" s="1"/>
      <c r="C545" s="1"/>
      <c r="D545" s="1"/>
      <c r="E545" s="1"/>
      <c r="F545" s="1"/>
      <c r="G545" s="1"/>
      <c r="H545" s="1"/>
      <c r="I545" s="1"/>
      <c r="J545" s="1"/>
      <c r="K545" s="1"/>
      <c r="L545" s="2"/>
    </row>
    <row r="546" spans="1:12" ht="15" thickBot="1">
      <c r="A546" s="1"/>
      <c r="B546" s="1"/>
      <c r="C546" s="1"/>
      <c r="D546" s="1"/>
      <c r="E546" s="1"/>
      <c r="F546" s="1"/>
      <c r="G546" s="1"/>
      <c r="H546" s="1"/>
      <c r="I546" s="1"/>
      <c r="J546" s="1"/>
      <c r="K546" s="1"/>
      <c r="L546" s="2"/>
    </row>
    <row r="547" spans="1:12" ht="15" thickBot="1">
      <c r="A547" s="1"/>
      <c r="B547" s="1"/>
      <c r="C547" s="1"/>
      <c r="D547" s="1"/>
      <c r="E547" s="1"/>
      <c r="F547" s="1"/>
      <c r="G547" s="1"/>
      <c r="H547" s="1"/>
      <c r="I547" s="1"/>
      <c r="J547" s="1"/>
      <c r="K547" s="1"/>
      <c r="L547" s="2"/>
    </row>
    <row r="548" spans="1:12" ht="15" thickBot="1">
      <c r="A548" s="1"/>
      <c r="B548" s="1"/>
      <c r="C548" s="1"/>
      <c r="D548" s="1"/>
      <c r="E548" s="1"/>
      <c r="F548" s="1"/>
      <c r="G548" s="1"/>
      <c r="H548" s="1"/>
      <c r="I548" s="1"/>
      <c r="J548" s="1"/>
      <c r="K548" s="1"/>
      <c r="L548" s="2"/>
    </row>
    <row r="549" spans="1:12" ht="15" thickBot="1">
      <c r="A549" s="1"/>
      <c r="B549" s="1"/>
      <c r="C549" s="1"/>
      <c r="D549" s="1"/>
      <c r="E549" s="1"/>
      <c r="F549" s="1"/>
      <c r="G549" s="1"/>
      <c r="H549" s="1"/>
      <c r="I549" s="1"/>
      <c r="J549" s="1"/>
      <c r="K549" s="1"/>
      <c r="L549" s="2"/>
    </row>
    <row r="550" spans="1:12" ht="15" thickBot="1">
      <c r="A550" s="1"/>
      <c r="B550" s="1"/>
      <c r="C550" s="1"/>
      <c r="D550" s="1"/>
      <c r="E550" s="1"/>
      <c r="F550" s="1"/>
      <c r="G550" s="1"/>
      <c r="H550" s="1"/>
      <c r="I550" s="1"/>
      <c r="J550" s="1"/>
      <c r="K550" s="1"/>
      <c r="L550" s="2"/>
    </row>
    <row r="551" spans="1:12" ht="15" thickBot="1">
      <c r="A551" s="1"/>
      <c r="B551" s="1"/>
      <c r="C551" s="1"/>
      <c r="D551" s="1"/>
      <c r="E551" s="1"/>
      <c r="F551" s="1"/>
      <c r="G551" s="1"/>
      <c r="H551" s="1"/>
      <c r="I551" s="1"/>
      <c r="J551" s="1"/>
      <c r="K551" s="1"/>
      <c r="L551" s="2"/>
    </row>
    <row r="552" spans="1:12" ht="15" thickBot="1">
      <c r="A552" s="1"/>
      <c r="B552" s="1"/>
      <c r="C552" s="1"/>
      <c r="D552" s="1"/>
      <c r="E552" s="1"/>
      <c r="F552" s="1"/>
      <c r="G552" s="1"/>
      <c r="H552" s="1"/>
      <c r="I552" s="1"/>
      <c r="J552" s="1"/>
      <c r="K552" s="1"/>
      <c r="L552" s="2"/>
    </row>
    <row r="553" spans="1:12" ht="15" thickBot="1">
      <c r="A553" s="1"/>
      <c r="B553" s="1"/>
      <c r="C553" s="1"/>
      <c r="D553" s="1"/>
      <c r="E553" s="1"/>
      <c r="F553" s="1"/>
      <c r="G553" s="1"/>
      <c r="H553" s="1"/>
      <c r="I553" s="1"/>
      <c r="J553" s="1"/>
      <c r="K553" s="1"/>
      <c r="L553" s="2"/>
    </row>
    <row r="554" spans="1:12" ht="15" thickBot="1">
      <c r="A554" s="1"/>
      <c r="B554" s="1"/>
      <c r="C554" s="1"/>
      <c r="D554" s="1"/>
      <c r="E554" s="1"/>
      <c r="F554" s="1"/>
      <c r="G554" s="1"/>
      <c r="H554" s="1"/>
      <c r="I554" s="1"/>
      <c r="J554" s="1"/>
      <c r="K554" s="1"/>
      <c r="L554" s="2"/>
    </row>
    <row r="555" spans="1:12" ht="15" thickBot="1">
      <c r="A555" s="1"/>
      <c r="B555" s="1"/>
      <c r="C555" s="1"/>
      <c r="D555" s="1"/>
      <c r="E555" s="1"/>
      <c r="F555" s="1"/>
      <c r="G555" s="1"/>
      <c r="H555" s="1"/>
      <c r="I555" s="1"/>
      <c r="J555" s="1"/>
      <c r="K555" s="1"/>
      <c r="L555" s="2"/>
    </row>
    <row r="556" spans="1:12" ht="15" thickBot="1">
      <c r="A556" s="1"/>
      <c r="B556" s="1"/>
      <c r="C556" s="1"/>
      <c r="D556" s="1"/>
      <c r="E556" s="1"/>
      <c r="F556" s="1"/>
      <c r="G556" s="1"/>
      <c r="H556" s="1"/>
      <c r="I556" s="1"/>
      <c r="J556" s="1"/>
      <c r="K556" s="1"/>
      <c r="L556" s="2"/>
    </row>
    <row r="557" spans="1:12" ht="15" thickBot="1">
      <c r="A557" s="1"/>
      <c r="B557" s="1"/>
      <c r="C557" s="1"/>
      <c r="D557" s="1"/>
      <c r="E557" s="1"/>
      <c r="F557" s="1"/>
      <c r="G557" s="1"/>
      <c r="H557" s="1"/>
      <c r="I557" s="1"/>
      <c r="J557" s="1"/>
      <c r="K557" s="1"/>
      <c r="L557" s="2"/>
    </row>
    <row r="558" spans="1:12" ht="15" thickBot="1">
      <c r="A558" s="1"/>
      <c r="B558" s="1"/>
      <c r="C558" s="1"/>
      <c r="D558" s="1"/>
      <c r="E558" s="1"/>
      <c r="F558" s="1"/>
      <c r="G558" s="1"/>
      <c r="H558" s="1"/>
      <c r="I558" s="1"/>
      <c r="J558" s="1"/>
      <c r="K558" s="1"/>
      <c r="L558" s="2"/>
    </row>
    <row r="559" spans="1:12" ht="15" thickBot="1">
      <c r="A559" s="1"/>
      <c r="B559" s="1"/>
      <c r="C559" s="1"/>
      <c r="D559" s="1"/>
      <c r="E559" s="1"/>
      <c r="F559" s="1"/>
      <c r="G559" s="1"/>
      <c r="H559" s="1"/>
      <c r="I559" s="1"/>
      <c r="J559" s="1"/>
      <c r="K559" s="1"/>
      <c r="L559" s="2"/>
    </row>
    <row r="560" spans="1:12" ht="15" thickBot="1">
      <c r="A560" s="1"/>
      <c r="B560" s="1"/>
      <c r="C560" s="1"/>
      <c r="D560" s="1"/>
      <c r="E560" s="1"/>
      <c r="F560" s="1"/>
      <c r="G560" s="1"/>
      <c r="H560" s="1"/>
      <c r="I560" s="1"/>
      <c r="J560" s="1"/>
      <c r="K560" s="1"/>
      <c r="L560" s="2"/>
    </row>
    <row r="561" spans="1:12" ht="15" thickBot="1">
      <c r="A561" s="1"/>
      <c r="B561" s="1"/>
      <c r="C561" s="1"/>
      <c r="D561" s="1"/>
      <c r="E561" s="1"/>
      <c r="F561" s="1"/>
      <c r="G561" s="1"/>
      <c r="H561" s="1"/>
      <c r="I561" s="1"/>
      <c r="J561" s="1"/>
      <c r="K561" s="1"/>
      <c r="L561" s="2"/>
    </row>
    <row r="562" spans="1:12" ht="15" thickBot="1">
      <c r="A562" s="1"/>
      <c r="B562" s="1"/>
      <c r="C562" s="1"/>
      <c r="D562" s="1"/>
      <c r="E562" s="1"/>
      <c r="F562" s="1"/>
      <c r="G562" s="1"/>
      <c r="H562" s="1"/>
      <c r="I562" s="1"/>
      <c r="J562" s="1"/>
      <c r="K562" s="1"/>
      <c r="L562" s="2"/>
    </row>
    <row r="563" spans="1:12" ht="15" thickBot="1">
      <c r="A563" s="1"/>
      <c r="B563" s="1"/>
      <c r="C563" s="1"/>
      <c r="D563" s="1"/>
      <c r="E563" s="1"/>
      <c r="F563" s="1"/>
      <c r="G563" s="1"/>
      <c r="H563" s="1"/>
      <c r="I563" s="1"/>
      <c r="J563" s="1"/>
      <c r="K563" s="1"/>
      <c r="L563" s="2"/>
    </row>
    <row r="564" spans="1:12" ht="15" thickBot="1">
      <c r="A564" s="1"/>
      <c r="B564" s="1"/>
      <c r="C564" s="1"/>
      <c r="D564" s="1"/>
      <c r="E564" s="1"/>
      <c r="F564" s="1"/>
      <c r="G564" s="1"/>
      <c r="H564" s="1"/>
      <c r="I564" s="1"/>
      <c r="J564" s="1"/>
      <c r="K564" s="1"/>
      <c r="L564" s="2"/>
    </row>
    <row r="565" spans="1:12" ht="15" thickBot="1">
      <c r="A565" s="1"/>
      <c r="B565" s="1"/>
      <c r="C565" s="1"/>
      <c r="D565" s="1"/>
      <c r="E565" s="1"/>
      <c r="F565" s="1"/>
      <c r="G565" s="1"/>
      <c r="H565" s="1"/>
      <c r="I565" s="1"/>
      <c r="J565" s="1"/>
      <c r="K565" s="1"/>
      <c r="L565" s="2"/>
    </row>
    <row r="566" spans="1:12" ht="15" thickBot="1">
      <c r="A566" s="1"/>
      <c r="B566" s="1"/>
      <c r="C566" s="1"/>
      <c r="D566" s="1"/>
      <c r="E566" s="1"/>
      <c r="F566" s="1"/>
      <c r="G566" s="1"/>
      <c r="H566" s="1"/>
      <c r="I566" s="1"/>
      <c r="J566" s="1"/>
      <c r="K566" s="1"/>
      <c r="L566" s="2"/>
    </row>
    <row r="567" spans="1:12" ht="15" thickBot="1">
      <c r="A567" s="1"/>
      <c r="B567" s="1"/>
      <c r="C567" s="1"/>
      <c r="D567" s="1"/>
      <c r="E567" s="1"/>
      <c r="F567" s="1"/>
      <c r="G567" s="1"/>
      <c r="H567" s="1"/>
      <c r="I567" s="1"/>
      <c r="J567" s="1"/>
      <c r="K567" s="1"/>
      <c r="L567" s="2"/>
    </row>
    <row r="568" spans="1:12" ht="15" thickBot="1">
      <c r="A568" s="1"/>
      <c r="B568" s="1"/>
      <c r="C568" s="1"/>
      <c r="D568" s="1"/>
      <c r="E568" s="1"/>
      <c r="F568" s="1"/>
      <c r="G568" s="1"/>
      <c r="H568" s="1"/>
      <c r="I568" s="1"/>
      <c r="J568" s="1"/>
      <c r="K568" s="1"/>
      <c r="L568" s="2"/>
    </row>
    <row r="569" spans="1:12" ht="15" thickBot="1">
      <c r="A569" s="1"/>
      <c r="B569" s="1"/>
      <c r="C569" s="1"/>
      <c r="D569" s="1"/>
      <c r="E569" s="1"/>
      <c r="F569" s="1"/>
      <c r="G569" s="1"/>
      <c r="H569" s="1"/>
      <c r="I569" s="1"/>
      <c r="J569" s="1"/>
      <c r="K569" s="1"/>
      <c r="L569" s="2"/>
    </row>
    <row r="570" spans="1:12" ht="15" thickBot="1">
      <c r="A570" s="1"/>
      <c r="B570" s="1"/>
      <c r="C570" s="1"/>
      <c r="D570" s="1"/>
      <c r="E570" s="1"/>
      <c r="F570" s="1"/>
      <c r="G570" s="1"/>
      <c r="H570" s="1"/>
      <c r="I570" s="1"/>
      <c r="J570" s="1"/>
      <c r="K570" s="1"/>
      <c r="L570" s="2"/>
    </row>
    <row r="571" spans="1:12" ht="15" thickBot="1">
      <c r="A571" s="1"/>
      <c r="B571" s="1"/>
      <c r="C571" s="1"/>
      <c r="D571" s="1"/>
      <c r="E571" s="1"/>
      <c r="F571" s="1"/>
      <c r="G571" s="1"/>
      <c r="H571" s="1"/>
      <c r="I571" s="1"/>
      <c r="J571" s="1"/>
      <c r="K571" s="1"/>
      <c r="L571" s="2"/>
    </row>
    <row r="572" spans="1:12" ht="15" thickBot="1">
      <c r="A572" s="1"/>
      <c r="B572" s="1"/>
      <c r="C572" s="1"/>
      <c r="D572" s="1"/>
      <c r="E572" s="1"/>
      <c r="F572" s="1"/>
      <c r="G572" s="1"/>
      <c r="H572" s="1"/>
      <c r="I572" s="1"/>
      <c r="J572" s="1"/>
      <c r="K572" s="1"/>
      <c r="L572" s="2"/>
    </row>
    <row r="573" spans="1:12" ht="15" thickBot="1">
      <c r="A573" s="1"/>
      <c r="B573" s="1"/>
      <c r="C573" s="1"/>
      <c r="D573" s="1"/>
      <c r="E573" s="1"/>
      <c r="F573" s="1"/>
      <c r="G573" s="1"/>
      <c r="H573" s="1"/>
      <c r="I573" s="1"/>
      <c r="J573" s="1"/>
      <c r="K573" s="1"/>
      <c r="L573" s="2"/>
    </row>
    <row r="574" spans="1:12" ht="15" thickBot="1">
      <c r="A574" s="1"/>
      <c r="B574" s="1"/>
      <c r="C574" s="1"/>
      <c r="D574" s="1"/>
      <c r="E574" s="1"/>
      <c r="F574" s="1"/>
      <c r="G574" s="1"/>
      <c r="H574" s="1"/>
      <c r="I574" s="1"/>
      <c r="J574" s="1"/>
      <c r="K574" s="1"/>
      <c r="L574" s="2"/>
    </row>
    <row r="575" spans="1:12" ht="15" thickBot="1">
      <c r="A575" s="1"/>
      <c r="B575" s="1"/>
      <c r="C575" s="1"/>
      <c r="D575" s="1"/>
      <c r="E575" s="1"/>
      <c r="F575" s="1"/>
      <c r="G575" s="1"/>
      <c r="H575" s="1"/>
      <c r="I575" s="1"/>
      <c r="J575" s="1"/>
      <c r="K575" s="1"/>
      <c r="L575" s="2"/>
    </row>
    <row r="576" spans="1:12" ht="15" thickBot="1">
      <c r="A576" s="1"/>
      <c r="B576" s="1"/>
      <c r="C576" s="1"/>
      <c r="D576" s="1"/>
      <c r="E576" s="1"/>
      <c r="F576" s="1"/>
      <c r="G576" s="1"/>
      <c r="H576" s="1"/>
      <c r="I576" s="1"/>
      <c r="J576" s="1"/>
      <c r="K576" s="1"/>
      <c r="L576" s="2"/>
    </row>
    <row r="577" spans="1:12" ht="15" thickBot="1">
      <c r="A577" s="1"/>
      <c r="B577" s="1"/>
      <c r="C577" s="1"/>
      <c r="D577" s="1"/>
      <c r="E577" s="1"/>
      <c r="F577" s="1"/>
      <c r="G577" s="1"/>
      <c r="H577" s="1"/>
      <c r="I577" s="1"/>
      <c r="J577" s="1"/>
      <c r="K577" s="1"/>
      <c r="L577" s="2"/>
    </row>
    <row r="578" spans="1:12" ht="15" thickBot="1">
      <c r="A578" s="1"/>
      <c r="B578" s="1"/>
      <c r="C578" s="1"/>
      <c r="D578" s="1"/>
      <c r="E578" s="1"/>
      <c r="F578" s="1"/>
      <c r="G578" s="1"/>
      <c r="H578" s="1"/>
      <c r="I578" s="1"/>
      <c r="J578" s="1"/>
      <c r="K578" s="1"/>
      <c r="L578" s="2"/>
    </row>
    <row r="579" spans="1:12" ht="15" thickBot="1">
      <c r="A579" s="1"/>
      <c r="B579" s="1"/>
      <c r="C579" s="1"/>
      <c r="D579" s="1"/>
      <c r="E579" s="1"/>
      <c r="F579" s="1"/>
      <c r="G579" s="1"/>
      <c r="H579" s="1"/>
      <c r="I579" s="1"/>
      <c r="J579" s="1"/>
      <c r="K579" s="1"/>
      <c r="L579" s="2"/>
    </row>
    <row r="580" spans="1:12" ht="15" thickBot="1">
      <c r="A580" s="1"/>
      <c r="B580" s="1"/>
      <c r="C580" s="1"/>
      <c r="D580" s="1"/>
      <c r="E580" s="1"/>
      <c r="F580" s="1"/>
      <c r="G580" s="1"/>
      <c r="H580" s="1"/>
      <c r="I580" s="1"/>
      <c r="J580" s="1"/>
      <c r="K580" s="1"/>
      <c r="L580" s="2"/>
    </row>
    <row r="581" spans="1:12" ht="15" thickBot="1">
      <c r="A581" s="1"/>
      <c r="B581" s="1"/>
      <c r="C581" s="1"/>
      <c r="D581" s="1"/>
      <c r="E581" s="1"/>
      <c r="F581" s="1"/>
      <c r="G581" s="1"/>
      <c r="H581" s="1"/>
      <c r="I581" s="1"/>
      <c r="J581" s="1"/>
      <c r="K581" s="1"/>
      <c r="L581" s="2"/>
    </row>
    <row r="582" spans="1:12" ht="15" thickBot="1">
      <c r="A582" s="1"/>
      <c r="B582" s="1"/>
      <c r="C582" s="1"/>
      <c r="D582" s="1"/>
      <c r="E582" s="1"/>
      <c r="F582" s="1"/>
      <c r="G582" s="1"/>
      <c r="H582" s="1"/>
      <c r="I582" s="1"/>
      <c r="J582" s="1"/>
      <c r="K582" s="1"/>
      <c r="L582" s="2"/>
    </row>
    <row r="583" spans="1:12" ht="15" thickBot="1">
      <c r="A583" s="1"/>
      <c r="B583" s="1"/>
      <c r="C583" s="1"/>
      <c r="D583" s="1"/>
      <c r="E583" s="1"/>
      <c r="F583" s="1"/>
      <c r="G583" s="1"/>
      <c r="H583" s="1"/>
      <c r="I583" s="1"/>
      <c r="J583" s="1"/>
      <c r="K583" s="1"/>
      <c r="L583" s="2"/>
    </row>
    <row r="584" spans="1:12" ht="15" thickBot="1">
      <c r="A584" s="1"/>
      <c r="B584" s="1"/>
      <c r="C584" s="1"/>
      <c r="D584" s="1"/>
      <c r="E584" s="1"/>
      <c r="F584" s="1"/>
      <c r="G584" s="1"/>
      <c r="H584" s="1"/>
      <c r="I584" s="1"/>
      <c r="J584" s="1"/>
      <c r="K584" s="1"/>
      <c r="L584" s="2"/>
    </row>
    <row r="585" spans="1:12" ht="15" thickBot="1">
      <c r="A585" s="1"/>
      <c r="B585" s="1"/>
      <c r="C585" s="1"/>
      <c r="D585" s="1"/>
      <c r="E585" s="1"/>
      <c r="F585" s="1"/>
      <c r="G585" s="1"/>
      <c r="H585" s="1"/>
      <c r="I585" s="1"/>
      <c r="J585" s="1"/>
      <c r="K585" s="1"/>
      <c r="L585" s="2"/>
    </row>
    <row r="586" spans="1:12" ht="15" thickBot="1">
      <c r="A586" s="1"/>
      <c r="B586" s="1"/>
      <c r="C586" s="1"/>
      <c r="D586" s="1"/>
      <c r="E586" s="1"/>
      <c r="F586" s="1"/>
      <c r="G586" s="1"/>
      <c r="H586" s="1"/>
      <c r="I586" s="1"/>
      <c r="J586" s="1"/>
      <c r="K586" s="1"/>
      <c r="L586" s="2"/>
    </row>
    <row r="587" spans="1:12" ht="15" thickBot="1">
      <c r="A587" s="1"/>
      <c r="B587" s="1"/>
      <c r="C587" s="1"/>
      <c r="D587" s="1"/>
      <c r="E587" s="1"/>
      <c r="F587" s="1"/>
      <c r="G587" s="1"/>
      <c r="H587" s="1"/>
      <c r="I587" s="1"/>
      <c r="J587" s="1"/>
      <c r="K587" s="1"/>
      <c r="L587" s="2"/>
    </row>
    <row r="588" spans="1:12" ht="15" thickBot="1">
      <c r="A588" s="1"/>
      <c r="B588" s="1"/>
      <c r="C588" s="1"/>
      <c r="D588" s="1"/>
      <c r="E588" s="1"/>
      <c r="F588" s="1"/>
      <c r="G588" s="1"/>
      <c r="H588" s="1"/>
      <c r="I588" s="1"/>
      <c r="J588" s="1"/>
      <c r="K588" s="1"/>
      <c r="L588" s="2"/>
    </row>
    <row r="589" spans="1:12" ht="15" thickBot="1">
      <c r="A589" s="1"/>
      <c r="B589" s="1"/>
      <c r="C589" s="1"/>
      <c r="D589" s="1"/>
      <c r="E589" s="1"/>
      <c r="F589" s="1"/>
      <c r="G589" s="1"/>
      <c r="H589" s="1"/>
      <c r="I589" s="1"/>
      <c r="J589" s="1"/>
      <c r="K589" s="1"/>
      <c r="L589" s="2"/>
    </row>
    <row r="590" spans="1:12" ht="15" thickBot="1">
      <c r="A590" s="1"/>
      <c r="B590" s="1"/>
      <c r="C590" s="1"/>
      <c r="D590" s="1"/>
      <c r="E590" s="1"/>
      <c r="F590" s="1"/>
      <c r="G590" s="1"/>
      <c r="H590" s="1"/>
      <c r="I590" s="1"/>
      <c r="J590" s="1"/>
      <c r="K590" s="1"/>
      <c r="L590" s="2"/>
    </row>
    <row r="591" spans="1:12" ht="15" thickBot="1">
      <c r="A591" s="1"/>
      <c r="B591" s="1"/>
      <c r="C591" s="1"/>
      <c r="D591" s="1"/>
      <c r="E591" s="1"/>
      <c r="F591" s="1"/>
      <c r="G591" s="1"/>
      <c r="H591" s="1"/>
      <c r="I591" s="1"/>
      <c r="J591" s="1"/>
      <c r="K591" s="1"/>
      <c r="L591" s="2"/>
    </row>
    <row r="592" spans="1:12" ht="15" thickBot="1">
      <c r="A592" s="1"/>
      <c r="B592" s="1"/>
      <c r="C592" s="1"/>
      <c r="D592" s="1"/>
      <c r="E592" s="1"/>
      <c r="F592" s="1"/>
      <c r="G592" s="1"/>
      <c r="H592" s="1"/>
      <c r="I592" s="1"/>
      <c r="J592" s="1"/>
      <c r="K592" s="1"/>
      <c r="L592" s="2"/>
    </row>
    <row r="593" spans="1:12" ht="15" thickBot="1">
      <c r="A593" s="1"/>
      <c r="B593" s="1"/>
      <c r="C593" s="1"/>
      <c r="D593" s="1"/>
      <c r="E593" s="1"/>
      <c r="F593" s="1"/>
      <c r="G593" s="1"/>
      <c r="H593" s="1"/>
      <c r="I593" s="1"/>
      <c r="J593" s="1"/>
      <c r="K593" s="1"/>
      <c r="L593" s="2"/>
    </row>
    <row r="594" spans="1:12" ht="15" thickBot="1">
      <c r="A594" s="1"/>
      <c r="B594" s="1"/>
      <c r="C594" s="1"/>
      <c r="D594" s="1"/>
      <c r="E594" s="1"/>
      <c r="F594" s="1"/>
      <c r="G594" s="1"/>
      <c r="H594" s="1"/>
      <c r="I594" s="1"/>
      <c r="J594" s="1"/>
      <c r="K594" s="1"/>
      <c r="L594" s="2"/>
    </row>
    <row r="595" spans="1:12" ht="15" thickBot="1">
      <c r="A595" s="1"/>
      <c r="B595" s="1"/>
      <c r="C595" s="1"/>
      <c r="D595" s="1"/>
      <c r="E595" s="1"/>
      <c r="F595" s="1"/>
      <c r="G595" s="1"/>
      <c r="H595" s="1"/>
      <c r="I595" s="1"/>
      <c r="J595" s="1"/>
      <c r="K595" s="1"/>
      <c r="L595" s="2"/>
    </row>
    <row r="596" spans="1:12" ht="15" thickBot="1">
      <c r="A596" s="1"/>
      <c r="B596" s="1"/>
      <c r="C596" s="1"/>
      <c r="D596" s="1"/>
      <c r="E596" s="1"/>
      <c r="F596" s="1"/>
      <c r="G596" s="1"/>
      <c r="H596" s="1"/>
      <c r="I596" s="1"/>
      <c r="J596" s="1"/>
      <c r="K596" s="1"/>
      <c r="L596" s="2"/>
    </row>
    <row r="597" spans="1:12" ht="15" thickBot="1">
      <c r="A597" s="1"/>
      <c r="B597" s="1"/>
      <c r="C597" s="1"/>
      <c r="D597" s="1"/>
      <c r="E597" s="1"/>
      <c r="F597" s="1"/>
      <c r="G597" s="1"/>
      <c r="H597" s="1"/>
      <c r="I597" s="1"/>
      <c r="J597" s="1"/>
      <c r="K597" s="1"/>
      <c r="L597" s="2"/>
    </row>
    <row r="598" spans="1:12" ht="15" thickBot="1">
      <c r="A598" s="1"/>
      <c r="B598" s="1"/>
      <c r="C598" s="1"/>
      <c r="D598" s="1"/>
      <c r="E598" s="1"/>
      <c r="F598" s="1"/>
      <c r="G598" s="1"/>
      <c r="H598" s="1"/>
      <c r="I598" s="1"/>
      <c r="J598" s="1"/>
      <c r="K598" s="1"/>
      <c r="L598" s="2"/>
    </row>
    <row r="599" spans="1:12" ht="15" thickBot="1">
      <c r="A599" s="1"/>
      <c r="B599" s="1"/>
      <c r="C599" s="1"/>
      <c r="D599" s="1"/>
      <c r="E599" s="1"/>
      <c r="F599" s="1"/>
      <c r="G599" s="1"/>
      <c r="H599" s="1"/>
      <c r="I599" s="1"/>
      <c r="J599" s="1"/>
      <c r="K599" s="1"/>
      <c r="L599" s="2"/>
    </row>
    <row r="600" spans="1:12" ht="15" thickBot="1">
      <c r="A600" s="1"/>
      <c r="B600" s="1"/>
      <c r="C600" s="1"/>
      <c r="D600" s="1"/>
      <c r="E600" s="1"/>
      <c r="F600" s="1"/>
      <c r="G600" s="1"/>
      <c r="H600" s="1"/>
      <c r="I600" s="1"/>
      <c r="J600" s="1"/>
      <c r="K600" s="1"/>
      <c r="L600" s="2"/>
    </row>
    <row r="601" spans="1:12" ht="15" thickBot="1">
      <c r="A601" s="1"/>
      <c r="B601" s="1"/>
      <c r="C601" s="1"/>
      <c r="D601" s="1"/>
      <c r="E601" s="1"/>
      <c r="F601" s="1"/>
      <c r="G601" s="1"/>
      <c r="H601" s="1"/>
      <c r="I601" s="1"/>
      <c r="J601" s="1"/>
      <c r="K601" s="1"/>
      <c r="L601" s="2"/>
    </row>
    <row r="602" spans="1:12" ht="15" thickBot="1">
      <c r="A602" s="1"/>
      <c r="B602" s="1"/>
      <c r="C602" s="1"/>
      <c r="D602" s="1"/>
      <c r="E602" s="1"/>
      <c r="F602" s="1"/>
      <c r="G602" s="1"/>
      <c r="H602" s="1"/>
      <c r="I602" s="1"/>
      <c r="J602" s="1"/>
      <c r="K602" s="1"/>
      <c r="L602" s="2"/>
    </row>
    <row r="603" spans="1:12" ht="15" thickBot="1">
      <c r="A603" s="1"/>
      <c r="B603" s="1"/>
      <c r="C603" s="1"/>
      <c r="D603" s="1"/>
      <c r="E603" s="1"/>
      <c r="F603" s="1"/>
      <c r="G603" s="1"/>
      <c r="H603" s="1"/>
      <c r="I603" s="1"/>
      <c r="J603" s="1"/>
      <c r="K603" s="1"/>
      <c r="L603" s="2"/>
    </row>
    <row r="604" spans="1:12" ht="15" thickBot="1">
      <c r="A604" s="1"/>
      <c r="B604" s="1"/>
      <c r="C604" s="1"/>
      <c r="D604" s="1"/>
      <c r="E604" s="1"/>
      <c r="F604" s="1"/>
      <c r="G604" s="1"/>
      <c r="H604" s="1"/>
      <c r="I604" s="1"/>
      <c r="J604" s="1"/>
      <c r="K604" s="1"/>
      <c r="L604" s="2"/>
    </row>
    <row r="605" spans="1:12" ht="15" thickBot="1">
      <c r="A605" s="1"/>
      <c r="B605" s="1"/>
      <c r="C605" s="1"/>
      <c r="D605" s="1"/>
      <c r="E605" s="1"/>
      <c r="F605" s="1"/>
      <c r="G605" s="1"/>
      <c r="H605" s="1"/>
      <c r="I605" s="1"/>
      <c r="J605" s="1"/>
      <c r="K605" s="1"/>
      <c r="L605" s="2"/>
    </row>
    <row r="606" spans="1:12" ht="15" thickBot="1">
      <c r="A606" s="1"/>
      <c r="B606" s="1"/>
      <c r="C606" s="1"/>
      <c r="D606" s="1"/>
      <c r="E606" s="1"/>
      <c r="F606" s="1"/>
      <c r="G606" s="1"/>
      <c r="H606" s="1"/>
      <c r="I606" s="1"/>
      <c r="J606" s="1"/>
      <c r="K606" s="1"/>
      <c r="L606" s="2"/>
    </row>
    <row r="607" spans="1:12" ht="15" thickBot="1">
      <c r="A607" s="1"/>
      <c r="B607" s="1"/>
      <c r="C607" s="1"/>
      <c r="D607" s="1"/>
      <c r="E607" s="1"/>
      <c r="F607" s="1"/>
      <c r="G607" s="1"/>
      <c r="H607" s="1"/>
      <c r="I607" s="1"/>
      <c r="J607" s="1"/>
      <c r="K607" s="1"/>
      <c r="L607" s="2"/>
    </row>
    <row r="608" spans="1:12" ht="15" thickBot="1">
      <c r="A608" s="1"/>
      <c r="B608" s="1"/>
      <c r="C608" s="1"/>
      <c r="D608" s="1"/>
      <c r="E608" s="1"/>
      <c r="F608" s="1"/>
      <c r="G608" s="1"/>
      <c r="H608" s="1"/>
      <c r="I608" s="1"/>
      <c r="J608" s="1"/>
      <c r="K608" s="1"/>
      <c r="L608" s="2"/>
    </row>
    <row r="609" spans="1:12" ht="15" thickBot="1">
      <c r="A609" s="1"/>
      <c r="B609" s="1"/>
      <c r="C609" s="1"/>
      <c r="D609" s="1"/>
      <c r="E609" s="1"/>
      <c r="F609" s="1"/>
      <c r="G609" s="1"/>
      <c r="H609" s="1"/>
      <c r="I609" s="1"/>
      <c r="J609" s="1"/>
      <c r="K609" s="1"/>
      <c r="L609" s="2"/>
    </row>
    <row r="610" spans="1:12" ht="15" thickBot="1">
      <c r="A610" s="1"/>
      <c r="B610" s="1"/>
      <c r="C610" s="1"/>
      <c r="D610" s="1"/>
      <c r="E610" s="1"/>
      <c r="F610" s="1"/>
      <c r="G610" s="1"/>
      <c r="H610" s="1"/>
      <c r="I610" s="1"/>
      <c r="J610" s="1"/>
      <c r="K610" s="1"/>
      <c r="L610" s="2"/>
    </row>
    <row r="611" spans="1:12" ht="15" thickBot="1">
      <c r="A611" s="1"/>
      <c r="B611" s="1"/>
      <c r="C611" s="1"/>
      <c r="D611" s="1"/>
      <c r="E611" s="1"/>
      <c r="F611" s="1"/>
      <c r="G611" s="1"/>
      <c r="H611" s="1"/>
      <c r="I611" s="1"/>
      <c r="J611" s="1"/>
      <c r="K611" s="1"/>
      <c r="L611" s="2"/>
    </row>
    <row r="612" spans="1:12" ht="15" thickBot="1">
      <c r="A612" s="1"/>
      <c r="B612" s="1"/>
      <c r="C612" s="1"/>
      <c r="D612" s="1"/>
      <c r="E612" s="1"/>
      <c r="F612" s="1"/>
      <c r="G612" s="1"/>
      <c r="H612" s="1"/>
      <c r="I612" s="1"/>
      <c r="J612" s="1"/>
      <c r="K612" s="1"/>
      <c r="L612" s="2"/>
    </row>
    <row r="613" spans="1:12" ht="15" thickBot="1">
      <c r="A613" s="1"/>
      <c r="B613" s="1"/>
      <c r="C613" s="1"/>
      <c r="D613" s="1"/>
      <c r="E613" s="1"/>
      <c r="F613" s="1"/>
      <c r="G613" s="1"/>
      <c r="H613" s="1"/>
      <c r="I613" s="1"/>
      <c r="J613" s="1"/>
      <c r="K613" s="1"/>
      <c r="L613" s="2"/>
    </row>
    <row r="614" spans="1:12" ht="15" thickBot="1">
      <c r="A614" s="1"/>
      <c r="B614" s="1"/>
      <c r="C614" s="1"/>
      <c r="D614" s="1"/>
      <c r="E614" s="1"/>
      <c r="F614" s="1"/>
      <c r="G614" s="1"/>
      <c r="H614" s="1"/>
      <c r="I614" s="1"/>
      <c r="J614" s="1"/>
      <c r="K614" s="1"/>
      <c r="L614" s="2"/>
    </row>
    <row r="615" spans="1:12" ht="15" thickBot="1">
      <c r="A615" s="1"/>
      <c r="B615" s="1"/>
      <c r="C615" s="1"/>
      <c r="D615" s="1"/>
      <c r="E615" s="1"/>
      <c r="F615" s="1"/>
      <c r="G615" s="1"/>
      <c r="H615" s="1"/>
      <c r="I615" s="1"/>
      <c r="J615" s="1"/>
      <c r="K615" s="1"/>
      <c r="L615" s="2"/>
    </row>
    <row r="616" spans="1:12" ht="15" thickBot="1">
      <c r="A616" s="1"/>
      <c r="B616" s="1"/>
      <c r="C616" s="1"/>
      <c r="D616" s="1"/>
      <c r="E616" s="1"/>
      <c r="F616" s="1"/>
      <c r="G616" s="1"/>
      <c r="H616" s="1"/>
      <c r="I616" s="1"/>
      <c r="J616" s="1"/>
      <c r="K616" s="1"/>
      <c r="L616" s="2"/>
    </row>
    <row r="617" spans="1:12" ht="15" thickBot="1">
      <c r="A617" s="1"/>
      <c r="B617" s="1"/>
      <c r="C617" s="1"/>
      <c r="D617" s="1"/>
      <c r="E617" s="1"/>
      <c r="F617" s="1"/>
      <c r="G617" s="1"/>
      <c r="H617" s="1"/>
      <c r="I617" s="1"/>
      <c r="J617" s="1"/>
      <c r="K617" s="1"/>
      <c r="L617" s="2"/>
    </row>
    <row r="618" spans="1:12" ht="15" thickBot="1">
      <c r="A618" s="1"/>
      <c r="B618" s="1"/>
      <c r="C618" s="1"/>
      <c r="D618" s="1"/>
      <c r="E618" s="1"/>
      <c r="F618" s="1"/>
      <c r="G618" s="1"/>
      <c r="H618" s="1"/>
      <c r="I618" s="1"/>
      <c r="J618" s="1"/>
      <c r="K618" s="1"/>
      <c r="L618" s="2"/>
    </row>
    <row r="619" spans="1:12" ht="15" thickBot="1">
      <c r="A619" s="1"/>
      <c r="B619" s="1"/>
      <c r="C619" s="1"/>
      <c r="D619" s="1"/>
      <c r="E619" s="1"/>
      <c r="F619" s="1"/>
      <c r="G619" s="1"/>
      <c r="H619" s="1"/>
      <c r="I619" s="1"/>
      <c r="J619" s="1"/>
      <c r="K619" s="1"/>
      <c r="L619" s="2"/>
    </row>
    <row r="620" spans="1:12" ht="15" thickBot="1">
      <c r="A620" s="1"/>
      <c r="B620" s="1"/>
      <c r="C620" s="1"/>
      <c r="D620" s="1"/>
      <c r="E620" s="1"/>
      <c r="F620" s="1"/>
      <c r="G620" s="1"/>
      <c r="H620" s="1"/>
      <c r="I620" s="1"/>
      <c r="J620" s="1"/>
      <c r="K620" s="1"/>
      <c r="L620" s="2"/>
    </row>
    <row r="621" spans="1:12" ht="15" thickBot="1">
      <c r="A621" s="1"/>
      <c r="B621" s="1"/>
      <c r="C621" s="1"/>
      <c r="D621" s="1"/>
      <c r="E621" s="1"/>
      <c r="F621" s="1"/>
      <c r="G621" s="1"/>
      <c r="H621" s="1"/>
      <c r="I621" s="1"/>
      <c r="J621" s="1"/>
      <c r="K621" s="1"/>
      <c r="L621" s="2"/>
    </row>
    <row r="622" spans="1:12" ht="15" thickBot="1">
      <c r="A622" s="1"/>
      <c r="B622" s="1"/>
      <c r="C622" s="1"/>
      <c r="D622" s="1"/>
      <c r="E622" s="1"/>
      <c r="F622" s="1"/>
      <c r="G622" s="1"/>
      <c r="H622" s="1"/>
      <c r="I622" s="1"/>
      <c r="J622" s="1"/>
      <c r="K622" s="1"/>
      <c r="L622" s="2"/>
    </row>
    <row r="623" spans="1:12" ht="15" thickBot="1">
      <c r="A623" s="1"/>
      <c r="B623" s="1"/>
      <c r="C623" s="1"/>
      <c r="D623" s="1"/>
      <c r="E623" s="1"/>
      <c r="F623" s="1"/>
      <c r="G623" s="1"/>
      <c r="H623" s="1"/>
      <c r="I623" s="1"/>
      <c r="J623" s="1"/>
      <c r="K623" s="1"/>
      <c r="L623" s="2"/>
    </row>
    <row r="624" spans="1:12" ht="15" thickBot="1">
      <c r="A624" s="1"/>
      <c r="B624" s="1"/>
      <c r="C624" s="1"/>
      <c r="D624" s="1"/>
      <c r="E624" s="1"/>
      <c r="F624" s="1"/>
      <c r="G624" s="1"/>
      <c r="H624" s="1"/>
      <c r="I624" s="1"/>
      <c r="J624" s="1"/>
      <c r="K624" s="1"/>
      <c r="L624" s="2"/>
    </row>
    <row r="625" spans="1:12" ht="15" thickBot="1">
      <c r="A625" s="1"/>
      <c r="B625" s="1"/>
      <c r="C625" s="1"/>
      <c r="D625" s="1"/>
      <c r="E625" s="1"/>
      <c r="F625" s="1"/>
      <c r="G625" s="1"/>
      <c r="H625" s="1"/>
      <c r="I625" s="1"/>
      <c r="J625" s="1"/>
      <c r="K625" s="1"/>
      <c r="L625" s="2"/>
    </row>
    <row r="626" spans="1:12" ht="15" thickBot="1">
      <c r="A626" s="1"/>
      <c r="B626" s="1"/>
      <c r="C626" s="1"/>
      <c r="D626" s="1"/>
      <c r="E626" s="1"/>
      <c r="F626" s="1"/>
      <c r="G626" s="1"/>
      <c r="H626" s="1"/>
      <c r="I626" s="1"/>
      <c r="J626" s="1"/>
      <c r="K626" s="1"/>
      <c r="L626" s="2"/>
    </row>
    <row r="627" spans="1:12" ht="15" thickBot="1">
      <c r="A627" s="1"/>
      <c r="B627" s="1"/>
      <c r="C627" s="1"/>
      <c r="D627" s="1"/>
      <c r="E627" s="1"/>
      <c r="F627" s="1"/>
      <c r="G627" s="1"/>
      <c r="H627" s="1"/>
      <c r="I627" s="1"/>
      <c r="J627" s="1"/>
      <c r="K627" s="1"/>
      <c r="L627" s="2"/>
    </row>
    <row r="628" spans="1:12" ht="15" thickBot="1">
      <c r="A628" s="1"/>
      <c r="B628" s="1"/>
      <c r="C628" s="1"/>
      <c r="D628" s="1"/>
      <c r="E628" s="1"/>
      <c r="F628" s="1"/>
      <c r="G628" s="1"/>
      <c r="H628" s="1"/>
      <c r="I628" s="1"/>
      <c r="J628" s="1"/>
      <c r="K628" s="1"/>
      <c r="L628" s="2"/>
    </row>
    <row r="629" spans="1:12" ht="15" thickBot="1">
      <c r="A629" s="1"/>
      <c r="B629" s="1"/>
      <c r="C629" s="1"/>
      <c r="D629" s="1"/>
      <c r="E629" s="1"/>
      <c r="F629" s="1"/>
      <c r="G629" s="1"/>
      <c r="H629" s="1"/>
      <c r="I629" s="1"/>
      <c r="J629" s="1"/>
      <c r="K629" s="1"/>
      <c r="L629" s="2"/>
    </row>
    <row r="630" spans="1:12" ht="15" thickBot="1">
      <c r="A630" s="1"/>
      <c r="B630" s="1"/>
      <c r="C630" s="1"/>
      <c r="D630" s="1"/>
      <c r="E630" s="1"/>
      <c r="F630" s="1"/>
      <c r="G630" s="1"/>
      <c r="H630" s="1"/>
      <c r="I630" s="1"/>
      <c r="J630" s="1"/>
      <c r="K630" s="1"/>
      <c r="L630" s="2"/>
    </row>
    <row r="631" spans="1:12" ht="15" thickBot="1">
      <c r="A631" s="1"/>
      <c r="B631" s="1"/>
      <c r="C631" s="1"/>
      <c r="D631" s="1"/>
      <c r="E631" s="1"/>
      <c r="F631" s="1"/>
      <c r="G631" s="1"/>
      <c r="H631" s="1"/>
      <c r="I631" s="1"/>
      <c r="J631" s="1"/>
      <c r="K631" s="1"/>
      <c r="L631" s="2"/>
    </row>
    <row r="632" spans="1:12" ht="15" thickBot="1">
      <c r="A632" s="1"/>
      <c r="B632" s="1"/>
      <c r="C632" s="1"/>
      <c r="D632" s="1"/>
      <c r="E632" s="1"/>
      <c r="F632" s="1"/>
      <c r="G632" s="1"/>
      <c r="H632" s="1"/>
      <c r="I632" s="1"/>
      <c r="J632" s="1"/>
      <c r="K632" s="1"/>
      <c r="L632" s="2"/>
    </row>
    <row r="633" spans="1:12" ht="15" thickBot="1">
      <c r="A633" s="1"/>
      <c r="B633" s="1"/>
      <c r="C633" s="1"/>
      <c r="D633" s="1"/>
      <c r="E633" s="1"/>
      <c r="F633" s="1"/>
      <c r="G633" s="1"/>
      <c r="H633" s="1"/>
      <c r="I633" s="1"/>
      <c r="J633" s="1"/>
      <c r="K633" s="1"/>
      <c r="L633" s="2"/>
    </row>
    <row r="634" spans="1:12" ht="15" thickBot="1">
      <c r="A634" s="1"/>
      <c r="B634" s="1"/>
      <c r="C634" s="1"/>
      <c r="D634" s="1"/>
      <c r="E634" s="1"/>
      <c r="F634" s="1"/>
      <c r="G634" s="1"/>
      <c r="H634" s="1"/>
      <c r="I634" s="1"/>
      <c r="J634" s="1"/>
      <c r="K634" s="1"/>
      <c r="L634" s="2"/>
    </row>
    <row r="635" spans="1:12" ht="15" thickBot="1">
      <c r="A635" s="1"/>
      <c r="B635" s="1"/>
      <c r="C635" s="1"/>
      <c r="D635" s="1"/>
      <c r="E635" s="1"/>
      <c r="F635" s="1"/>
      <c r="G635" s="1"/>
      <c r="H635" s="1"/>
      <c r="I635" s="1"/>
      <c r="J635" s="1"/>
      <c r="K635" s="1"/>
      <c r="L635" s="2"/>
    </row>
    <row r="636" spans="1:12" ht="15" thickBot="1">
      <c r="A636" s="1"/>
      <c r="B636" s="1"/>
      <c r="C636" s="1"/>
      <c r="D636" s="1"/>
      <c r="E636" s="1"/>
      <c r="F636" s="1"/>
      <c r="G636" s="1"/>
      <c r="H636" s="1"/>
      <c r="I636" s="1"/>
      <c r="J636" s="1"/>
      <c r="K636" s="1"/>
      <c r="L636" s="2"/>
    </row>
    <row r="637" spans="1:12" ht="15" thickBot="1">
      <c r="A637" s="1"/>
      <c r="B637" s="1"/>
      <c r="C637" s="1"/>
      <c r="D637" s="1"/>
      <c r="E637" s="1"/>
      <c r="F637" s="1"/>
      <c r="G637" s="1"/>
      <c r="H637" s="1"/>
      <c r="I637" s="1"/>
      <c r="J637" s="1"/>
      <c r="K637" s="1"/>
      <c r="L637" s="2"/>
    </row>
    <row r="638" spans="1:12" ht="15" thickBot="1">
      <c r="A638" s="1"/>
      <c r="B638" s="1"/>
      <c r="C638" s="1"/>
      <c r="D638" s="1"/>
      <c r="E638" s="1"/>
      <c r="F638" s="1"/>
      <c r="G638" s="1"/>
      <c r="H638" s="1"/>
      <c r="I638" s="1"/>
      <c r="J638" s="1"/>
      <c r="K638" s="1"/>
      <c r="L638" s="2"/>
    </row>
    <row r="639" spans="1:12" ht="15" thickBot="1">
      <c r="A639" s="1"/>
      <c r="B639" s="1"/>
      <c r="C639" s="1"/>
      <c r="D639" s="1"/>
      <c r="E639" s="1"/>
      <c r="F639" s="1"/>
      <c r="G639" s="1"/>
      <c r="H639" s="1"/>
      <c r="I639" s="1"/>
      <c r="J639" s="1"/>
      <c r="K639" s="1"/>
      <c r="L639" s="2"/>
    </row>
    <row r="640" spans="1:12" ht="15" thickBot="1">
      <c r="A640" s="1"/>
      <c r="B640" s="1"/>
      <c r="C640" s="1"/>
      <c r="D640" s="1"/>
      <c r="E640" s="1"/>
      <c r="F640" s="1"/>
      <c r="G640" s="1"/>
      <c r="H640" s="1"/>
      <c r="I640" s="1"/>
      <c r="J640" s="1"/>
      <c r="K640" s="1"/>
      <c r="L640" s="2"/>
    </row>
    <row r="641" spans="1:12" ht="15" thickBot="1">
      <c r="A641" s="1"/>
      <c r="B641" s="1"/>
      <c r="C641" s="1"/>
      <c r="D641" s="1"/>
      <c r="E641" s="1"/>
      <c r="F641" s="1"/>
      <c r="G641" s="1"/>
      <c r="H641" s="1"/>
      <c r="I641" s="1"/>
      <c r="J641" s="1"/>
      <c r="K641" s="1"/>
      <c r="L641" s="2"/>
    </row>
    <row r="642" spans="1:12" ht="15" thickBot="1">
      <c r="A642" s="1"/>
      <c r="B642" s="1"/>
      <c r="C642" s="1"/>
      <c r="D642" s="1"/>
      <c r="E642" s="1"/>
      <c r="F642" s="1"/>
      <c r="G642" s="1"/>
      <c r="H642" s="1"/>
      <c r="I642" s="1"/>
      <c r="J642" s="1"/>
      <c r="K642" s="1"/>
      <c r="L642" s="2"/>
    </row>
    <row r="643" spans="1:12" ht="15" thickBot="1">
      <c r="A643" s="1"/>
      <c r="B643" s="1"/>
      <c r="C643" s="1"/>
      <c r="D643" s="1"/>
      <c r="E643" s="1"/>
      <c r="F643" s="1"/>
      <c r="G643" s="1"/>
      <c r="H643" s="1"/>
      <c r="I643" s="1"/>
      <c r="J643" s="1"/>
      <c r="K643" s="1"/>
      <c r="L643" s="2"/>
    </row>
    <row r="644" spans="1:12" ht="15" thickBot="1">
      <c r="A644" s="1"/>
      <c r="B644" s="1"/>
      <c r="C644" s="1"/>
      <c r="D644" s="1"/>
      <c r="E644" s="1"/>
      <c r="F644" s="1"/>
      <c r="G644" s="1"/>
      <c r="H644" s="1"/>
      <c r="I644" s="1"/>
      <c r="J644" s="1"/>
      <c r="K644" s="1"/>
      <c r="L644" s="2"/>
    </row>
    <row r="645" spans="1:12" ht="15" thickBot="1">
      <c r="A645" s="1"/>
      <c r="B645" s="1"/>
      <c r="C645" s="1"/>
      <c r="D645" s="1"/>
      <c r="E645" s="1"/>
      <c r="F645" s="1"/>
      <c r="G645" s="1"/>
      <c r="H645" s="1"/>
      <c r="I645" s="1"/>
      <c r="J645" s="1"/>
      <c r="K645" s="1"/>
      <c r="L645" s="2"/>
    </row>
    <row r="646" spans="1:12" ht="15" thickBot="1">
      <c r="A646" s="1"/>
      <c r="B646" s="1"/>
      <c r="C646" s="1"/>
      <c r="D646" s="1"/>
      <c r="E646" s="1"/>
      <c r="F646" s="1"/>
      <c r="G646" s="1"/>
      <c r="H646" s="1"/>
      <c r="I646" s="1"/>
      <c r="J646" s="1"/>
      <c r="K646" s="1"/>
      <c r="L646" s="2"/>
    </row>
    <row r="647" spans="1:12" ht="15" thickBot="1">
      <c r="A647" s="1"/>
      <c r="B647" s="1"/>
      <c r="C647" s="1"/>
      <c r="D647" s="1"/>
      <c r="E647" s="1"/>
      <c r="F647" s="1"/>
      <c r="G647" s="1"/>
      <c r="H647" s="1"/>
      <c r="I647" s="1"/>
      <c r="J647" s="1"/>
      <c r="K647" s="1"/>
      <c r="L647" s="2"/>
    </row>
    <row r="648" spans="1:12" ht="15" thickBot="1">
      <c r="A648" s="1"/>
      <c r="B648" s="1"/>
      <c r="C648" s="1"/>
      <c r="D648" s="1"/>
      <c r="E648" s="1"/>
      <c r="F648" s="1"/>
      <c r="G648" s="1"/>
      <c r="H648" s="1"/>
      <c r="I648" s="1"/>
      <c r="J648" s="1"/>
      <c r="K648" s="1"/>
      <c r="L648" s="2"/>
    </row>
    <row r="649" spans="1:12" ht="15" thickBot="1">
      <c r="A649" s="1"/>
      <c r="B649" s="1"/>
      <c r="C649" s="1"/>
      <c r="D649" s="1"/>
      <c r="E649" s="1"/>
      <c r="F649" s="1"/>
      <c r="G649" s="1"/>
      <c r="H649" s="1"/>
      <c r="I649" s="1"/>
      <c r="J649" s="1"/>
      <c r="K649" s="1"/>
      <c r="L649" s="2"/>
    </row>
    <row r="650" spans="1:12" ht="15" thickBot="1">
      <c r="A650" s="1"/>
      <c r="B650" s="1"/>
      <c r="C650" s="1"/>
      <c r="D650" s="1"/>
      <c r="E650" s="1"/>
      <c r="F650" s="1"/>
      <c r="G650" s="1"/>
      <c r="H650" s="1"/>
      <c r="I650" s="1"/>
      <c r="J650" s="1"/>
      <c r="K650" s="1"/>
      <c r="L650" s="2"/>
    </row>
    <row r="651" spans="1:12" ht="15" thickBot="1">
      <c r="A651" s="1"/>
      <c r="B651" s="1"/>
      <c r="C651" s="1"/>
      <c r="D651" s="1"/>
      <c r="E651" s="1"/>
      <c r="F651" s="1"/>
      <c r="G651" s="1"/>
      <c r="H651" s="1"/>
      <c r="I651" s="1"/>
      <c r="J651" s="1"/>
      <c r="K651" s="1"/>
      <c r="L651" s="2"/>
    </row>
    <row r="652" spans="1:12" ht="15" thickBot="1">
      <c r="A652" s="1"/>
      <c r="B652" s="1"/>
      <c r="C652" s="1"/>
      <c r="D652" s="1"/>
      <c r="E652" s="1"/>
      <c r="F652" s="1"/>
      <c r="G652" s="1"/>
      <c r="H652" s="1"/>
      <c r="I652" s="1"/>
      <c r="J652" s="1"/>
      <c r="K652" s="1"/>
      <c r="L652" s="2"/>
    </row>
    <row r="653" spans="1:12" ht="15" thickBot="1">
      <c r="A653" s="1"/>
      <c r="B653" s="1"/>
      <c r="C653" s="1"/>
      <c r="D653" s="1"/>
      <c r="E653" s="1"/>
      <c r="F653" s="1"/>
      <c r="G653" s="1"/>
      <c r="H653" s="1"/>
      <c r="I653" s="1"/>
      <c r="J653" s="1"/>
      <c r="K653" s="1"/>
      <c r="L653" s="2"/>
    </row>
    <row r="654" spans="1:12" ht="15" thickBot="1">
      <c r="A654" s="1"/>
      <c r="B654" s="1"/>
      <c r="C654" s="1"/>
      <c r="D654" s="1"/>
      <c r="E654" s="1"/>
      <c r="F654" s="1"/>
      <c r="G654" s="1"/>
      <c r="H654" s="1"/>
      <c r="I654" s="1"/>
      <c r="J654" s="1"/>
      <c r="K654" s="1"/>
      <c r="L654" s="2"/>
    </row>
    <row r="655" spans="1:12" ht="15" thickBot="1">
      <c r="A655" s="1"/>
      <c r="B655" s="1"/>
      <c r="C655" s="1"/>
      <c r="D655" s="1"/>
      <c r="E655" s="1"/>
      <c r="F655" s="1"/>
      <c r="G655" s="1"/>
      <c r="H655" s="1"/>
      <c r="I655" s="1"/>
      <c r="J655" s="1"/>
      <c r="K655" s="1"/>
      <c r="L655" s="2"/>
    </row>
    <row r="656" spans="1:12" ht="15" thickBot="1">
      <c r="A656" s="1"/>
      <c r="B656" s="1"/>
      <c r="C656" s="1"/>
      <c r="D656" s="1"/>
      <c r="E656" s="1"/>
      <c r="F656" s="1"/>
      <c r="G656" s="1"/>
      <c r="H656" s="1"/>
      <c r="I656" s="1"/>
      <c r="J656" s="1"/>
      <c r="K656" s="1"/>
      <c r="L656" s="2"/>
    </row>
    <row r="657" spans="1:12" ht="15" thickBot="1">
      <c r="A657" s="1"/>
      <c r="B657" s="1"/>
      <c r="C657" s="1"/>
      <c r="D657" s="1"/>
      <c r="E657" s="1"/>
      <c r="F657" s="1"/>
      <c r="G657" s="1"/>
      <c r="H657" s="1"/>
      <c r="I657" s="1"/>
      <c r="J657" s="1"/>
      <c r="K657" s="1"/>
      <c r="L657" s="2"/>
    </row>
    <row r="658" spans="1:12" ht="15" thickBot="1">
      <c r="A658" s="1"/>
      <c r="B658" s="1"/>
      <c r="C658" s="1"/>
      <c r="D658" s="1"/>
      <c r="E658" s="1"/>
      <c r="F658" s="1"/>
      <c r="G658" s="1"/>
      <c r="H658" s="1"/>
      <c r="I658" s="1"/>
      <c r="J658" s="1"/>
      <c r="K658" s="1"/>
      <c r="L658" s="2"/>
    </row>
    <row r="659" spans="1:12" ht="15" thickBot="1">
      <c r="A659" s="1"/>
      <c r="B659" s="1"/>
      <c r="C659" s="1"/>
      <c r="D659" s="1"/>
      <c r="E659" s="1"/>
      <c r="F659" s="1"/>
      <c r="G659" s="1"/>
      <c r="H659" s="1"/>
      <c r="I659" s="1"/>
      <c r="J659" s="1"/>
      <c r="K659" s="1"/>
      <c r="L659" s="2"/>
    </row>
    <row r="660" spans="1:12" ht="15" thickBot="1">
      <c r="A660" s="1"/>
      <c r="B660" s="1"/>
      <c r="C660" s="1"/>
      <c r="D660" s="1"/>
      <c r="E660" s="1"/>
      <c r="F660" s="1"/>
      <c r="G660" s="1"/>
      <c r="H660" s="1"/>
      <c r="I660" s="1"/>
      <c r="J660" s="1"/>
      <c r="K660" s="1"/>
      <c r="L660" s="2"/>
    </row>
    <row r="661" spans="1:12" ht="15" thickBot="1">
      <c r="A661" s="1"/>
      <c r="B661" s="1"/>
      <c r="C661" s="1"/>
      <c r="D661" s="1"/>
      <c r="E661" s="1"/>
      <c r="F661" s="1"/>
      <c r="G661" s="1"/>
      <c r="H661" s="1"/>
      <c r="I661" s="1"/>
      <c r="J661" s="1"/>
      <c r="K661" s="1"/>
      <c r="L661" s="2"/>
    </row>
    <row r="662" spans="1:12" ht="15" thickBot="1">
      <c r="A662" s="1"/>
      <c r="B662" s="1"/>
      <c r="C662" s="1"/>
      <c r="D662" s="1"/>
      <c r="E662" s="1"/>
      <c r="F662" s="1"/>
      <c r="G662" s="1"/>
      <c r="H662" s="1"/>
      <c r="I662" s="1"/>
      <c r="J662" s="1"/>
      <c r="K662" s="1"/>
      <c r="L662" s="2"/>
    </row>
    <row r="663" spans="1:12" ht="15" thickBot="1">
      <c r="A663" s="1"/>
      <c r="B663" s="1"/>
      <c r="C663" s="1"/>
      <c r="D663" s="1"/>
      <c r="E663" s="1"/>
      <c r="F663" s="1"/>
      <c r="G663" s="1"/>
      <c r="H663" s="1"/>
      <c r="I663" s="1"/>
      <c r="J663" s="1"/>
      <c r="K663" s="1"/>
      <c r="L663" s="2"/>
    </row>
    <row r="664" spans="1:12" ht="15" thickBot="1">
      <c r="A664" s="1"/>
      <c r="B664" s="1"/>
      <c r="C664" s="1"/>
      <c r="D664" s="1"/>
      <c r="E664" s="1"/>
      <c r="F664" s="1"/>
      <c r="G664" s="1"/>
      <c r="H664" s="1"/>
      <c r="I664" s="1"/>
      <c r="J664" s="1"/>
      <c r="K664" s="1"/>
      <c r="L664" s="2"/>
    </row>
    <row r="665" spans="1:12" ht="15" thickBot="1">
      <c r="A665" s="1"/>
      <c r="B665" s="1"/>
      <c r="C665" s="1"/>
      <c r="D665" s="1"/>
      <c r="E665" s="1"/>
      <c r="F665" s="1"/>
      <c r="G665" s="1"/>
      <c r="H665" s="1"/>
      <c r="I665" s="1"/>
      <c r="J665" s="1"/>
      <c r="K665" s="1"/>
      <c r="L665" s="2"/>
    </row>
    <row r="666" spans="1:12" ht="15" thickBot="1">
      <c r="A666" s="1"/>
      <c r="B666" s="1"/>
      <c r="C666" s="1"/>
      <c r="D666" s="1"/>
      <c r="E666" s="1"/>
      <c r="F666" s="1"/>
      <c r="G666" s="1"/>
      <c r="H666" s="1"/>
      <c r="I666" s="1"/>
      <c r="J666" s="1"/>
      <c r="K666" s="1"/>
      <c r="L666" s="2"/>
    </row>
    <row r="667" spans="1:12" ht="15" thickBot="1">
      <c r="A667" s="1"/>
      <c r="B667" s="1"/>
      <c r="C667" s="1"/>
      <c r="D667" s="1"/>
      <c r="E667" s="1"/>
      <c r="F667" s="1"/>
      <c r="G667" s="1"/>
      <c r="H667" s="1"/>
      <c r="I667" s="1"/>
      <c r="J667" s="1"/>
      <c r="K667" s="1"/>
      <c r="L667" s="2"/>
    </row>
    <row r="668" spans="1:12" ht="15" thickBot="1">
      <c r="A668" s="1"/>
      <c r="B668" s="1"/>
      <c r="C668" s="1"/>
      <c r="D668" s="1"/>
      <c r="E668" s="1"/>
      <c r="F668" s="1"/>
      <c r="G668" s="1"/>
      <c r="H668" s="1"/>
      <c r="I668" s="1"/>
      <c r="J668" s="1"/>
      <c r="K668" s="1"/>
      <c r="L668" s="2"/>
    </row>
    <row r="669" spans="1:12" ht="15" thickBot="1">
      <c r="A669" s="1"/>
      <c r="B669" s="1"/>
      <c r="C669" s="1"/>
      <c r="D669" s="1"/>
      <c r="E669" s="1"/>
      <c r="F669" s="1"/>
      <c r="G669" s="1"/>
      <c r="H669" s="1"/>
      <c r="I669" s="1"/>
      <c r="J669" s="1"/>
      <c r="K669" s="1"/>
      <c r="L669" s="2"/>
    </row>
    <row r="670" spans="1:12" ht="15" thickBot="1">
      <c r="A670" s="1"/>
      <c r="B670" s="1"/>
      <c r="C670" s="1"/>
      <c r="D670" s="1"/>
      <c r="E670" s="1"/>
      <c r="F670" s="1"/>
      <c r="G670" s="1"/>
      <c r="H670" s="1"/>
      <c r="I670" s="1"/>
      <c r="J670" s="1"/>
      <c r="K670" s="1"/>
      <c r="L670" s="2"/>
    </row>
    <row r="671" spans="1:12" ht="15" thickBot="1">
      <c r="A671" s="1"/>
      <c r="B671" s="1"/>
      <c r="C671" s="1"/>
      <c r="D671" s="1"/>
      <c r="E671" s="1"/>
      <c r="F671" s="1"/>
      <c r="G671" s="1"/>
      <c r="H671" s="1"/>
      <c r="I671" s="1"/>
      <c r="J671" s="1"/>
      <c r="K671" s="1"/>
      <c r="L671" s="2"/>
    </row>
    <row r="672" spans="1:12" ht="15" thickBot="1">
      <c r="A672" s="1"/>
      <c r="B672" s="1"/>
      <c r="C672" s="1"/>
      <c r="D672" s="1"/>
      <c r="E672" s="1"/>
      <c r="F672" s="1"/>
      <c r="G672" s="1"/>
      <c r="H672" s="1"/>
      <c r="I672" s="1"/>
      <c r="J672" s="1"/>
      <c r="K672" s="1"/>
      <c r="L672" s="2"/>
    </row>
    <row r="673" spans="1:12" ht="15" thickBot="1">
      <c r="A673" s="1"/>
      <c r="B673" s="1"/>
      <c r="C673" s="1"/>
      <c r="D673" s="1"/>
      <c r="E673" s="1"/>
      <c r="F673" s="1"/>
      <c r="G673" s="1"/>
      <c r="H673" s="1"/>
      <c r="I673" s="1"/>
      <c r="J673" s="1"/>
      <c r="K673" s="1"/>
      <c r="L673" s="2"/>
    </row>
    <row r="674" spans="1:12" ht="15" thickBot="1">
      <c r="A674" s="1"/>
      <c r="B674" s="1"/>
      <c r="C674" s="1"/>
      <c r="D674" s="1"/>
      <c r="E674" s="1"/>
      <c r="F674" s="1"/>
      <c r="G674" s="1"/>
      <c r="H674" s="1"/>
      <c r="I674" s="1"/>
      <c r="J674" s="1"/>
      <c r="K674" s="1"/>
      <c r="L674" s="2"/>
    </row>
    <row r="675" spans="1:12" ht="15" thickBot="1">
      <c r="A675" s="1"/>
      <c r="B675" s="1"/>
      <c r="C675" s="1"/>
      <c r="D675" s="1"/>
      <c r="E675" s="1"/>
      <c r="F675" s="1"/>
      <c r="G675" s="1"/>
      <c r="H675" s="1"/>
      <c r="I675" s="1"/>
      <c r="J675" s="1"/>
      <c r="K675" s="1"/>
      <c r="L675" s="2"/>
    </row>
    <row r="676" spans="1:12" ht="15" thickBot="1">
      <c r="A676" s="1"/>
      <c r="B676" s="1"/>
      <c r="C676" s="1"/>
      <c r="D676" s="1"/>
      <c r="E676" s="1"/>
      <c r="F676" s="1"/>
      <c r="G676" s="1"/>
      <c r="H676" s="1"/>
      <c r="I676" s="1"/>
      <c r="J676" s="1"/>
      <c r="K676" s="1"/>
      <c r="L676" s="2"/>
    </row>
    <row r="677" spans="1:12" ht="15" thickBot="1">
      <c r="A677" s="1"/>
      <c r="B677" s="1"/>
      <c r="C677" s="1"/>
      <c r="D677" s="1"/>
      <c r="E677" s="1"/>
      <c r="F677" s="1"/>
      <c r="G677" s="1"/>
      <c r="H677" s="1"/>
      <c r="I677" s="1"/>
      <c r="J677" s="1"/>
      <c r="K677" s="1"/>
      <c r="L677" s="2"/>
    </row>
    <row r="678" spans="1:12" ht="15" thickBot="1">
      <c r="A678" s="1"/>
      <c r="B678" s="1"/>
      <c r="C678" s="1"/>
      <c r="D678" s="1"/>
      <c r="E678" s="1"/>
      <c r="F678" s="1"/>
      <c r="G678" s="1"/>
      <c r="H678" s="1"/>
      <c r="I678" s="1"/>
      <c r="J678" s="1"/>
      <c r="K678" s="1"/>
      <c r="L678" s="2"/>
    </row>
    <row r="679" spans="1:12" ht="15" thickBot="1">
      <c r="A679" s="1"/>
      <c r="B679" s="1"/>
      <c r="C679" s="1"/>
      <c r="D679" s="1"/>
      <c r="E679" s="1"/>
      <c r="F679" s="1"/>
      <c r="G679" s="1"/>
      <c r="H679" s="1"/>
      <c r="I679" s="1"/>
      <c r="J679" s="1"/>
      <c r="K679" s="1"/>
      <c r="L679" s="2"/>
    </row>
    <row r="680" spans="1:12" ht="15" thickBot="1">
      <c r="A680" s="1"/>
      <c r="B680" s="1"/>
      <c r="C680" s="1"/>
      <c r="D680" s="1"/>
      <c r="E680" s="1"/>
      <c r="F680" s="1"/>
      <c r="G680" s="1"/>
      <c r="H680" s="1"/>
      <c r="I680" s="1"/>
      <c r="J680" s="1"/>
      <c r="K680" s="1"/>
      <c r="L680" s="2"/>
    </row>
    <row r="681" spans="1:12" ht="15" thickBot="1">
      <c r="A681" s="1"/>
      <c r="B681" s="1"/>
      <c r="C681" s="1"/>
      <c r="D681" s="1"/>
      <c r="E681" s="1"/>
      <c r="F681" s="1"/>
      <c r="G681" s="1"/>
      <c r="H681" s="1"/>
      <c r="I681" s="1"/>
      <c r="J681" s="1"/>
      <c r="K681" s="1"/>
      <c r="L681" s="2"/>
    </row>
    <row r="682" spans="1:12" ht="15" thickBot="1">
      <c r="A682" s="1"/>
      <c r="B682" s="1"/>
      <c r="C682" s="1"/>
      <c r="D682" s="1"/>
      <c r="E682" s="1"/>
      <c r="F682" s="1"/>
      <c r="G682" s="1"/>
      <c r="H682" s="1"/>
      <c r="I682" s="1"/>
      <c r="J682" s="1"/>
      <c r="K682" s="1"/>
      <c r="L682" s="2"/>
    </row>
    <row r="683" spans="1:12" ht="15" thickBot="1">
      <c r="A683" s="1"/>
      <c r="B683" s="1"/>
      <c r="C683" s="1"/>
      <c r="D683" s="1"/>
      <c r="E683" s="1"/>
      <c r="F683" s="1"/>
      <c r="G683" s="1"/>
      <c r="H683" s="1"/>
      <c r="I683" s="1"/>
      <c r="J683" s="1"/>
      <c r="K683" s="1"/>
      <c r="L683" s="2"/>
    </row>
    <row r="684" spans="1:12" ht="15" thickBot="1">
      <c r="A684" s="1"/>
      <c r="B684" s="1"/>
      <c r="C684" s="1"/>
      <c r="D684" s="1"/>
      <c r="E684" s="1"/>
      <c r="F684" s="1"/>
      <c r="G684" s="1"/>
      <c r="H684" s="1"/>
      <c r="I684" s="1"/>
      <c r="J684" s="1"/>
      <c r="K684" s="1"/>
      <c r="L684" s="2"/>
    </row>
    <row r="685" spans="1:12" ht="15" thickBot="1">
      <c r="A685" s="1"/>
      <c r="B685" s="1"/>
      <c r="C685" s="1"/>
      <c r="D685" s="1"/>
      <c r="E685" s="1"/>
      <c r="F685" s="1"/>
      <c r="G685" s="1"/>
      <c r="H685" s="1"/>
      <c r="I685" s="1"/>
      <c r="J685" s="1"/>
      <c r="K685" s="1"/>
      <c r="L685" s="2"/>
    </row>
    <row r="686" spans="1:12" ht="15" thickBot="1">
      <c r="A686" s="1"/>
      <c r="B686" s="1"/>
      <c r="C686" s="1"/>
      <c r="D686" s="1"/>
      <c r="E686" s="1"/>
      <c r="F686" s="1"/>
      <c r="G686" s="1"/>
      <c r="H686" s="1"/>
      <c r="I686" s="1"/>
      <c r="J686" s="1"/>
      <c r="K686" s="1"/>
      <c r="L686" s="2"/>
    </row>
    <row r="687" spans="1:12" ht="15" thickBot="1">
      <c r="A687" s="1"/>
      <c r="B687" s="1"/>
      <c r="C687" s="1"/>
      <c r="D687" s="1"/>
      <c r="E687" s="1"/>
      <c r="F687" s="1"/>
      <c r="G687" s="1"/>
      <c r="H687" s="1"/>
      <c r="I687" s="1"/>
      <c r="J687" s="1"/>
      <c r="K687" s="1"/>
      <c r="L687" s="2"/>
    </row>
    <row r="688" spans="1:12" ht="15" thickBot="1">
      <c r="A688" s="1"/>
      <c r="B688" s="1"/>
      <c r="C688" s="1"/>
      <c r="D688" s="1"/>
      <c r="E688" s="1"/>
      <c r="F688" s="1"/>
      <c r="G688" s="1"/>
      <c r="H688" s="1"/>
      <c r="I688" s="1"/>
      <c r="J688" s="1"/>
      <c r="K688" s="1"/>
      <c r="L688" s="2"/>
    </row>
    <row r="689" spans="1:12" ht="15" thickBot="1">
      <c r="A689" s="1"/>
      <c r="B689" s="1"/>
      <c r="C689" s="1"/>
      <c r="D689" s="1"/>
      <c r="E689" s="1"/>
      <c r="F689" s="1"/>
      <c r="G689" s="1"/>
      <c r="H689" s="1"/>
      <c r="I689" s="1"/>
      <c r="J689" s="1"/>
      <c r="K689" s="1"/>
      <c r="L689" s="2"/>
    </row>
    <row r="690" spans="1:12" ht="15" thickBot="1">
      <c r="A690" s="1"/>
      <c r="B690" s="1"/>
      <c r="C690" s="1"/>
      <c r="D690" s="1"/>
      <c r="E690" s="1"/>
      <c r="F690" s="1"/>
      <c r="G690" s="1"/>
      <c r="H690" s="1"/>
      <c r="I690" s="1"/>
      <c r="J690" s="1"/>
      <c r="K690" s="1"/>
      <c r="L690" s="2"/>
    </row>
    <row r="691" spans="1:12" ht="15" thickBot="1">
      <c r="A691" s="1"/>
      <c r="B691" s="1"/>
      <c r="C691" s="1"/>
      <c r="D691" s="1"/>
      <c r="E691" s="1"/>
      <c r="F691" s="1"/>
      <c r="G691" s="1"/>
      <c r="H691" s="1"/>
      <c r="I691" s="1"/>
      <c r="J691" s="1"/>
      <c r="K691" s="1"/>
      <c r="L691" s="2"/>
    </row>
    <row r="692" spans="1:12" ht="15" thickBot="1">
      <c r="A692" s="1"/>
      <c r="B692" s="1"/>
      <c r="C692" s="1"/>
      <c r="D692" s="1"/>
      <c r="E692" s="1"/>
      <c r="F692" s="1"/>
      <c r="G692" s="1"/>
      <c r="H692" s="1"/>
      <c r="I692" s="1"/>
      <c r="J692" s="1"/>
      <c r="K692" s="1"/>
      <c r="L692" s="2"/>
    </row>
    <row r="693" spans="1:12" ht="15" thickBot="1">
      <c r="A693" s="1"/>
      <c r="B693" s="1"/>
      <c r="C693" s="1"/>
      <c r="D693" s="1"/>
      <c r="E693" s="1"/>
      <c r="F693" s="1"/>
      <c r="G693" s="1"/>
      <c r="H693" s="1"/>
      <c r="I693" s="1"/>
      <c r="J693" s="1"/>
      <c r="K693" s="1"/>
      <c r="L693" s="2"/>
    </row>
    <row r="694" spans="1:12" ht="15" thickBot="1">
      <c r="A694" s="1"/>
      <c r="B694" s="1"/>
      <c r="C694" s="1"/>
      <c r="D694" s="1"/>
      <c r="E694" s="1"/>
      <c r="F694" s="1"/>
      <c r="G694" s="1"/>
      <c r="H694" s="1"/>
      <c r="I694" s="1"/>
      <c r="J694" s="1"/>
      <c r="K694" s="1"/>
      <c r="L694" s="2"/>
    </row>
    <row r="695" spans="1:12" ht="15" thickBot="1">
      <c r="A695" s="1"/>
      <c r="B695" s="1"/>
      <c r="C695" s="1"/>
      <c r="D695" s="1"/>
      <c r="E695" s="1"/>
      <c r="F695" s="1"/>
      <c r="G695" s="1"/>
      <c r="H695" s="1"/>
      <c r="I695" s="1"/>
      <c r="J695" s="1"/>
      <c r="K695" s="1"/>
      <c r="L695" s="2"/>
    </row>
    <row r="696" spans="1:12" ht="15" thickBot="1">
      <c r="A696" s="1"/>
      <c r="B696" s="1"/>
      <c r="C696" s="1"/>
      <c r="D696" s="1"/>
      <c r="E696" s="1"/>
      <c r="F696" s="1"/>
      <c r="G696" s="1"/>
      <c r="H696" s="1"/>
      <c r="I696" s="1"/>
      <c r="J696" s="1"/>
      <c r="K696" s="1"/>
      <c r="L696" s="2"/>
    </row>
    <row r="697" spans="1:12" ht="15" thickBot="1">
      <c r="A697" s="1"/>
      <c r="B697" s="1"/>
      <c r="C697" s="1"/>
      <c r="D697" s="1"/>
      <c r="E697" s="1"/>
      <c r="F697" s="1"/>
      <c r="G697" s="1"/>
      <c r="H697" s="1"/>
      <c r="I697" s="1"/>
      <c r="J697" s="1"/>
      <c r="K697" s="1"/>
      <c r="L697" s="2"/>
    </row>
    <row r="698" spans="1:12" ht="15" thickBot="1">
      <c r="A698" s="1"/>
      <c r="B698" s="1"/>
      <c r="C698" s="1"/>
      <c r="D698" s="1"/>
      <c r="E698" s="1"/>
      <c r="F698" s="1"/>
      <c r="G698" s="1"/>
      <c r="H698" s="1"/>
      <c r="I698" s="1"/>
      <c r="J698" s="1"/>
      <c r="K698" s="1"/>
      <c r="L698" s="2"/>
    </row>
    <row r="699" spans="1:12" ht="15" thickBot="1">
      <c r="A699" s="1"/>
      <c r="B699" s="1"/>
      <c r="C699" s="1"/>
      <c r="D699" s="1"/>
      <c r="E699" s="1"/>
      <c r="F699" s="1"/>
      <c r="G699" s="1"/>
      <c r="H699" s="1"/>
      <c r="I699" s="1"/>
      <c r="J699" s="1"/>
      <c r="K699" s="1"/>
      <c r="L699" s="2"/>
    </row>
    <row r="700" spans="1:12" ht="15" thickBot="1">
      <c r="A700" s="1"/>
      <c r="B700" s="1"/>
      <c r="C700" s="1"/>
      <c r="D700" s="1"/>
      <c r="E700" s="1"/>
      <c r="F700" s="1"/>
      <c r="G700" s="1"/>
      <c r="H700" s="1"/>
      <c r="I700" s="1"/>
      <c r="J700" s="1"/>
      <c r="K700" s="1"/>
      <c r="L700" s="2"/>
    </row>
    <row r="701" spans="1:12" ht="15" thickBot="1">
      <c r="A701" s="1"/>
      <c r="B701" s="1"/>
      <c r="C701" s="1"/>
      <c r="D701" s="1"/>
      <c r="E701" s="1"/>
      <c r="F701" s="1"/>
      <c r="G701" s="1"/>
      <c r="H701" s="1"/>
      <c r="I701" s="1"/>
      <c r="J701" s="1"/>
      <c r="K701" s="1"/>
      <c r="L701" s="2"/>
    </row>
    <row r="702" spans="1:12" ht="15" thickBot="1">
      <c r="A702" s="1"/>
      <c r="B702" s="1"/>
      <c r="C702" s="1"/>
      <c r="D702" s="1"/>
      <c r="E702" s="1"/>
      <c r="F702" s="1"/>
      <c r="G702" s="1"/>
      <c r="H702" s="1"/>
      <c r="I702" s="1"/>
      <c r="J702" s="1"/>
      <c r="K702" s="1"/>
      <c r="L702" s="2"/>
    </row>
    <row r="703" spans="1:12" ht="15" thickBot="1">
      <c r="A703" s="1"/>
      <c r="B703" s="1"/>
      <c r="C703" s="1"/>
      <c r="D703" s="1"/>
      <c r="E703" s="1"/>
      <c r="F703" s="1"/>
      <c r="G703" s="1"/>
      <c r="H703" s="1"/>
      <c r="I703" s="1"/>
      <c r="J703" s="1"/>
      <c r="K703" s="1"/>
      <c r="L703" s="2"/>
    </row>
    <row r="704" spans="1:12" ht="15" thickBot="1">
      <c r="A704" s="1"/>
      <c r="B704" s="1"/>
      <c r="C704" s="1"/>
      <c r="D704" s="1"/>
      <c r="E704" s="1"/>
      <c r="F704" s="1"/>
      <c r="G704" s="1"/>
      <c r="H704" s="1"/>
      <c r="I704" s="1"/>
      <c r="J704" s="1"/>
      <c r="K704" s="1"/>
      <c r="L704" s="2"/>
    </row>
    <row r="705" spans="1:12" ht="15" thickBot="1">
      <c r="A705" s="1"/>
      <c r="B705" s="1"/>
      <c r="C705" s="1"/>
      <c r="D705" s="1"/>
      <c r="E705" s="1"/>
      <c r="F705" s="1"/>
      <c r="G705" s="1"/>
      <c r="H705" s="1"/>
      <c r="I705" s="1"/>
      <c r="J705" s="1"/>
      <c r="K705" s="1"/>
      <c r="L705" s="2"/>
    </row>
    <row r="706" spans="1:12" ht="15" thickBot="1">
      <c r="A706" s="1"/>
      <c r="B706" s="1"/>
      <c r="C706" s="1"/>
      <c r="D706" s="1"/>
      <c r="E706" s="1"/>
      <c r="F706" s="1"/>
      <c r="G706" s="1"/>
      <c r="H706" s="1"/>
      <c r="I706" s="1"/>
      <c r="J706" s="1"/>
      <c r="K706" s="1"/>
      <c r="L706" s="2"/>
    </row>
    <row r="707" spans="1:12" ht="15" thickBot="1">
      <c r="A707" s="1"/>
      <c r="B707" s="1"/>
      <c r="C707" s="1"/>
      <c r="D707" s="1"/>
      <c r="E707" s="1"/>
      <c r="F707" s="1"/>
      <c r="G707" s="1"/>
      <c r="H707" s="1"/>
      <c r="I707" s="1"/>
      <c r="J707" s="1"/>
      <c r="K707" s="1"/>
      <c r="L707" s="2"/>
    </row>
    <row r="708" spans="1:12" ht="15" thickBot="1">
      <c r="A708" s="1"/>
      <c r="B708" s="1"/>
      <c r="C708" s="1"/>
      <c r="D708" s="1"/>
      <c r="E708" s="1"/>
      <c r="F708" s="1"/>
      <c r="G708" s="1"/>
      <c r="H708" s="1"/>
      <c r="I708" s="1"/>
      <c r="J708" s="1"/>
      <c r="K708" s="1"/>
      <c r="L708" s="2"/>
    </row>
    <row r="709" spans="1:12" ht="15" thickBot="1">
      <c r="A709" s="1"/>
      <c r="B709" s="1"/>
      <c r="C709" s="1"/>
      <c r="D709" s="1"/>
      <c r="E709" s="1"/>
      <c r="F709" s="1"/>
      <c r="G709" s="1"/>
      <c r="H709" s="1"/>
      <c r="I709" s="1"/>
      <c r="J709" s="1"/>
      <c r="K709" s="1"/>
      <c r="L709" s="2"/>
    </row>
    <row r="710" spans="1:12" ht="15" thickBot="1">
      <c r="A710" s="1"/>
      <c r="B710" s="1"/>
      <c r="C710" s="1"/>
      <c r="D710" s="1"/>
      <c r="E710" s="1"/>
      <c r="F710" s="1"/>
      <c r="G710" s="1"/>
      <c r="H710" s="1"/>
      <c r="I710" s="1"/>
      <c r="J710" s="1"/>
      <c r="K710" s="1"/>
      <c r="L710" s="2"/>
    </row>
    <row r="711" spans="1:12" ht="15" thickBot="1">
      <c r="A711" s="1"/>
      <c r="B711" s="1"/>
      <c r="C711" s="1"/>
      <c r="D711" s="1"/>
      <c r="E711" s="1"/>
      <c r="F711" s="1"/>
      <c r="G711" s="1"/>
      <c r="H711" s="1"/>
      <c r="I711" s="1"/>
      <c r="J711" s="1"/>
      <c r="K711" s="1"/>
      <c r="L711" s="2"/>
    </row>
    <row r="712" spans="1:12" ht="15" thickBot="1">
      <c r="A712" s="1"/>
      <c r="B712" s="1"/>
      <c r="C712" s="1"/>
      <c r="D712" s="1"/>
      <c r="E712" s="1"/>
      <c r="F712" s="1"/>
      <c r="G712" s="1"/>
      <c r="H712" s="1"/>
      <c r="I712" s="1"/>
      <c r="J712" s="1"/>
      <c r="K712" s="1"/>
      <c r="L712" s="2"/>
    </row>
    <row r="713" spans="1:12" ht="15" thickBot="1">
      <c r="A713" s="1"/>
      <c r="B713" s="1"/>
      <c r="C713" s="1"/>
      <c r="D713" s="1"/>
      <c r="E713" s="1"/>
      <c r="F713" s="1"/>
      <c r="G713" s="1"/>
      <c r="H713" s="1"/>
      <c r="I713" s="1"/>
      <c r="J713" s="1"/>
      <c r="K713" s="1"/>
      <c r="L713" s="2"/>
    </row>
    <row r="714" spans="1:12" ht="15" thickBot="1">
      <c r="A714" s="1"/>
      <c r="B714" s="1"/>
      <c r="C714" s="1"/>
      <c r="D714" s="1"/>
      <c r="E714" s="1"/>
      <c r="F714" s="1"/>
      <c r="G714" s="1"/>
      <c r="H714" s="1"/>
      <c r="I714" s="1"/>
      <c r="J714" s="1"/>
      <c r="K714" s="1"/>
      <c r="L714" s="2"/>
    </row>
    <row r="715" spans="1:12" ht="15" thickBot="1">
      <c r="A715" s="1"/>
      <c r="B715" s="1"/>
      <c r="C715" s="1"/>
      <c r="D715" s="1"/>
      <c r="E715" s="1"/>
      <c r="F715" s="1"/>
      <c r="G715" s="1"/>
      <c r="H715" s="1"/>
      <c r="I715" s="1"/>
      <c r="J715" s="1"/>
      <c r="K715" s="1"/>
      <c r="L715" s="2"/>
    </row>
    <row r="716" spans="1:12" ht="15" thickBot="1">
      <c r="A716" s="1"/>
      <c r="B716" s="1"/>
      <c r="C716" s="1"/>
      <c r="D716" s="1"/>
      <c r="E716" s="1"/>
      <c r="F716" s="1"/>
      <c r="G716" s="1"/>
      <c r="H716" s="1"/>
      <c r="I716" s="1"/>
      <c r="J716" s="1"/>
      <c r="K716" s="1"/>
      <c r="L716" s="2"/>
    </row>
    <row r="717" spans="1:12" ht="15" thickBot="1">
      <c r="A717" s="1"/>
      <c r="B717" s="1"/>
      <c r="C717" s="1"/>
      <c r="D717" s="1"/>
      <c r="E717" s="1"/>
      <c r="F717" s="1"/>
      <c r="G717" s="1"/>
      <c r="H717" s="1"/>
      <c r="I717" s="1"/>
      <c r="J717" s="1"/>
      <c r="K717" s="1"/>
      <c r="L717" s="2"/>
    </row>
    <row r="718" spans="1:12" ht="15" thickBot="1">
      <c r="A718" s="1"/>
      <c r="B718" s="1"/>
      <c r="C718" s="1"/>
      <c r="D718" s="1"/>
      <c r="E718" s="1"/>
      <c r="F718" s="1"/>
      <c r="G718" s="1"/>
      <c r="H718" s="1"/>
      <c r="I718" s="1"/>
      <c r="J718" s="1"/>
      <c r="K718" s="1"/>
      <c r="L718" s="2"/>
    </row>
    <row r="719" spans="1:12" ht="15" thickBot="1">
      <c r="A719" s="1"/>
      <c r="B719" s="1"/>
      <c r="C719" s="1"/>
      <c r="D719" s="1"/>
      <c r="E719" s="1"/>
      <c r="F719" s="1"/>
      <c r="G719" s="1"/>
      <c r="H719" s="1"/>
      <c r="I719" s="1"/>
      <c r="J719" s="1"/>
      <c r="K719" s="1"/>
      <c r="L719" s="2"/>
    </row>
    <row r="720" spans="1:12" ht="15" thickBot="1">
      <c r="A720" s="1"/>
      <c r="B720" s="1"/>
      <c r="C720" s="1"/>
      <c r="D720" s="1"/>
      <c r="E720" s="1"/>
      <c r="F720" s="1"/>
      <c r="G720" s="1"/>
      <c r="H720" s="1"/>
      <c r="I720" s="1"/>
      <c r="J720" s="1"/>
      <c r="K720" s="1"/>
      <c r="L720" s="2"/>
    </row>
    <row r="721" spans="1:12" ht="15" thickBot="1">
      <c r="A721" s="1"/>
      <c r="B721" s="1"/>
      <c r="C721" s="1"/>
      <c r="D721" s="1"/>
      <c r="E721" s="1"/>
      <c r="F721" s="1"/>
      <c r="G721" s="1"/>
      <c r="H721" s="1"/>
      <c r="I721" s="1"/>
      <c r="J721" s="1"/>
      <c r="K721" s="1"/>
      <c r="L721" s="2"/>
    </row>
    <row r="722" spans="1:12" ht="15" thickBot="1">
      <c r="A722" s="1"/>
      <c r="B722" s="1"/>
      <c r="C722" s="1"/>
      <c r="D722" s="1"/>
      <c r="E722" s="1"/>
      <c r="F722" s="1"/>
      <c r="G722" s="1"/>
      <c r="H722" s="1"/>
      <c r="I722" s="1"/>
      <c r="J722" s="1"/>
      <c r="K722" s="1"/>
      <c r="L722" s="2"/>
    </row>
    <row r="723" spans="1:12" ht="15" thickBot="1">
      <c r="A723" s="1"/>
      <c r="B723" s="1"/>
      <c r="C723" s="1"/>
      <c r="D723" s="1"/>
      <c r="E723" s="1"/>
      <c r="F723" s="1"/>
      <c r="G723" s="1"/>
      <c r="H723" s="1"/>
      <c r="I723" s="1"/>
      <c r="J723" s="1"/>
      <c r="K723" s="1"/>
      <c r="L723" s="2"/>
    </row>
    <row r="724" spans="1:12" ht="15" thickBot="1">
      <c r="A724" s="1"/>
      <c r="B724" s="1"/>
      <c r="C724" s="1"/>
      <c r="D724" s="1"/>
      <c r="E724" s="1"/>
      <c r="F724" s="1"/>
      <c r="G724" s="1"/>
      <c r="H724" s="1"/>
      <c r="I724" s="1"/>
      <c r="J724" s="1"/>
      <c r="K724" s="1"/>
      <c r="L724" s="2"/>
    </row>
    <row r="725" spans="1:12" ht="15" thickBot="1">
      <c r="A725" s="1"/>
      <c r="B725" s="1"/>
      <c r="C725" s="1"/>
      <c r="D725" s="1"/>
      <c r="E725" s="1"/>
      <c r="F725" s="1"/>
      <c r="G725" s="1"/>
      <c r="H725" s="1"/>
      <c r="I725" s="1"/>
      <c r="J725" s="1"/>
      <c r="K725" s="1"/>
      <c r="L725" s="2"/>
    </row>
    <row r="726" spans="1:12" ht="15" thickBot="1">
      <c r="A726" s="1"/>
      <c r="B726" s="1"/>
      <c r="C726" s="1"/>
      <c r="D726" s="1"/>
      <c r="E726" s="1"/>
      <c r="F726" s="1"/>
      <c r="G726" s="1"/>
      <c r="H726" s="1"/>
      <c r="I726" s="1"/>
      <c r="J726" s="1"/>
      <c r="K726" s="1"/>
      <c r="L726" s="2"/>
    </row>
    <row r="727" spans="1:12" ht="15" thickBot="1">
      <c r="A727" s="1"/>
      <c r="B727" s="1"/>
      <c r="C727" s="1"/>
      <c r="D727" s="1"/>
      <c r="E727" s="1"/>
      <c r="F727" s="1"/>
      <c r="G727" s="1"/>
      <c r="H727" s="1"/>
      <c r="I727" s="1"/>
      <c r="J727" s="1"/>
      <c r="K727" s="1"/>
      <c r="L727" s="2"/>
    </row>
    <row r="728" spans="1:12" ht="15" thickBot="1">
      <c r="A728" s="1"/>
      <c r="B728" s="1"/>
      <c r="C728" s="1"/>
      <c r="D728" s="1"/>
      <c r="E728" s="1"/>
      <c r="F728" s="1"/>
      <c r="G728" s="1"/>
      <c r="H728" s="1"/>
      <c r="I728" s="1"/>
      <c r="J728" s="1"/>
      <c r="K728" s="1"/>
      <c r="L728" s="2"/>
    </row>
    <row r="729" spans="1:12" ht="15" thickBot="1">
      <c r="A729" s="1"/>
      <c r="B729" s="1"/>
      <c r="C729" s="1"/>
      <c r="D729" s="1"/>
      <c r="E729" s="1"/>
      <c r="F729" s="1"/>
      <c r="G729" s="1"/>
      <c r="H729" s="1"/>
      <c r="I729" s="1"/>
      <c r="J729" s="1"/>
      <c r="K729" s="1"/>
      <c r="L729" s="2"/>
    </row>
    <row r="730" spans="1:12" ht="15" thickBot="1">
      <c r="A730" s="1"/>
      <c r="B730" s="1"/>
      <c r="C730" s="1"/>
      <c r="D730" s="1"/>
      <c r="E730" s="1"/>
      <c r="F730" s="1"/>
      <c r="G730" s="1"/>
      <c r="H730" s="1"/>
      <c r="I730" s="1"/>
      <c r="J730" s="1"/>
      <c r="K730" s="1"/>
      <c r="L730" s="2"/>
    </row>
    <row r="731" spans="1:12" ht="15" thickBot="1">
      <c r="A731" s="1"/>
      <c r="B731" s="1"/>
      <c r="C731" s="1"/>
      <c r="D731" s="1"/>
      <c r="E731" s="1"/>
      <c r="F731" s="1"/>
      <c r="G731" s="1"/>
      <c r="H731" s="1"/>
      <c r="I731" s="1"/>
      <c r="J731" s="1"/>
      <c r="K731" s="1"/>
      <c r="L731" s="2"/>
    </row>
    <row r="732" spans="1:12" ht="15" thickBot="1">
      <c r="A732" s="1"/>
      <c r="B732" s="1"/>
      <c r="C732" s="1"/>
      <c r="D732" s="1"/>
      <c r="E732" s="1"/>
      <c r="F732" s="1"/>
      <c r="G732" s="1"/>
      <c r="H732" s="1"/>
      <c r="I732" s="1"/>
      <c r="J732" s="1"/>
      <c r="K732" s="1"/>
      <c r="L732" s="2"/>
    </row>
    <row r="733" spans="1:12" ht="15" thickBot="1">
      <c r="A733" s="1"/>
      <c r="B733" s="1"/>
      <c r="C733" s="1"/>
      <c r="D733" s="1"/>
      <c r="E733" s="1"/>
      <c r="F733" s="1"/>
      <c r="G733" s="1"/>
      <c r="H733" s="1"/>
      <c r="I733" s="1"/>
      <c r="J733" s="1"/>
      <c r="K733" s="1"/>
      <c r="L733" s="2"/>
    </row>
    <row r="734" spans="1:12" ht="15" thickBot="1">
      <c r="A734" s="1"/>
      <c r="B734" s="1"/>
      <c r="C734" s="1"/>
      <c r="D734" s="1"/>
      <c r="E734" s="1"/>
      <c r="F734" s="1"/>
      <c r="G734" s="1"/>
      <c r="H734" s="1"/>
      <c r="I734" s="1"/>
      <c r="J734" s="1"/>
      <c r="K734" s="1"/>
      <c r="L734" s="2"/>
    </row>
    <row r="735" spans="1:12" ht="15" thickBot="1">
      <c r="A735" s="1"/>
      <c r="B735" s="1"/>
      <c r="C735" s="1"/>
      <c r="D735" s="1"/>
      <c r="E735" s="1"/>
      <c r="F735" s="1"/>
      <c r="G735" s="1"/>
      <c r="H735" s="1"/>
      <c r="I735" s="1"/>
      <c r="J735" s="1"/>
      <c r="K735" s="1"/>
      <c r="L735" s="2"/>
    </row>
    <row r="736" spans="1:12" ht="15" thickBot="1">
      <c r="A736" s="1"/>
      <c r="B736" s="1"/>
      <c r="C736" s="1"/>
      <c r="D736" s="1"/>
      <c r="E736" s="1"/>
      <c r="F736" s="1"/>
      <c r="G736" s="1"/>
      <c r="H736" s="1"/>
      <c r="I736" s="1"/>
      <c r="J736" s="1"/>
      <c r="K736" s="1"/>
      <c r="L736" s="2"/>
    </row>
    <row r="737" spans="1:12" ht="15" thickBot="1">
      <c r="A737" s="1"/>
      <c r="B737" s="1"/>
      <c r="C737" s="1"/>
      <c r="D737" s="1"/>
      <c r="E737" s="1"/>
      <c r="F737" s="1"/>
      <c r="G737" s="1"/>
      <c r="H737" s="1"/>
      <c r="I737" s="1"/>
      <c r="J737" s="1"/>
      <c r="K737" s="1"/>
      <c r="L737" s="2"/>
    </row>
    <row r="738" spans="1:12" ht="15" thickBot="1">
      <c r="A738" s="1"/>
      <c r="B738" s="1"/>
      <c r="C738" s="1"/>
      <c r="D738" s="1"/>
      <c r="E738" s="1"/>
      <c r="F738" s="1"/>
      <c r="G738" s="1"/>
      <c r="H738" s="1"/>
      <c r="I738" s="1"/>
      <c r="J738" s="1"/>
      <c r="K738" s="1"/>
      <c r="L738" s="2"/>
    </row>
    <row r="739" spans="1:12" ht="15" thickBot="1">
      <c r="A739" s="1"/>
      <c r="B739" s="1"/>
      <c r="C739" s="1"/>
      <c r="D739" s="1"/>
      <c r="E739" s="1"/>
      <c r="F739" s="1"/>
      <c r="G739" s="1"/>
      <c r="H739" s="1"/>
      <c r="I739" s="1"/>
      <c r="J739" s="1"/>
      <c r="K739" s="1"/>
      <c r="L739" s="2"/>
    </row>
    <row r="740" spans="1:12" ht="15" thickBot="1">
      <c r="A740" s="1"/>
      <c r="B740" s="1"/>
      <c r="C740" s="1"/>
      <c r="D740" s="1"/>
      <c r="E740" s="1"/>
      <c r="F740" s="1"/>
      <c r="G740" s="1"/>
      <c r="H740" s="1"/>
      <c r="I740" s="1"/>
      <c r="J740" s="1"/>
      <c r="K740" s="1"/>
      <c r="L740" s="2"/>
    </row>
    <row r="741" spans="1:12" ht="15" thickBot="1">
      <c r="A741" s="1"/>
      <c r="B741" s="1"/>
      <c r="C741" s="1"/>
      <c r="D741" s="1"/>
      <c r="E741" s="1"/>
      <c r="F741" s="1"/>
      <c r="G741" s="1"/>
      <c r="H741" s="1"/>
      <c r="I741" s="1"/>
      <c r="J741" s="1"/>
      <c r="K741" s="1"/>
      <c r="L741" s="2"/>
    </row>
    <row r="742" spans="1:12" ht="15" thickBot="1">
      <c r="A742" s="1"/>
      <c r="B742" s="1"/>
      <c r="C742" s="1"/>
      <c r="D742" s="1"/>
      <c r="E742" s="1"/>
      <c r="F742" s="1"/>
      <c r="G742" s="1"/>
      <c r="H742" s="1"/>
      <c r="I742" s="1"/>
      <c r="J742" s="1"/>
      <c r="K742" s="1"/>
      <c r="L742" s="2"/>
    </row>
    <row r="743" spans="1:12" ht="15" thickBot="1">
      <c r="A743" s="1"/>
      <c r="B743" s="1"/>
      <c r="C743" s="1"/>
      <c r="D743" s="1"/>
      <c r="E743" s="1"/>
      <c r="F743" s="1"/>
      <c r="G743" s="1"/>
      <c r="H743" s="1"/>
      <c r="I743" s="1"/>
      <c r="J743" s="1"/>
      <c r="K743" s="1"/>
      <c r="L743" s="2"/>
    </row>
    <row r="744" spans="1:12" ht="15" thickBot="1">
      <c r="A744" s="1"/>
      <c r="B744" s="1"/>
      <c r="C744" s="1"/>
      <c r="D744" s="1"/>
      <c r="E744" s="1"/>
      <c r="F744" s="1"/>
      <c r="G744" s="1"/>
      <c r="H744" s="1"/>
      <c r="I744" s="1"/>
      <c r="J744" s="1"/>
      <c r="K744" s="1"/>
      <c r="L744" s="2"/>
    </row>
    <row r="745" spans="1:12" ht="15" thickBot="1">
      <c r="A745" s="1"/>
      <c r="B745" s="1"/>
      <c r="C745" s="1"/>
      <c r="D745" s="1"/>
      <c r="E745" s="1"/>
      <c r="F745" s="1"/>
      <c r="G745" s="1"/>
      <c r="H745" s="1"/>
      <c r="I745" s="1"/>
      <c r="J745" s="1"/>
      <c r="K745" s="1"/>
      <c r="L745" s="2"/>
    </row>
    <row r="746" spans="1:12" ht="15" thickBot="1">
      <c r="A746" s="1"/>
      <c r="B746" s="1"/>
      <c r="C746" s="1"/>
      <c r="D746" s="1"/>
      <c r="E746" s="1"/>
      <c r="F746" s="1"/>
      <c r="G746" s="1"/>
      <c r="H746" s="1"/>
      <c r="I746" s="1"/>
      <c r="J746" s="1"/>
      <c r="K746" s="1"/>
      <c r="L746" s="2"/>
    </row>
    <row r="747" spans="1:12" ht="15" thickBot="1">
      <c r="A747" s="1"/>
      <c r="B747" s="1"/>
      <c r="C747" s="1"/>
      <c r="D747" s="1"/>
      <c r="E747" s="1"/>
      <c r="F747" s="1"/>
      <c r="G747" s="1"/>
      <c r="H747" s="1"/>
      <c r="I747" s="1"/>
      <c r="J747" s="1"/>
      <c r="K747" s="1"/>
      <c r="L747" s="2"/>
    </row>
    <row r="748" spans="1:12" ht="15" thickBot="1">
      <c r="A748" s="1"/>
      <c r="B748" s="1"/>
      <c r="C748" s="1"/>
      <c r="D748" s="1"/>
      <c r="E748" s="1"/>
      <c r="F748" s="1"/>
      <c r="G748" s="1"/>
      <c r="H748" s="1"/>
      <c r="I748" s="1"/>
      <c r="J748" s="1"/>
      <c r="K748" s="1"/>
      <c r="L748" s="2"/>
    </row>
    <row r="749" spans="1:12" ht="15" thickBot="1">
      <c r="A749" s="1"/>
      <c r="B749" s="1"/>
      <c r="C749" s="1"/>
      <c r="D749" s="1"/>
      <c r="E749" s="1"/>
      <c r="F749" s="1"/>
      <c r="G749" s="1"/>
      <c r="H749" s="1"/>
      <c r="I749" s="1"/>
      <c r="J749" s="1"/>
      <c r="K749" s="1"/>
      <c r="L749" s="2"/>
    </row>
    <row r="750" spans="1:12" ht="15" thickBot="1">
      <c r="A750" s="1"/>
      <c r="B750" s="1"/>
      <c r="C750" s="1"/>
      <c r="D750" s="1"/>
      <c r="E750" s="1"/>
      <c r="F750" s="1"/>
      <c r="G750" s="1"/>
      <c r="H750" s="1"/>
      <c r="I750" s="1"/>
      <c r="J750" s="1"/>
      <c r="K750" s="1"/>
      <c r="L750" s="2"/>
    </row>
    <row r="751" spans="1:12" ht="15" thickBot="1">
      <c r="A751" s="1"/>
      <c r="B751" s="1"/>
      <c r="C751" s="1"/>
      <c r="D751" s="1"/>
      <c r="E751" s="1"/>
      <c r="F751" s="1"/>
      <c r="G751" s="1"/>
      <c r="H751" s="1"/>
      <c r="I751" s="1"/>
      <c r="J751" s="1"/>
      <c r="K751" s="1"/>
      <c r="L751" s="2"/>
    </row>
    <row r="752" spans="1:12" ht="15" thickBot="1">
      <c r="A752" s="1"/>
      <c r="B752" s="1"/>
      <c r="C752" s="1"/>
      <c r="D752" s="1"/>
      <c r="E752" s="1"/>
      <c r="F752" s="1"/>
      <c r="G752" s="1"/>
      <c r="H752" s="1"/>
      <c r="I752" s="1"/>
      <c r="J752" s="1"/>
      <c r="K752" s="1"/>
      <c r="L752" s="2"/>
    </row>
    <row r="753" spans="1:12" ht="15" thickBot="1">
      <c r="A753" s="1"/>
      <c r="B753" s="1"/>
      <c r="C753" s="1"/>
      <c r="D753" s="1"/>
      <c r="E753" s="1"/>
      <c r="F753" s="1"/>
      <c r="G753" s="1"/>
      <c r="H753" s="1"/>
      <c r="I753" s="1"/>
      <c r="J753" s="1"/>
      <c r="K753" s="1"/>
      <c r="L753" s="2"/>
    </row>
    <row r="754" spans="1:12" ht="15" thickBot="1">
      <c r="A754" s="1"/>
      <c r="B754" s="1"/>
      <c r="C754" s="1"/>
      <c r="D754" s="1"/>
      <c r="E754" s="1"/>
      <c r="F754" s="1"/>
      <c r="G754" s="1"/>
      <c r="H754" s="1"/>
      <c r="I754" s="1"/>
      <c r="J754" s="1"/>
      <c r="K754" s="1"/>
      <c r="L754" s="2"/>
    </row>
    <row r="755" spans="1:12" ht="15" thickBot="1">
      <c r="A755" s="1"/>
      <c r="B755" s="1"/>
      <c r="C755" s="1"/>
      <c r="D755" s="1"/>
      <c r="E755" s="1"/>
      <c r="F755" s="1"/>
      <c r="G755" s="1"/>
      <c r="H755" s="1"/>
      <c r="I755" s="1"/>
      <c r="J755" s="1"/>
      <c r="K755" s="1"/>
      <c r="L755" s="2"/>
    </row>
    <row r="756" spans="1:12" ht="15" thickBot="1">
      <c r="A756" s="1"/>
      <c r="B756" s="1"/>
      <c r="C756" s="1"/>
      <c r="D756" s="1"/>
      <c r="E756" s="1"/>
      <c r="F756" s="1"/>
      <c r="G756" s="1"/>
      <c r="H756" s="1"/>
      <c r="I756" s="1"/>
      <c r="J756" s="1"/>
      <c r="K756" s="1"/>
      <c r="L756" s="2"/>
    </row>
    <row r="757" spans="1:12" ht="15" thickBot="1">
      <c r="A757" s="1"/>
      <c r="B757" s="1"/>
      <c r="C757" s="1"/>
      <c r="D757" s="1"/>
      <c r="E757" s="1"/>
      <c r="F757" s="1"/>
      <c r="G757" s="1"/>
      <c r="H757" s="1"/>
      <c r="I757" s="1"/>
      <c r="J757" s="1"/>
      <c r="K757" s="1"/>
      <c r="L757" s="2"/>
    </row>
    <row r="758" spans="1:12" ht="15" thickBot="1">
      <c r="A758" s="1"/>
      <c r="B758" s="1"/>
      <c r="C758" s="1"/>
      <c r="D758" s="1"/>
      <c r="E758" s="1"/>
      <c r="F758" s="1"/>
      <c r="G758" s="1"/>
      <c r="H758" s="1"/>
      <c r="I758" s="1"/>
      <c r="J758" s="1"/>
      <c r="K758" s="1"/>
      <c r="L758" s="2"/>
    </row>
    <row r="759" spans="1:12" ht="15" thickBot="1">
      <c r="A759" s="1"/>
      <c r="B759" s="1"/>
      <c r="C759" s="1"/>
      <c r="D759" s="1"/>
      <c r="E759" s="1"/>
      <c r="F759" s="1"/>
      <c r="G759" s="1"/>
      <c r="H759" s="1"/>
      <c r="I759" s="1"/>
      <c r="J759" s="1"/>
      <c r="K759" s="1"/>
      <c r="L759" s="2"/>
    </row>
    <row r="760" spans="1:12" ht="15" thickBot="1">
      <c r="A760" s="1"/>
      <c r="B760" s="1"/>
      <c r="C760" s="1"/>
      <c r="D760" s="1"/>
      <c r="E760" s="1"/>
      <c r="F760" s="1"/>
      <c r="G760" s="1"/>
      <c r="H760" s="1"/>
      <c r="I760" s="1"/>
      <c r="J760" s="1"/>
      <c r="K760" s="1"/>
      <c r="L760" s="2"/>
    </row>
    <row r="761" spans="1:12" ht="15" thickBot="1">
      <c r="A761" s="1"/>
      <c r="B761" s="1"/>
      <c r="C761" s="1"/>
      <c r="D761" s="1"/>
      <c r="E761" s="1"/>
      <c r="F761" s="1"/>
      <c r="G761" s="1"/>
      <c r="H761" s="1"/>
      <c r="I761" s="1"/>
      <c r="J761" s="1"/>
      <c r="K761" s="1"/>
      <c r="L761" s="2"/>
    </row>
    <row r="762" spans="1:12" ht="15" thickBot="1">
      <c r="A762" s="1"/>
      <c r="B762" s="1"/>
      <c r="C762" s="1"/>
      <c r="D762" s="1"/>
      <c r="E762" s="1"/>
      <c r="F762" s="1"/>
      <c r="G762" s="1"/>
      <c r="H762" s="1"/>
      <c r="I762" s="1"/>
      <c r="J762" s="1"/>
      <c r="K762" s="1"/>
      <c r="L762" s="2"/>
    </row>
    <row r="763" spans="1:12" ht="15" thickBot="1">
      <c r="A763" s="1"/>
      <c r="B763" s="1"/>
      <c r="C763" s="1"/>
      <c r="D763" s="1"/>
      <c r="E763" s="1"/>
      <c r="F763" s="1"/>
      <c r="G763" s="1"/>
      <c r="H763" s="1"/>
      <c r="I763" s="1"/>
      <c r="J763" s="1"/>
      <c r="K763" s="1"/>
      <c r="L763" s="2"/>
    </row>
    <row r="764" spans="1:12" ht="15" thickBot="1">
      <c r="A764" s="1"/>
      <c r="B764" s="1"/>
      <c r="C764" s="1"/>
      <c r="D764" s="1"/>
      <c r="E764" s="1"/>
      <c r="F764" s="1"/>
      <c r="G764" s="1"/>
      <c r="H764" s="1"/>
      <c r="I764" s="1"/>
      <c r="J764" s="1"/>
      <c r="K764" s="1"/>
      <c r="L764" s="2"/>
    </row>
    <row r="765" spans="1:12" ht="15" thickBot="1">
      <c r="A765" s="1"/>
      <c r="B765" s="1"/>
      <c r="C765" s="1"/>
      <c r="D765" s="1"/>
      <c r="E765" s="1"/>
      <c r="F765" s="1"/>
      <c r="G765" s="1"/>
      <c r="H765" s="1"/>
      <c r="I765" s="1"/>
      <c r="J765" s="1"/>
      <c r="K765" s="1"/>
      <c r="L765" s="2"/>
    </row>
    <row r="766" spans="1:12" ht="15" thickBot="1">
      <c r="A766" s="1"/>
      <c r="B766" s="1"/>
      <c r="C766" s="1"/>
      <c r="D766" s="1"/>
      <c r="E766" s="1"/>
      <c r="F766" s="1"/>
      <c r="G766" s="1"/>
      <c r="H766" s="1"/>
      <c r="I766" s="1"/>
      <c r="J766" s="1"/>
      <c r="K766" s="1"/>
      <c r="L766" s="2"/>
    </row>
    <row r="767" spans="1:12" ht="15" thickBot="1">
      <c r="A767" s="1"/>
      <c r="B767" s="1"/>
      <c r="C767" s="1"/>
      <c r="D767" s="1"/>
      <c r="E767" s="1"/>
      <c r="F767" s="1"/>
      <c r="G767" s="1"/>
      <c r="H767" s="1"/>
      <c r="I767" s="1"/>
      <c r="J767" s="1"/>
      <c r="K767" s="1"/>
      <c r="L767" s="2"/>
    </row>
    <row r="768" spans="1:12" ht="15" thickBot="1">
      <c r="A768" s="1"/>
      <c r="B768" s="1"/>
      <c r="C768" s="1"/>
      <c r="D768" s="1"/>
      <c r="E768" s="1"/>
      <c r="F768" s="1"/>
      <c r="G768" s="1"/>
      <c r="H768" s="1"/>
      <c r="I768" s="1"/>
      <c r="J768" s="1"/>
      <c r="K768" s="1"/>
      <c r="L768" s="2"/>
    </row>
    <row r="769" spans="1:12" ht="15" thickBot="1">
      <c r="A769" s="1"/>
      <c r="B769" s="1"/>
      <c r="C769" s="1"/>
      <c r="D769" s="1"/>
      <c r="E769" s="1"/>
      <c r="F769" s="1"/>
      <c r="G769" s="1"/>
      <c r="H769" s="1"/>
      <c r="I769" s="1"/>
      <c r="J769" s="1"/>
      <c r="K769" s="1"/>
      <c r="L769" s="2"/>
    </row>
    <row r="770" spans="1:12" ht="15" thickBot="1">
      <c r="A770" s="1"/>
      <c r="B770" s="1"/>
      <c r="C770" s="1"/>
      <c r="D770" s="1"/>
      <c r="E770" s="1"/>
      <c r="F770" s="1"/>
      <c r="G770" s="1"/>
      <c r="H770" s="1"/>
      <c r="I770" s="1"/>
      <c r="J770" s="1"/>
      <c r="K770" s="1"/>
      <c r="L770" s="2"/>
    </row>
    <row r="771" spans="1:12" ht="15" thickBot="1">
      <c r="A771" s="1"/>
      <c r="B771" s="1"/>
      <c r="C771" s="1"/>
      <c r="D771" s="1"/>
      <c r="E771" s="1"/>
      <c r="F771" s="1"/>
      <c r="G771" s="1"/>
      <c r="H771" s="1"/>
      <c r="I771" s="1"/>
      <c r="J771" s="1"/>
      <c r="K771" s="1"/>
      <c r="L771" s="2"/>
    </row>
    <row r="772" spans="1:12" ht="15" thickBot="1">
      <c r="A772" s="1"/>
      <c r="B772" s="1"/>
      <c r="C772" s="1"/>
      <c r="D772" s="1"/>
      <c r="E772" s="1"/>
      <c r="F772" s="1"/>
      <c r="G772" s="1"/>
      <c r="H772" s="1"/>
      <c r="I772" s="1"/>
      <c r="J772" s="1"/>
      <c r="K772" s="1"/>
      <c r="L772" s="2"/>
    </row>
    <row r="773" spans="1:12" ht="15" thickBot="1">
      <c r="A773" s="1"/>
      <c r="B773" s="1"/>
      <c r="C773" s="1"/>
      <c r="D773" s="1"/>
      <c r="E773" s="1"/>
      <c r="F773" s="1"/>
      <c r="G773" s="1"/>
      <c r="H773" s="1"/>
      <c r="I773" s="1"/>
      <c r="J773" s="1"/>
      <c r="K773" s="1"/>
      <c r="L773" s="2"/>
    </row>
    <row r="774" spans="1:12" ht="15" thickBot="1">
      <c r="A774" s="1"/>
      <c r="B774" s="1"/>
      <c r="C774" s="1"/>
      <c r="D774" s="1"/>
      <c r="E774" s="1"/>
      <c r="F774" s="1"/>
      <c r="G774" s="1"/>
      <c r="H774" s="1"/>
      <c r="I774" s="1"/>
      <c r="J774" s="1"/>
      <c r="K774" s="1"/>
      <c r="L774" s="2"/>
    </row>
    <row r="775" spans="1:12" ht="15" thickBot="1">
      <c r="A775" s="1"/>
      <c r="B775" s="1"/>
      <c r="C775" s="1"/>
      <c r="D775" s="1"/>
      <c r="E775" s="1"/>
      <c r="F775" s="1"/>
      <c r="G775" s="1"/>
      <c r="H775" s="1"/>
      <c r="I775" s="1"/>
      <c r="J775" s="1"/>
      <c r="K775" s="1"/>
      <c r="L775" s="2"/>
    </row>
    <row r="776" spans="1:12" ht="15" thickBot="1">
      <c r="A776" s="1"/>
      <c r="B776" s="1"/>
      <c r="C776" s="1"/>
      <c r="D776" s="1"/>
      <c r="E776" s="1"/>
      <c r="F776" s="1"/>
      <c r="G776" s="1"/>
      <c r="H776" s="1"/>
      <c r="I776" s="1"/>
      <c r="J776" s="1"/>
      <c r="K776" s="1"/>
      <c r="L776" s="2"/>
    </row>
    <row r="777" spans="1:12" ht="15" thickBot="1">
      <c r="A777" s="1"/>
      <c r="B777" s="1"/>
      <c r="C777" s="1"/>
      <c r="D777" s="1"/>
      <c r="E777" s="1"/>
      <c r="F777" s="1"/>
      <c r="G777" s="1"/>
      <c r="H777" s="1"/>
      <c r="I777" s="1"/>
      <c r="J777" s="1"/>
      <c r="K777" s="1"/>
      <c r="L777" s="2"/>
    </row>
    <row r="778" spans="1:12" ht="15" thickBot="1">
      <c r="A778" s="1"/>
      <c r="B778" s="1"/>
      <c r="C778" s="1"/>
      <c r="D778" s="1"/>
      <c r="E778" s="1"/>
      <c r="F778" s="1"/>
      <c r="G778" s="1"/>
      <c r="H778" s="1"/>
      <c r="I778" s="1"/>
      <c r="J778" s="1"/>
      <c r="K778" s="1"/>
      <c r="L778" s="2"/>
    </row>
    <row r="779" spans="1:12" ht="15" thickBot="1">
      <c r="A779" s="1"/>
      <c r="B779" s="1"/>
      <c r="C779" s="1"/>
      <c r="D779" s="1"/>
      <c r="E779" s="1"/>
      <c r="F779" s="1"/>
      <c r="G779" s="1"/>
      <c r="H779" s="1"/>
      <c r="I779" s="1"/>
      <c r="J779" s="1"/>
      <c r="K779" s="1"/>
      <c r="L779" s="2"/>
    </row>
    <row r="780" spans="1:12" ht="15" thickBot="1">
      <c r="A780" s="1"/>
      <c r="B780" s="1"/>
      <c r="C780" s="1"/>
      <c r="D780" s="1"/>
      <c r="E780" s="1"/>
      <c r="F780" s="1"/>
      <c r="G780" s="1"/>
      <c r="H780" s="1"/>
      <c r="I780" s="1"/>
      <c r="J780" s="1"/>
      <c r="K780" s="1"/>
      <c r="L780" s="2"/>
    </row>
    <row r="781" spans="1:12" ht="15" thickBot="1">
      <c r="A781" s="1"/>
      <c r="B781" s="1"/>
      <c r="C781" s="1"/>
      <c r="D781" s="1"/>
      <c r="E781" s="1"/>
      <c r="F781" s="1"/>
      <c r="G781" s="1"/>
      <c r="H781" s="1"/>
      <c r="I781" s="1"/>
      <c r="J781" s="1"/>
      <c r="K781" s="1"/>
      <c r="L781" s="2"/>
    </row>
    <row r="782" spans="1:12" ht="15" thickBot="1">
      <c r="A782" s="1"/>
      <c r="B782" s="1"/>
      <c r="C782" s="1"/>
      <c r="D782" s="1"/>
      <c r="E782" s="1"/>
      <c r="F782" s="1"/>
      <c r="G782" s="1"/>
      <c r="H782" s="1"/>
      <c r="I782" s="1"/>
      <c r="J782" s="1"/>
      <c r="K782" s="1"/>
      <c r="L782" s="2"/>
    </row>
    <row r="783" spans="1:12" ht="15" thickBot="1">
      <c r="A783" s="1"/>
      <c r="B783" s="1"/>
      <c r="C783" s="1"/>
      <c r="D783" s="1"/>
      <c r="E783" s="1"/>
      <c r="F783" s="1"/>
      <c r="G783" s="1"/>
      <c r="H783" s="1"/>
      <c r="I783" s="1"/>
      <c r="J783" s="1"/>
      <c r="K783" s="1"/>
      <c r="L783" s="2"/>
    </row>
    <row r="784" spans="1:12" ht="15" thickBot="1">
      <c r="A784" s="1"/>
      <c r="B784" s="1"/>
      <c r="C784" s="1"/>
      <c r="D784" s="1"/>
      <c r="E784" s="1"/>
      <c r="F784" s="1"/>
      <c r="G784" s="1"/>
      <c r="H784" s="1"/>
      <c r="I784" s="1"/>
      <c r="J784" s="1"/>
      <c r="K784" s="1"/>
      <c r="L784" s="2"/>
    </row>
    <row r="785" spans="1:12" ht="15" thickBot="1">
      <c r="A785" s="1"/>
      <c r="B785" s="1"/>
      <c r="C785" s="1"/>
      <c r="D785" s="1"/>
      <c r="E785" s="1"/>
      <c r="F785" s="1"/>
      <c r="G785" s="1"/>
      <c r="H785" s="1"/>
      <c r="I785" s="1"/>
      <c r="J785" s="1"/>
      <c r="K785" s="1"/>
      <c r="L785" s="2"/>
    </row>
    <row r="786" spans="1:12" ht="15" thickBot="1">
      <c r="A786" s="1"/>
      <c r="B786" s="1"/>
      <c r="C786" s="1"/>
      <c r="D786" s="1"/>
      <c r="E786" s="1"/>
      <c r="F786" s="1"/>
      <c r="G786" s="1"/>
      <c r="H786" s="1"/>
      <c r="I786" s="1"/>
      <c r="J786" s="1"/>
      <c r="K786" s="1"/>
      <c r="L786" s="2"/>
    </row>
    <row r="787" spans="1:12" ht="15" thickBot="1">
      <c r="A787" s="1"/>
      <c r="B787" s="1"/>
      <c r="C787" s="1"/>
      <c r="D787" s="1"/>
      <c r="E787" s="1"/>
      <c r="F787" s="1"/>
      <c r="G787" s="1"/>
      <c r="H787" s="1"/>
      <c r="I787" s="1"/>
      <c r="J787" s="1"/>
      <c r="K787" s="1"/>
      <c r="L787" s="2"/>
    </row>
    <row r="788" spans="1:12" ht="15" thickBot="1">
      <c r="A788" s="1"/>
      <c r="B788" s="1"/>
      <c r="C788" s="1"/>
      <c r="D788" s="1"/>
      <c r="E788" s="1"/>
      <c r="F788" s="1"/>
      <c r="G788" s="1"/>
      <c r="H788" s="1"/>
      <c r="I788" s="1"/>
      <c r="J788" s="1"/>
      <c r="K788" s="1"/>
      <c r="L788" s="2"/>
    </row>
    <row r="789" spans="1:12" ht="15" thickBot="1">
      <c r="A789" s="1"/>
      <c r="B789" s="1"/>
      <c r="C789" s="1"/>
      <c r="D789" s="1"/>
      <c r="E789" s="1"/>
      <c r="F789" s="1"/>
      <c r="G789" s="1"/>
      <c r="H789" s="1"/>
      <c r="I789" s="1"/>
      <c r="J789" s="1"/>
      <c r="K789" s="1"/>
      <c r="L789" s="2"/>
    </row>
    <row r="790" spans="1:12" ht="15" thickBot="1">
      <c r="A790" s="1"/>
      <c r="B790" s="1"/>
      <c r="C790" s="1"/>
      <c r="D790" s="1"/>
      <c r="E790" s="1"/>
      <c r="F790" s="1"/>
      <c r="G790" s="1"/>
      <c r="H790" s="1"/>
      <c r="I790" s="1"/>
      <c r="J790" s="1"/>
      <c r="K790" s="1"/>
      <c r="L790" s="2"/>
    </row>
    <row r="791" spans="1:12" ht="15" thickBot="1">
      <c r="A791" s="1"/>
      <c r="B791" s="1"/>
      <c r="C791" s="1"/>
      <c r="D791" s="1"/>
      <c r="E791" s="1"/>
      <c r="F791" s="1"/>
      <c r="G791" s="1"/>
      <c r="H791" s="1"/>
      <c r="I791" s="1"/>
      <c r="J791" s="1"/>
      <c r="K791" s="1"/>
      <c r="L791" s="2"/>
    </row>
    <row r="792" spans="1:12" ht="15" thickBot="1">
      <c r="A792" s="1"/>
      <c r="B792" s="1"/>
      <c r="C792" s="1"/>
      <c r="D792" s="1"/>
      <c r="E792" s="1"/>
      <c r="F792" s="1"/>
      <c r="G792" s="1"/>
      <c r="H792" s="1"/>
      <c r="I792" s="1"/>
      <c r="J792" s="1"/>
      <c r="K792" s="1"/>
      <c r="L792" s="2"/>
    </row>
    <row r="793" spans="1:12" ht="15" thickBot="1">
      <c r="A793" s="1"/>
      <c r="B793" s="1"/>
      <c r="C793" s="1"/>
      <c r="D793" s="1"/>
      <c r="E793" s="1"/>
      <c r="F793" s="1"/>
      <c r="G793" s="1"/>
      <c r="H793" s="1"/>
      <c r="I793" s="1"/>
      <c r="J793" s="1"/>
      <c r="K793" s="1"/>
      <c r="L793" s="2"/>
    </row>
    <row r="794" spans="1:12" ht="15" thickBot="1">
      <c r="A794" s="1"/>
      <c r="B794" s="1"/>
      <c r="C794" s="1"/>
      <c r="D794" s="1"/>
      <c r="E794" s="1"/>
      <c r="F794" s="1"/>
      <c r="G794" s="1"/>
      <c r="H794" s="1"/>
      <c r="I794" s="1"/>
      <c r="J794" s="1"/>
      <c r="K794" s="1"/>
      <c r="L794" s="2"/>
    </row>
    <row r="795" spans="1:12" ht="15" thickBot="1">
      <c r="A795" s="1"/>
      <c r="B795" s="1"/>
      <c r="C795" s="1"/>
      <c r="D795" s="1"/>
      <c r="E795" s="1"/>
      <c r="F795" s="1"/>
      <c r="G795" s="1"/>
      <c r="H795" s="1"/>
      <c r="I795" s="1"/>
      <c r="J795" s="1"/>
      <c r="K795" s="1"/>
      <c r="L795" s="2"/>
    </row>
    <row r="796" spans="1:12" ht="15" thickBot="1">
      <c r="A796" s="1"/>
      <c r="B796" s="1"/>
      <c r="C796" s="1"/>
      <c r="D796" s="1"/>
      <c r="E796" s="1"/>
      <c r="F796" s="1"/>
      <c r="G796" s="1"/>
      <c r="H796" s="1"/>
      <c r="I796" s="1"/>
      <c r="J796" s="1"/>
      <c r="K796" s="1"/>
      <c r="L796" s="2"/>
    </row>
    <row r="797" spans="1:12" ht="15" thickBot="1">
      <c r="A797" s="1"/>
      <c r="B797" s="1"/>
      <c r="C797" s="1"/>
      <c r="D797" s="1"/>
      <c r="E797" s="1"/>
      <c r="F797" s="1"/>
      <c r="G797" s="1"/>
      <c r="H797" s="1"/>
      <c r="I797" s="1"/>
      <c r="J797" s="1"/>
      <c r="K797" s="1"/>
      <c r="L797" s="2"/>
    </row>
    <row r="798" spans="1:12" ht="15" thickBot="1">
      <c r="A798" s="1"/>
      <c r="B798" s="1"/>
      <c r="C798" s="1"/>
      <c r="D798" s="1"/>
      <c r="E798" s="1"/>
      <c r="F798" s="1"/>
      <c r="G798" s="1"/>
      <c r="H798" s="1"/>
      <c r="I798" s="1"/>
      <c r="J798" s="1"/>
      <c r="K798" s="1"/>
      <c r="L798" s="2"/>
    </row>
    <row r="799" spans="1:12" ht="15" thickBot="1">
      <c r="A799" s="1"/>
      <c r="B799" s="1"/>
      <c r="C799" s="1"/>
      <c r="D799" s="1"/>
      <c r="E799" s="1"/>
      <c r="F799" s="1"/>
      <c r="G799" s="1"/>
      <c r="H799" s="1"/>
      <c r="I799" s="1"/>
      <c r="J799" s="1"/>
      <c r="K799" s="1"/>
      <c r="L799" s="2"/>
    </row>
    <row r="800" spans="1:12" ht="15" thickBot="1">
      <c r="A800" s="1"/>
      <c r="B800" s="1"/>
      <c r="C800" s="1"/>
      <c r="D800" s="1"/>
      <c r="E800" s="1"/>
      <c r="F800" s="1"/>
      <c r="G800" s="1"/>
      <c r="H800" s="1"/>
      <c r="I800" s="1"/>
      <c r="J800" s="1"/>
      <c r="K800" s="1"/>
      <c r="L800" s="2"/>
    </row>
    <row r="801" spans="1:12" ht="15" thickBot="1">
      <c r="A801" s="1"/>
      <c r="B801" s="1"/>
      <c r="C801" s="1"/>
      <c r="D801" s="1"/>
      <c r="E801" s="1"/>
      <c r="F801" s="1"/>
      <c r="G801" s="1"/>
      <c r="H801" s="1"/>
      <c r="I801" s="1"/>
      <c r="J801" s="1"/>
      <c r="K801" s="1"/>
      <c r="L801" s="2"/>
    </row>
    <row r="802" spans="1:12" ht="15" thickBot="1">
      <c r="A802" s="1"/>
      <c r="B802" s="1"/>
      <c r="C802" s="1"/>
      <c r="D802" s="1"/>
      <c r="E802" s="1"/>
      <c r="F802" s="1"/>
      <c r="G802" s="1"/>
      <c r="H802" s="1"/>
      <c r="I802" s="1"/>
      <c r="J802" s="1"/>
      <c r="K802" s="1"/>
      <c r="L802" s="2"/>
    </row>
    <row r="803" spans="1:12" ht="15" thickBot="1">
      <c r="A803" s="1"/>
      <c r="B803" s="1"/>
      <c r="C803" s="1"/>
      <c r="D803" s="1"/>
      <c r="E803" s="1"/>
      <c r="F803" s="1"/>
      <c r="G803" s="1"/>
      <c r="H803" s="1"/>
      <c r="I803" s="1"/>
      <c r="J803" s="1"/>
      <c r="K803" s="1"/>
      <c r="L803" s="2"/>
    </row>
    <row r="804" spans="1:12" ht="15" thickBot="1">
      <c r="A804" s="1"/>
      <c r="B804" s="1"/>
      <c r="C804" s="1"/>
      <c r="D804" s="1"/>
      <c r="E804" s="1"/>
      <c r="F804" s="1"/>
      <c r="G804" s="1"/>
      <c r="H804" s="1"/>
      <c r="I804" s="1"/>
      <c r="J804" s="1"/>
      <c r="K804" s="1"/>
      <c r="L804" s="2"/>
    </row>
    <row r="805" spans="1:12" ht="15" thickBot="1">
      <c r="A805" s="1"/>
      <c r="B805" s="1"/>
      <c r="C805" s="1"/>
      <c r="D805" s="1"/>
      <c r="E805" s="1"/>
      <c r="F805" s="1"/>
      <c r="G805" s="1"/>
      <c r="H805" s="1"/>
      <c r="I805" s="1"/>
      <c r="J805" s="1"/>
      <c r="K805" s="1"/>
      <c r="L805" s="2"/>
    </row>
    <row r="806" spans="1:12" ht="15" thickBot="1">
      <c r="A806" s="1"/>
      <c r="B806" s="1"/>
      <c r="C806" s="1"/>
      <c r="D806" s="1"/>
      <c r="E806" s="1"/>
      <c r="F806" s="1"/>
      <c r="G806" s="1"/>
      <c r="H806" s="1"/>
      <c r="I806" s="1"/>
      <c r="J806" s="1"/>
      <c r="K806" s="1"/>
      <c r="L806" s="2"/>
    </row>
    <row r="807" spans="1:12" ht="15" thickBot="1">
      <c r="A807" s="1"/>
      <c r="B807" s="1"/>
      <c r="C807" s="1"/>
      <c r="D807" s="1"/>
      <c r="E807" s="1"/>
      <c r="F807" s="1"/>
      <c r="G807" s="1"/>
      <c r="H807" s="1"/>
      <c r="I807" s="1"/>
      <c r="J807" s="1"/>
      <c r="K807" s="1"/>
      <c r="L807" s="2"/>
    </row>
    <row r="808" spans="1:12" ht="15" thickBot="1">
      <c r="A808" s="1"/>
      <c r="B808" s="1"/>
      <c r="C808" s="1"/>
      <c r="D808" s="1"/>
      <c r="E808" s="1"/>
      <c r="F808" s="1"/>
      <c r="G808" s="1"/>
      <c r="H808" s="1"/>
      <c r="I808" s="1"/>
      <c r="J808" s="1"/>
      <c r="K808" s="1"/>
      <c r="L808" s="2"/>
    </row>
    <row r="809" spans="1:12" ht="15" thickBot="1">
      <c r="A809" s="1"/>
      <c r="B809" s="1"/>
      <c r="C809" s="1"/>
      <c r="D809" s="1"/>
      <c r="E809" s="1"/>
      <c r="F809" s="1"/>
      <c r="G809" s="1"/>
      <c r="H809" s="1"/>
      <c r="I809" s="1"/>
      <c r="J809" s="1"/>
      <c r="K809" s="1"/>
      <c r="L809" s="2"/>
    </row>
    <row r="810" spans="1:12" ht="15" thickBot="1">
      <c r="A810" s="1"/>
      <c r="B810" s="1"/>
      <c r="C810" s="1"/>
      <c r="D810" s="1"/>
      <c r="E810" s="1"/>
      <c r="F810" s="1"/>
      <c r="G810" s="1"/>
      <c r="H810" s="1"/>
      <c r="I810" s="1"/>
      <c r="J810" s="1"/>
      <c r="K810" s="1"/>
      <c r="L810" s="2"/>
    </row>
    <row r="811" spans="1:12" ht="15" thickBot="1">
      <c r="A811" s="1"/>
      <c r="B811" s="1"/>
      <c r="C811" s="1"/>
      <c r="D811" s="1"/>
      <c r="E811" s="1"/>
      <c r="F811" s="1"/>
      <c r="G811" s="1"/>
      <c r="H811" s="1"/>
      <c r="I811" s="1"/>
      <c r="J811" s="1"/>
      <c r="K811" s="1"/>
      <c r="L811" s="2"/>
    </row>
    <row r="812" spans="1:12" ht="15" thickBot="1">
      <c r="A812" s="1"/>
      <c r="B812" s="1"/>
      <c r="C812" s="1"/>
      <c r="D812" s="1"/>
      <c r="E812" s="1"/>
      <c r="F812" s="1"/>
      <c r="G812" s="1"/>
      <c r="H812" s="1"/>
      <c r="I812" s="1"/>
      <c r="J812" s="1"/>
      <c r="K812" s="1"/>
      <c r="L812" s="2"/>
    </row>
    <row r="813" spans="1:12" ht="15" thickBot="1">
      <c r="A813" s="1"/>
      <c r="B813" s="1"/>
      <c r="C813" s="1"/>
      <c r="D813" s="1"/>
      <c r="E813" s="1"/>
      <c r="F813" s="1"/>
      <c r="G813" s="1"/>
      <c r="H813" s="1"/>
      <c r="I813" s="1"/>
      <c r="J813" s="1"/>
      <c r="K813" s="1"/>
      <c r="L813" s="2"/>
    </row>
    <row r="814" spans="1:12" ht="15" thickBot="1">
      <c r="A814" s="1"/>
      <c r="B814" s="1"/>
      <c r="C814" s="1"/>
      <c r="D814" s="1"/>
      <c r="E814" s="1"/>
      <c r="F814" s="1"/>
      <c r="G814" s="1"/>
      <c r="H814" s="1"/>
      <c r="I814" s="1"/>
      <c r="J814" s="1"/>
      <c r="K814" s="1"/>
      <c r="L814" s="2"/>
    </row>
    <row r="815" spans="1:12" ht="15" thickBot="1">
      <c r="A815" s="1"/>
      <c r="B815" s="1"/>
      <c r="C815" s="1"/>
      <c r="D815" s="1"/>
      <c r="E815" s="1"/>
      <c r="F815" s="1"/>
      <c r="G815" s="1"/>
      <c r="H815" s="1"/>
      <c r="I815" s="1"/>
      <c r="J815" s="1"/>
      <c r="K815" s="1"/>
      <c r="L815" s="2"/>
    </row>
    <row r="816" spans="1:12" ht="15" thickBot="1">
      <c r="A816" s="1"/>
      <c r="B816" s="1"/>
      <c r="C816" s="1"/>
      <c r="D816" s="1"/>
      <c r="E816" s="1"/>
      <c r="F816" s="1"/>
      <c r="G816" s="1"/>
      <c r="H816" s="1"/>
      <c r="I816" s="1"/>
      <c r="J816" s="1"/>
      <c r="K816" s="1"/>
      <c r="L816" s="2"/>
    </row>
    <row r="817" spans="1:12" ht="15" thickBot="1">
      <c r="A817" s="1"/>
      <c r="B817" s="1"/>
      <c r="C817" s="1"/>
      <c r="D817" s="1"/>
      <c r="E817" s="1"/>
      <c r="F817" s="1"/>
      <c r="G817" s="1"/>
      <c r="H817" s="1"/>
      <c r="I817" s="1"/>
      <c r="J817" s="1"/>
      <c r="K817" s="1"/>
      <c r="L817" s="2"/>
    </row>
    <row r="818" spans="1:12" ht="15" thickBot="1">
      <c r="A818" s="1"/>
      <c r="B818" s="1"/>
      <c r="C818" s="1"/>
      <c r="D818" s="1"/>
      <c r="E818" s="1"/>
      <c r="F818" s="1"/>
      <c r="G818" s="1"/>
      <c r="H818" s="1"/>
      <c r="I818" s="1"/>
      <c r="J818" s="1"/>
      <c r="K818" s="1"/>
      <c r="L818" s="2"/>
    </row>
    <row r="819" spans="1:12" ht="15" thickBot="1">
      <c r="A819" s="1"/>
      <c r="B819" s="1"/>
      <c r="C819" s="1"/>
      <c r="D819" s="1"/>
      <c r="E819" s="1"/>
      <c r="F819" s="1"/>
      <c r="G819" s="1"/>
      <c r="H819" s="1"/>
      <c r="I819" s="1"/>
      <c r="J819" s="1"/>
      <c r="K819" s="1"/>
      <c r="L819" s="2"/>
    </row>
    <row r="820" spans="1:12" ht="15" thickBot="1">
      <c r="A820" s="1"/>
      <c r="B820" s="1"/>
      <c r="C820" s="1"/>
      <c r="D820" s="1"/>
      <c r="E820" s="1"/>
      <c r="F820" s="1"/>
      <c r="G820" s="1"/>
      <c r="H820" s="1"/>
      <c r="I820" s="1"/>
      <c r="J820" s="1"/>
      <c r="K820" s="1"/>
      <c r="L820" s="2"/>
    </row>
    <row r="821" spans="1:12" ht="15" thickBot="1">
      <c r="A821" s="1"/>
      <c r="B821" s="1"/>
      <c r="C821" s="1"/>
      <c r="D821" s="1"/>
      <c r="E821" s="1"/>
      <c r="F821" s="1"/>
      <c r="G821" s="1"/>
      <c r="H821" s="1"/>
      <c r="I821" s="1"/>
      <c r="J821" s="1"/>
      <c r="K821" s="1"/>
      <c r="L821" s="2"/>
    </row>
    <row r="822" spans="1:12" ht="15" thickBot="1">
      <c r="A822" s="1"/>
      <c r="B822" s="1"/>
      <c r="C822" s="1"/>
      <c r="D822" s="1"/>
      <c r="E822" s="1"/>
      <c r="F822" s="1"/>
      <c r="G822" s="1"/>
      <c r="H822" s="1"/>
      <c r="I822" s="1"/>
      <c r="J822" s="1"/>
      <c r="K822" s="1"/>
      <c r="L822" s="2"/>
    </row>
    <row r="823" spans="1:12" ht="15" thickBot="1">
      <c r="A823" s="1"/>
      <c r="B823" s="1"/>
      <c r="C823" s="1"/>
      <c r="D823" s="1"/>
      <c r="E823" s="1"/>
      <c r="F823" s="1"/>
      <c r="G823" s="1"/>
      <c r="H823" s="1"/>
      <c r="I823" s="1"/>
      <c r="J823" s="1"/>
      <c r="K823" s="1"/>
      <c r="L823" s="2"/>
    </row>
    <row r="824" spans="1:12" ht="15" thickBot="1">
      <c r="A824" s="1"/>
      <c r="B824" s="1"/>
      <c r="C824" s="1"/>
      <c r="D824" s="1"/>
      <c r="E824" s="1"/>
      <c r="F824" s="1"/>
      <c r="G824" s="1"/>
      <c r="H824" s="1"/>
      <c r="I824" s="1"/>
      <c r="J824" s="1"/>
      <c r="K824" s="1"/>
      <c r="L824" s="2"/>
    </row>
    <row r="825" spans="1:12" ht="15" thickBot="1">
      <c r="A825" s="1"/>
      <c r="B825" s="1"/>
      <c r="C825" s="1"/>
      <c r="D825" s="1"/>
      <c r="E825" s="1"/>
      <c r="F825" s="1"/>
      <c r="G825" s="1"/>
      <c r="H825" s="1"/>
      <c r="I825" s="1"/>
      <c r="J825" s="1"/>
      <c r="K825" s="1"/>
      <c r="L825" s="2"/>
    </row>
    <row r="826" spans="1:12" ht="15" thickBot="1">
      <c r="A826" s="1"/>
      <c r="B826" s="1"/>
      <c r="C826" s="1"/>
      <c r="D826" s="1"/>
      <c r="E826" s="1"/>
      <c r="F826" s="1"/>
      <c r="G826" s="1"/>
      <c r="H826" s="1"/>
      <c r="I826" s="1"/>
      <c r="J826" s="1"/>
      <c r="K826" s="1"/>
      <c r="L826" s="2"/>
    </row>
    <row r="827" spans="1:12" ht="15" thickBot="1">
      <c r="A827" s="1"/>
      <c r="B827" s="1"/>
      <c r="C827" s="1"/>
      <c r="D827" s="1"/>
      <c r="E827" s="1"/>
      <c r="F827" s="1"/>
      <c r="G827" s="1"/>
      <c r="H827" s="1"/>
      <c r="I827" s="1"/>
      <c r="J827" s="1"/>
      <c r="K827" s="1"/>
      <c r="L827" s="2"/>
    </row>
    <row r="828" spans="1:12" ht="15" thickBot="1">
      <c r="A828" s="1"/>
      <c r="B828" s="1"/>
      <c r="C828" s="1"/>
      <c r="D828" s="1"/>
      <c r="E828" s="1"/>
      <c r="F828" s="1"/>
      <c r="G828" s="1"/>
      <c r="H828" s="1"/>
      <c r="I828" s="1"/>
      <c r="J828" s="1"/>
      <c r="K828" s="1"/>
      <c r="L828" s="2"/>
    </row>
    <row r="829" spans="1:12" ht="15" thickBot="1">
      <c r="A829" s="1"/>
      <c r="B829" s="1"/>
      <c r="C829" s="1"/>
      <c r="D829" s="1"/>
      <c r="E829" s="1"/>
      <c r="F829" s="1"/>
      <c r="G829" s="1"/>
      <c r="H829" s="1"/>
      <c r="I829" s="1"/>
      <c r="J829" s="1"/>
      <c r="K829" s="1"/>
      <c r="L829" s="2"/>
    </row>
    <row r="830" spans="1:12" ht="15" thickBot="1">
      <c r="A830" s="1"/>
      <c r="B830" s="1"/>
      <c r="C830" s="1"/>
      <c r="D830" s="1"/>
      <c r="E830" s="1"/>
      <c r="F830" s="1"/>
      <c r="G830" s="1"/>
      <c r="H830" s="1"/>
      <c r="I830" s="1"/>
      <c r="J830" s="1"/>
      <c r="K830" s="1"/>
      <c r="L830" s="2"/>
    </row>
    <row r="831" spans="1:12" ht="15" thickBot="1">
      <c r="A831" s="1"/>
      <c r="B831" s="1"/>
      <c r="C831" s="1"/>
      <c r="D831" s="1"/>
      <c r="E831" s="1"/>
      <c r="F831" s="1"/>
      <c r="G831" s="1"/>
      <c r="H831" s="1"/>
      <c r="I831" s="1"/>
      <c r="J831" s="1"/>
      <c r="K831" s="1"/>
      <c r="L831" s="2"/>
    </row>
    <row r="832" spans="1:12" ht="15" thickBot="1">
      <c r="A832" s="1"/>
      <c r="B832" s="1"/>
      <c r="C832" s="1"/>
      <c r="D832" s="1"/>
      <c r="E832" s="1"/>
      <c r="F832" s="1"/>
      <c r="G832" s="1"/>
      <c r="H832" s="1"/>
      <c r="I832" s="1"/>
      <c r="J832" s="1"/>
      <c r="K832" s="1"/>
      <c r="L832" s="2"/>
    </row>
    <row r="833" spans="1:12" ht="15" thickBot="1">
      <c r="A833" s="1"/>
      <c r="B833" s="1"/>
      <c r="C833" s="1"/>
      <c r="D833" s="1"/>
      <c r="E833" s="1"/>
      <c r="F833" s="1"/>
      <c r="G833" s="1"/>
      <c r="H833" s="1"/>
      <c r="I833" s="1"/>
      <c r="J833" s="1"/>
      <c r="K833" s="1"/>
      <c r="L833" s="2"/>
    </row>
    <row r="834" spans="1:12" ht="15" thickBot="1">
      <c r="A834" s="1"/>
      <c r="B834" s="1"/>
      <c r="C834" s="1"/>
      <c r="D834" s="1"/>
      <c r="E834" s="1"/>
      <c r="F834" s="1"/>
      <c r="G834" s="1"/>
      <c r="H834" s="1"/>
      <c r="I834" s="1"/>
      <c r="J834" s="1"/>
      <c r="K834" s="1"/>
      <c r="L834" s="2"/>
    </row>
    <row r="835" spans="1:12" ht="15" thickBot="1">
      <c r="A835" s="1"/>
      <c r="B835" s="1"/>
      <c r="C835" s="1"/>
      <c r="D835" s="1"/>
      <c r="E835" s="1"/>
      <c r="F835" s="1"/>
      <c r="G835" s="1"/>
      <c r="H835" s="1"/>
      <c r="I835" s="1"/>
      <c r="J835" s="1"/>
      <c r="K835" s="1"/>
      <c r="L835" s="2"/>
    </row>
    <row r="836" spans="1:12" ht="15" thickBot="1">
      <c r="A836" s="1"/>
      <c r="B836" s="1"/>
      <c r="C836" s="1"/>
      <c r="D836" s="1"/>
      <c r="E836" s="1"/>
      <c r="F836" s="1"/>
      <c r="G836" s="1"/>
      <c r="H836" s="1"/>
      <c r="I836" s="1"/>
      <c r="J836" s="1"/>
      <c r="K836" s="1"/>
      <c r="L836" s="2"/>
    </row>
    <row r="837" spans="1:12" ht="15" thickBot="1">
      <c r="A837" s="1"/>
      <c r="B837" s="1"/>
      <c r="C837" s="1"/>
      <c r="D837" s="1"/>
      <c r="E837" s="1"/>
      <c r="F837" s="1"/>
      <c r="G837" s="1"/>
      <c r="H837" s="1"/>
      <c r="I837" s="1"/>
      <c r="J837" s="1"/>
      <c r="K837" s="1"/>
      <c r="L837" s="2"/>
    </row>
    <row r="838" spans="1:12" ht="15" thickBot="1">
      <c r="A838" s="1"/>
      <c r="B838" s="1"/>
      <c r="C838" s="1"/>
      <c r="D838" s="1"/>
      <c r="E838" s="1"/>
      <c r="F838" s="1"/>
      <c r="G838" s="1"/>
      <c r="H838" s="1"/>
      <c r="I838" s="1"/>
      <c r="J838" s="1"/>
      <c r="K838" s="1"/>
      <c r="L838" s="2"/>
    </row>
    <row r="839" spans="1:12" ht="15" thickBot="1">
      <c r="A839" s="1"/>
      <c r="B839" s="1"/>
      <c r="C839" s="1"/>
      <c r="D839" s="1"/>
      <c r="E839" s="1"/>
      <c r="F839" s="1"/>
      <c r="G839" s="1"/>
      <c r="H839" s="1"/>
      <c r="I839" s="1"/>
      <c r="J839" s="1"/>
      <c r="K839" s="1"/>
      <c r="L839" s="2"/>
    </row>
    <row r="840" spans="1:12" ht="15" thickBot="1">
      <c r="A840" s="1"/>
      <c r="B840" s="1"/>
      <c r="C840" s="1"/>
      <c r="D840" s="1"/>
      <c r="E840" s="1"/>
      <c r="F840" s="1"/>
      <c r="G840" s="1"/>
      <c r="H840" s="1"/>
      <c r="I840" s="1"/>
      <c r="J840" s="1"/>
      <c r="K840" s="1"/>
      <c r="L840" s="2"/>
    </row>
    <row r="841" spans="1:12" ht="15" thickBot="1">
      <c r="A841" s="1"/>
      <c r="B841" s="1"/>
      <c r="C841" s="1"/>
      <c r="D841" s="1"/>
      <c r="E841" s="1"/>
      <c r="F841" s="1"/>
      <c r="G841" s="1"/>
      <c r="H841" s="1"/>
      <c r="I841" s="1"/>
      <c r="J841" s="1"/>
      <c r="K841" s="1"/>
      <c r="L841" s="2"/>
    </row>
    <row r="842" spans="1:12" ht="15" thickBot="1">
      <c r="A842" s="1"/>
      <c r="B842" s="1"/>
      <c r="C842" s="1"/>
      <c r="D842" s="1"/>
      <c r="E842" s="1"/>
      <c r="F842" s="1"/>
      <c r="G842" s="1"/>
      <c r="H842" s="1"/>
      <c r="I842" s="1"/>
      <c r="J842" s="1"/>
      <c r="K842" s="1"/>
      <c r="L842" s="2"/>
    </row>
    <row r="843" spans="1:12" ht="15" thickBot="1">
      <c r="A843" s="1"/>
      <c r="B843" s="1"/>
      <c r="C843" s="1"/>
      <c r="D843" s="1"/>
      <c r="E843" s="1"/>
      <c r="F843" s="1"/>
      <c r="G843" s="1"/>
      <c r="H843" s="1"/>
      <c r="I843" s="1"/>
      <c r="J843" s="1"/>
      <c r="K843" s="1"/>
      <c r="L843" s="2"/>
    </row>
    <row r="844" spans="1:12" ht="15" thickBot="1">
      <c r="A844" s="1"/>
      <c r="B844" s="1"/>
      <c r="C844" s="1"/>
      <c r="D844" s="1"/>
      <c r="E844" s="1"/>
      <c r="F844" s="1"/>
      <c r="G844" s="1"/>
      <c r="H844" s="1"/>
      <c r="I844" s="1"/>
      <c r="J844" s="1"/>
      <c r="K844" s="1"/>
      <c r="L844" s="2"/>
    </row>
    <row r="845" spans="1:12" ht="15" thickBot="1">
      <c r="A845" s="1"/>
      <c r="B845" s="1"/>
      <c r="C845" s="1"/>
      <c r="D845" s="1"/>
      <c r="E845" s="1"/>
      <c r="F845" s="1"/>
      <c r="G845" s="1"/>
      <c r="H845" s="1"/>
      <c r="I845" s="1"/>
      <c r="J845" s="1"/>
      <c r="K845" s="1"/>
      <c r="L845" s="2"/>
    </row>
    <row r="846" spans="1:12" ht="15" thickBot="1">
      <c r="A846" s="1"/>
      <c r="B846" s="1"/>
      <c r="C846" s="1"/>
      <c r="D846" s="1"/>
      <c r="E846" s="1"/>
      <c r="F846" s="1"/>
      <c r="G846" s="1"/>
      <c r="H846" s="1"/>
      <c r="I846" s="1"/>
      <c r="J846" s="1"/>
      <c r="K846" s="1"/>
      <c r="L846" s="2"/>
    </row>
    <row r="847" spans="1:12" ht="15" thickBot="1">
      <c r="A847" s="1"/>
      <c r="B847" s="1"/>
      <c r="C847" s="1"/>
      <c r="D847" s="1"/>
      <c r="E847" s="1"/>
      <c r="F847" s="1"/>
      <c r="G847" s="1"/>
      <c r="H847" s="1"/>
      <c r="I847" s="1"/>
      <c r="J847" s="1"/>
      <c r="K847" s="1"/>
      <c r="L847" s="2"/>
    </row>
    <row r="848" spans="1:12" ht="15" thickBot="1">
      <c r="A848" s="1"/>
      <c r="B848" s="1"/>
      <c r="C848" s="1"/>
      <c r="D848" s="1"/>
      <c r="E848" s="1"/>
      <c r="F848" s="1"/>
      <c r="G848" s="1"/>
      <c r="H848" s="1"/>
      <c r="I848" s="1"/>
      <c r="J848" s="1"/>
      <c r="K848" s="1"/>
      <c r="L848" s="2"/>
    </row>
    <row r="849" spans="1:12" ht="15" thickBot="1">
      <c r="A849" s="1"/>
      <c r="B849" s="1"/>
      <c r="C849" s="1"/>
      <c r="D849" s="1"/>
      <c r="E849" s="1"/>
      <c r="F849" s="1"/>
      <c r="G849" s="1"/>
      <c r="H849" s="1"/>
      <c r="I849" s="1"/>
      <c r="J849" s="1"/>
      <c r="K849" s="1"/>
      <c r="L849" s="2"/>
    </row>
    <row r="850" spans="1:12" ht="15" thickBot="1">
      <c r="A850" s="1"/>
      <c r="B850" s="1"/>
      <c r="C850" s="1"/>
      <c r="D850" s="1"/>
      <c r="E850" s="1"/>
      <c r="F850" s="1"/>
      <c r="G850" s="1"/>
      <c r="H850" s="1"/>
      <c r="I850" s="1"/>
      <c r="J850" s="1"/>
      <c r="K850" s="1"/>
      <c r="L850" s="2"/>
    </row>
    <row r="851" spans="1:12" ht="15" thickBot="1">
      <c r="A851" s="1"/>
      <c r="B851" s="1"/>
      <c r="C851" s="1"/>
      <c r="D851" s="1"/>
      <c r="E851" s="1"/>
      <c r="F851" s="1"/>
      <c r="G851" s="1"/>
      <c r="H851" s="1"/>
      <c r="I851" s="1"/>
      <c r="J851" s="1"/>
      <c r="K851" s="1"/>
      <c r="L851" s="2"/>
    </row>
    <row r="852" spans="1:12" ht="15" thickBot="1">
      <c r="A852" s="1"/>
      <c r="B852" s="1"/>
      <c r="C852" s="1"/>
      <c r="D852" s="1"/>
      <c r="E852" s="1"/>
      <c r="F852" s="1"/>
      <c r="G852" s="1"/>
      <c r="H852" s="1"/>
      <c r="I852" s="1"/>
      <c r="J852" s="1"/>
      <c r="K852" s="1"/>
      <c r="L852" s="2"/>
    </row>
    <row r="853" spans="1:12" ht="15" thickBot="1">
      <c r="A853" s="1"/>
      <c r="B853" s="1"/>
      <c r="C853" s="1"/>
      <c r="D853" s="1"/>
      <c r="E853" s="1"/>
      <c r="F853" s="1"/>
      <c r="G853" s="1"/>
      <c r="H853" s="1"/>
      <c r="I853" s="1"/>
      <c r="J853" s="1"/>
      <c r="K853" s="1"/>
      <c r="L853" s="2"/>
    </row>
    <row r="854" spans="1:12" ht="15" thickBot="1">
      <c r="A854" s="1"/>
      <c r="B854" s="1"/>
      <c r="C854" s="1"/>
      <c r="D854" s="1"/>
      <c r="E854" s="1"/>
      <c r="F854" s="1"/>
      <c r="G854" s="1"/>
      <c r="H854" s="1"/>
      <c r="I854" s="1"/>
      <c r="J854" s="1"/>
      <c r="K854" s="1"/>
      <c r="L854" s="2"/>
    </row>
    <row r="855" spans="1:12" ht="15" thickBot="1">
      <c r="A855" s="1"/>
      <c r="B855" s="1"/>
      <c r="C855" s="1"/>
      <c r="D855" s="1"/>
      <c r="E855" s="1"/>
      <c r="F855" s="1"/>
      <c r="G855" s="1"/>
      <c r="H855" s="1"/>
      <c r="I855" s="1"/>
      <c r="J855" s="1"/>
      <c r="K855" s="1"/>
      <c r="L855" s="2"/>
    </row>
    <row r="856" spans="1:12" ht="15" thickBot="1">
      <c r="A856" s="1"/>
      <c r="B856" s="1"/>
      <c r="C856" s="1"/>
      <c r="D856" s="1"/>
      <c r="E856" s="1"/>
      <c r="F856" s="1"/>
      <c r="G856" s="1"/>
      <c r="H856" s="1"/>
      <c r="I856" s="1"/>
      <c r="J856" s="1"/>
      <c r="K856" s="1"/>
      <c r="L856" s="2"/>
    </row>
    <row r="857" spans="1:12" ht="15" thickBot="1">
      <c r="A857" s="1"/>
      <c r="B857" s="1"/>
      <c r="C857" s="1"/>
      <c r="D857" s="1"/>
      <c r="E857" s="1"/>
      <c r="F857" s="1"/>
      <c r="G857" s="1"/>
      <c r="H857" s="1"/>
      <c r="I857" s="1"/>
      <c r="J857" s="1"/>
      <c r="K857" s="1"/>
      <c r="L857" s="2"/>
    </row>
    <row r="858" spans="1:12" ht="15" thickBot="1">
      <c r="A858" s="1"/>
      <c r="B858" s="1"/>
      <c r="C858" s="1"/>
      <c r="D858" s="1"/>
      <c r="E858" s="1"/>
      <c r="F858" s="1"/>
      <c r="G858" s="1"/>
      <c r="H858" s="1"/>
      <c r="I858" s="1"/>
      <c r="J858" s="1"/>
      <c r="K858" s="1"/>
      <c r="L858" s="2"/>
    </row>
    <row r="859" spans="1:12" ht="15" thickBot="1">
      <c r="A859" s="1"/>
      <c r="B859" s="1"/>
      <c r="C859" s="1"/>
      <c r="D859" s="1"/>
      <c r="E859" s="1"/>
      <c r="F859" s="1"/>
      <c r="G859" s="1"/>
      <c r="H859" s="1"/>
      <c r="I859" s="1"/>
      <c r="J859" s="1"/>
      <c r="K859" s="1"/>
      <c r="L859" s="2"/>
    </row>
    <row r="860" spans="1:12" ht="15" thickBot="1">
      <c r="A860" s="1"/>
      <c r="B860" s="1"/>
      <c r="C860" s="1"/>
      <c r="D860" s="1"/>
      <c r="E860" s="1"/>
      <c r="F860" s="1"/>
      <c r="G860" s="1"/>
      <c r="H860" s="1"/>
      <c r="I860" s="1"/>
      <c r="J860" s="1"/>
      <c r="K860" s="1"/>
      <c r="L860" s="2"/>
    </row>
    <row r="861" spans="1:12" ht="15" thickBot="1">
      <c r="A861" s="1"/>
      <c r="B861" s="1"/>
      <c r="C861" s="1"/>
      <c r="D861" s="1"/>
      <c r="E861" s="1"/>
      <c r="F861" s="1"/>
      <c r="G861" s="1"/>
      <c r="H861" s="1"/>
      <c r="I861" s="1"/>
      <c r="J861" s="1"/>
      <c r="K861" s="1"/>
      <c r="L861" s="2"/>
    </row>
    <row r="862" spans="1:12" ht="15" thickBot="1">
      <c r="A862" s="1"/>
      <c r="B862" s="1"/>
      <c r="C862" s="1"/>
      <c r="D862" s="1"/>
      <c r="E862" s="1"/>
      <c r="F862" s="1"/>
      <c r="G862" s="1"/>
      <c r="H862" s="1"/>
      <c r="I862" s="1"/>
      <c r="J862" s="1"/>
      <c r="K862" s="1"/>
      <c r="L862" s="2"/>
    </row>
    <row r="863" spans="1:12" ht="15" thickBot="1">
      <c r="A863" s="1"/>
      <c r="B863" s="1"/>
      <c r="C863" s="1"/>
      <c r="D863" s="1"/>
      <c r="E863" s="1"/>
      <c r="F863" s="1"/>
      <c r="G863" s="1"/>
      <c r="H863" s="1"/>
      <c r="I863" s="1"/>
      <c r="J863" s="1"/>
      <c r="K863" s="1"/>
      <c r="L863" s="2"/>
    </row>
    <row r="864" spans="1:12" ht="15" thickBot="1">
      <c r="A864" s="1"/>
      <c r="B864" s="1"/>
      <c r="C864" s="1"/>
      <c r="D864" s="1"/>
      <c r="E864" s="1"/>
      <c r="F864" s="1"/>
      <c r="G864" s="1"/>
      <c r="H864" s="1"/>
      <c r="I864" s="1"/>
      <c r="J864" s="1"/>
      <c r="K864" s="1"/>
      <c r="L864" s="2"/>
    </row>
    <row r="865" spans="1:12" ht="15" thickBot="1">
      <c r="A865" s="1"/>
      <c r="B865" s="1"/>
      <c r="C865" s="1"/>
      <c r="D865" s="1"/>
      <c r="E865" s="1"/>
      <c r="F865" s="1"/>
      <c r="G865" s="1"/>
      <c r="H865" s="1"/>
      <c r="I865" s="1"/>
      <c r="J865" s="1"/>
      <c r="K865" s="1"/>
      <c r="L865" s="2"/>
    </row>
    <row r="866" spans="1:12" ht="15" thickBot="1">
      <c r="A866" s="1"/>
      <c r="B866" s="1"/>
      <c r="C866" s="1"/>
      <c r="D866" s="1"/>
      <c r="E866" s="1"/>
      <c r="F866" s="1"/>
      <c r="G866" s="1"/>
      <c r="H866" s="1"/>
      <c r="I866" s="1"/>
      <c r="J866" s="1"/>
      <c r="K866" s="1"/>
      <c r="L866" s="2"/>
    </row>
    <row r="867" spans="1:12" ht="15" thickBot="1">
      <c r="A867" s="1"/>
      <c r="B867" s="1"/>
      <c r="C867" s="1"/>
      <c r="D867" s="1"/>
      <c r="E867" s="1"/>
      <c r="F867" s="1"/>
      <c r="G867" s="1"/>
      <c r="H867" s="1"/>
      <c r="I867" s="1"/>
      <c r="J867" s="1"/>
      <c r="K867" s="1"/>
      <c r="L867" s="2"/>
    </row>
    <row r="868" spans="1:12" ht="15" thickBot="1">
      <c r="A868" s="1"/>
      <c r="B868" s="1"/>
      <c r="C868" s="1"/>
      <c r="D868" s="1"/>
      <c r="E868" s="1"/>
      <c r="F868" s="1"/>
      <c r="G868" s="1"/>
      <c r="H868" s="1"/>
      <c r="I868" s="1"/>
      <c r="J868" s="1"/>
      <c r="K868" s="1"/>
      <c r="L868" s="2"/>
    </row>
    <row r="869" spans="1:12" ht="15" thickBot="1">
      <c r="A869" s="1"/>
      <c r="B869" s="1"/>
      <c r="C869" s="1"/>
      <c r="D869" s="1"/>
      <c r="E869" s="1"/>
      <c r="F869" s="1"/>
      <c r="G869" s="1"/>
      <c r="H869" s="1"/>
      <c r="I869" s="1"/>
      <c r="J869" s="1"/>
      <c r="K869" s="1"/>
      <c r="L869" s="2"/>
    </row>
    <row r="870" spans="1:12" ht="15" thickBot="1">
      <c r="A870" s="1"/>
      <c r="B870" s="1"/>
      <c r="C870" s="1"/>
      <c r="D870" s="1"/>
      <c r="E870" s="1"/>
      <c r="F870" s="1"/>
      <c r="G870" s="1"/>
      <c r="H870" s="1"/>
      <c r="I870" s="1"/>
      <c r="J870" s="1"/>
      <c r="K870" s="1"/>
      <c r="L870" s="2"/>
    </row>
    <row r="871" spans="1:12" ht="15" thickBot="1">
      <c r="A871" s="1"/>
      <c r="B871" s="1"/>
      <c r="C871" s="1"/>
      <c r="D871" s="1"/>
      <c r="E871" s="1"/>
      <c r="F871" s="1"/>
      <c r="G871" s="1"/>
      <c r="H871" s="1"/>
      <c r="I871" s="1"/>
      <c r="J871" s="1"/>
      <c r="K871" s="1"/>
      <c r="L871" s="2"/>
    </row>
    <row r="872" spans="1:12" ht="15" thickBot="1">
      <c r="A872" s="1"/>
      <c r="B872" s="1"/>
      <c r="C872" s="1"/>
      <c r="D872" s="1"/>
      <c r="E872" s="1"/>
      <c r="F872" s="1"/>
      <c r="G872" s="1"/>
      <c r="H872" s="1"/>
      <c r="I872" s="1"/>
      <c r="J872" s="1"/>
      <c r="K872" s="1"/>
      <c r="L872" s="2"/>
    </row>
    <row r="873" spans="1:12" ht="15" thickBot="1">
      <c r="A873" s="1"/>
      <c r="B873" s="1"/>
      <c r="C873" s="1"/>
      <c r="D873" s="1"/>
      <c r="E873" s="1"/>
      <c r="F873" s="1"/>
      <c r="G873" s="1"/>
      <c r="H873" s="1"/>
      <c r="I873" s="1"/>
      <c r="J873" s="1"/>
      <c r="K873" s="1"/>
      <c r="L873" s="2"/>
    </row>
    <row r="874" spans="1:12" ht="15" thickBot="1">
      <c r="A874" s="1"/>
      <c r="B874" s="1"/>
      <c r="C874" s="1"/>
      <c r="D874" s="1"/>
      <c r="E874" s="1"/>
      <c r="F874" s="1"/>
      <c r="G874" s="1"/>
      <c r="H874" s="1"/>
      <c r="I874" s="1"/>
      <c r="J874" s="1"/>
      <c r="K874" s="1"/>
      <c r="L874" s="2"/>
    </row>
    <row r="875" spans="1:12" ht="15" thickBot="1">
      <c r="A875" s="1"/>
      <c r="B875" s="1"/>
      <c r="C875" s="1"/>
      <c r="D875" s="1"/>
      <c r="E875" s="1"/>
      <c r="F875" s="1"/>
      <c r="G875" s="1"/>
      <c r="H875" s="1"/>
      <c r="I875" s="1"/>
      <c r="J875" s="1"/>
      <c r="K875" s="1"/>
      <c r="L875" s="2"/>
    </row>
    <row r="876" spans="1:12" ht="15" thickBot="1">
      <c r="A876" s="1"/>
      <c r="B876" s="1"/>
      <c r="C876" s="1"/>
      <c r="D876" s="1"/>
      <c r="E876" s="1"/>
      <c r="F876" s="1"/>
      <c r="G876" s="1"/>
      <c r="H876" s="1"/>
      <c r="I876" s="1"/>
      <c r="J876" s="1"/>
      <c r="K876" s="1"/>
      <c r="L876" s="2"/>
    </row>
    <row r="877" spans="1:12" ht="15" thickBot="1">
      <c r="A877" s="1"/>
      <c r="B877" s="1"/>
      <c r="C877" s="1"/>
      <c r="D877" s="1"/>
      <c r="E877" s="1"/>
      <c r="F877" s="1"/>
      <c r="G877" s="1"/>
      <c r="H877" s="1"/>
      <c r="I877" s="1"/>
      <c r="J877" s="1"/>
      <c r="K877" s="1"/>
      <c r="L877" s="2"/>
    </row>
    <row r="878" spans="1:12" ht="15" thickBot="1">
      <c r="A878" s="1"/>
      <c r="B878" s="1"/>
      <c r="C878" s="1"/>
      <c r="D878" s="1"/>
      <c r="E878" s="1"/>
      <c r="F878" s="1"/>
      <c r="G878" s="1"/>
      <c r="H878" s="1"/>
      <c r="I878" s="1"/>
      <c r="J878" s="1"/>
      <c r="K878" s="1"/>
      <c r="L878" s="2"/>
    </row>
    <row r="879" spans="1:12" ht="15" thickBot="1">
      <c r="A879" s="1"/>
      <c r="B879" s="1"/>
      <c r="C879" s="1"/>
      <c r="D879" s="1"/>
      <c r="E879" s="1"/>
      <c r="F879" s="1"/>
      <c r="G879" s="1"/>
      <c r="H879" s="1"/>
      <c r="I879" s="1"/>
      <c r="J879" s="1"/>
      <c r="K879" s="1"/>
      <c r="L879" s="2"/>
    </row>
    <row r="880" spans="1:12" ht="15" thickBot="1">
      <c r="A880" s="1"/>
      <c r="B880" s="1"/>
      <c r="C880" s="1"/>
      <c r="D880" s="1"/>
      <c r="E880" s="1"/>
      <c r="F880" s="1"/>
      <c r="G880" s="1"/>
      <c r="H880" s="1"/>
      <c r="I880" s="1"/>
      <c r="J880" s="1"/>
      <c r="K880" s="1"/>
      <c r="L880" s="2"/>
    </row>
    <row r="881" spans="1:12" ht="15" thickBot="1">
      <c r="A881" s="1"/>
      <c r="B881" s="1"/>
      <c r="C881" s="1"/>
      <c r="D881" s="1"/>
      <c r="E881" s="1"/>
      <c r="F881" s="1"/>
      <c r="G881" s="1"/>
      <c r="H881" s="1"/>
      <c r="I881" s="1"/>
      <c r="J881" s="1"/>
      <c r="K881" s="1"/>
      <c r="L881" s="2"/>
    </row>
    <row r="882" spans="1:12" ht="15" thickBot="1">
      <c r="A882" s="1"/>
      <c r="B882" s="1"/>
      <c r="C882" s="1"/>
      <c r="D882" s="1"/>
      <c r="E882" s="1"/>
      <c r="F882" s="1"/>
      <c r="G882" s="1"/>
      <c r="H882" s="1"/>
      <c r="I882" s="1"/>
      <c r="J882" s="1"/>
      <c r="K882" s="1"/>
      <c r="L882" s="2"/>
    </row>
    <row r="883" spans="1:12" ht="15" thickBot="1">
      <c r="A883" s="1"/>
      <c r="B883" s="1"/>
      <c r="C883" s="1"/>
      <c r="D883" s="1"/>
      <c r="E883" s="1"/>
      <c r="F883" s="1"/>
      <c r="G883" s="1"/>
      <c r="H883" s="1"/>
      <c r="I883" s="1"/>
      <c r="J883" s="1"/>
      <c r="K883" s="1"/>
      <c r="L883" s="2"/>
    </row>
    <row r="884" spans="1:12" ht="15" thickBot="1">
      <c r="A884" s="1"/>
      <c r="B884" s="1"/>
      <c r="C884" s="1"/>
      <c r="D884" s="1"/>
      <c r="E884" s="1"/>
      <c r="F884" s="1"/>
      <c r="G884" s="1"/>
      <c r="H884" s="1"/>
      <c r="I884" s="1"/>
      <c r="J884" s="1"/>
      <c r="K884" s="1"/>
      <c r="L884" s="2"/>
    </row>
    <row r="885" spans="1:12" ht="15" thickBot="1">
      <c r="A885" s="1"/>
      <c r="B885" s="1"/>
      <c r="C885" s="1"/>
      <c r="D885" s="1"/>
      <c r="E885" s="1"/>
      <c r="F885" s="1"/>
      <c r="G885" s="1"/>
      <c r="H885" s="1"/>
      <c r="I885" s="1"/>
      <c r="J885" s="1"/>
      <c r="K885" s="1"/>
      <c r="L885" s="2"/>
    </row>
    <row r="886" spans="1:12" ht="15" thickBot="1">
      <c r="A886" s="1"/>
      <c r="B886" s="1"/>
      <c r="C886" s="1"/>
      <c r="D886" s="1"/>
      <c r="E886" s="1"/>
      <c r="F886" s="1"/>
      <c r="G886" s="1"/>
      <c r="H886" s="1"/>
      <c r="I886" s="1"/>
      <c r="J886" s="1"/>
      <c r="K886" s="1"/>
      <c r="L886" s="2"/>
    </row>
    <row r="887" spans="1:12" ht="15" thickBot="1">
      <c r="A887" s="1"/>
      <c r="B887" s="1"/>
      <c r="C887" s="1"/>
      <c r="D887" s="1"/>
      <c r="E887" s="1"/>
      <c r="F887" s="1"/>
      <c r="G887" s="1"/>
      <c r="H887" s="1"/>
      <c r="I887" s="1"/>
      <c r="J887" s="1"/>
      <c r="K887" s="1"/>
      <c r="L887" s="2"/>
    </row>
    <row r="888" spans="1:12" ht="15" thickBot="1">
      <c r="A888" s="1"/>
      <c r="B888" s="1"/>
      <c r="C888" s="1"/>
      <c r="D888" s="1"/>
      <c r="E888" s="1"/>
      <c r="F888" s="1"/>
      <c r="G888" s="1"/>
      <c r="H888" s="1"/>
      <c r="I888" s="1"/>
      <c r="J888" s="1"/>
      <c r="K888" s="1"/>
      <c r="L888" s="2"/>
    </row>
    <row r="889" spans="1:12" ht="15" thickBot="1">
      <c r="A889" s="1"/>
      <c r="B889" s="1"/>
      <c r="C889" s="1"/>
      <c r="D889" s="1"/>
      <c r="E889" s="1"/>
      <c r="F889" s="1"/>
      <c r="G889" s="1"/>
      <c r="H889" s="1"/>
      <c r="I889" s="1"/>
      <c r="J889" s="1"/>
      <c r="K889" s="1"/>
      <c r="L889" s="2"/>
    </row>
    <row r="890" spans="1:12" ht="15" thickBot="1">
      <c r="A890" s="1"/>
      <c r="B890" s="1"/>
      <c r="C890" s="1"/>
      <c r="D890" s="1"/>
      <c r="E890" s="1"/>
      <c r="F890" s="1"/>
      <c r="G890" s="1"/>
      <c r="H890" s="1"/>
      <c r="I890" s="1"/>
      <c r="J890" s="1"/>
      <c r="K890" s="1"/>
      <c r="L890" s="2"/>
    </row>
    <row r="891" spans="1:12" ht="15" thickBot="1">
      <c r="A891" s="1"/>
      <c r="B891" s="1"/>
      <c r="C891" s="1"/>
      <c r="D891" s="1"/>
      <c r="E891" s="1"/>
      <c r="F891" s="1"/>
      <c r="G891" s="1"/>
      <c r="H891" s="1"/>
      <c r="I891" s="1"/>
      <c r="J891" s="1"/>
      <c r="K891" s="1"/>
      <c r="L891" s="2"/>
    </row>
    <row r="892" spans="1:12" ht="15" thickBot="1">
      <c r="A892" s="1"/>
      <c r="B892" s="1"/>
      <c r="C892" s="1"/>
      <c r="D892" s="1"/>
      <c r="E892" s="1"/>
      <c r="F892" s="1"/>
      <c r="G892" s="1"/>
      <c r="H892" s="1"/>
      <c r="I892" s="1"/>
      <c r="J892" s="1"/>
      <c r="K892" s="1"/>
      <c r="L892" s="2"/>
    </row>
    <row r="893" spans="1:12" ht="15" thickBot="1">
      <c r="A893" s="1"/>
      <c r="B893" s="1"/>
      <c r="C893" s="1"/>
      <c r="D893" s="1"/>
      <c r="E893" s="1"/>
      <c r="F893" s="1"/>
      <c r="G893" s="1"/>
      <c r="H893" s="1"/>
      <c r="I893" s="1"/>
      <c r="J893" s="1"/>
      <c r="K893" s="1"/>
      <c r="L893" s="2"/>
    </row>
    <row r="894" spans="1:12" ht="15" thickBot="1">
      <c r="A894" s="1"/>
      <c r="B894" s="1"/>
      <c r="C894" s="1"/>
      <c r="D894" s="1"/>
      <c r="E894" s="1"/>
      <c r="F894" s="1"/>
      <c r="G894" s="1"/>
      <c r="H894" s="1"/>
      <c r="I894" s="1"/>
      <c r="J894" s="1"/>
      <c r="K894" s="1"/>
      <c r="L894" s="2"/>
    </row>
    <row r="895" spans="1:12" ht="15" thickBot="1">
      <c r="A895" s="1"/>
      <c r="B895" s="1"/>
      <c r="C895" s="1"/>
      <c r="D895" s="1"/>
      <c r="E895" s="1"/>
      <c r="F895" s="1"/>
      <c r="G895" s="1"/>
      <c r="H895" s="1"/>
      <c r="I895" s="1"/>
      <c r="J895" s="1"/>
      <c r="K895" s="1"/>
      <c r="L895" s="2"/>
    </row>
    <row r="896" spans="1:12" ht="15" thickBot="1">
      <c r="A896" s="1"/>
      <c r="B896" s="1"/>
      <c r="C896" s="1"/>
      <c r="D896" s="1"/>
      <c r="E896" s="1"/>
      <c r="F896" s="1"/>
      <c r="G896" s="1"/>
      <c r="H896" s="1"/>
      <c r="I896" s="1"/>
      <c r="J896" s="1"/>
      <c r="K896" s="1"/>
      <c r="L896" s="2"/>
    </row>
    <row r="897" spans="1:12" ht="15" thickBot="1">
      <c r="A897" s="1"/>
      <c r="B897" s="1"/>
      <c r="C897" s="1"/>
      <c r="D897" s="1"/>
      <c r="E897" s="1"/>
      <c r="F897" s="1"/>
      <c r="G897" s="1"/>
      <c r="H897" s="1"/>
      <c r="I897" s="1"/>
      <c r="J897" s="1"/>
      <c r="K897" s="1"/>
      <c r="L897" s="2"/>
    </row>
    <row r="898" spans="1:12" ht="15" thickBot="1">
      <c r="A898" s="1"/>
      <c r="B898" s="1"/>
      <c r="C898" s="1"/>
      <c r="D898" s="1"/>
      <c r="E898" s="1"/>
      <c r="F898" s="1"/>
      <c r="G898" s="1"/>
      <c r="H898" s="1"/>
      <c r="I898" s="1"/>
      <c r="J898" s="1"/>
      <c r="K898" s="1"/>
      <c r="L898" s="2"/>
    </row>
    <row r="899" spans="1:12" ht="15" thickBot="1">
      <c r="A899" s="1"/>
      <c r="B899" s="1"/>
      <c r="C899" s="1"/>
      <c r="D899" s="1"/>
      <c r="E899" s="1"/>
      <c r="F899" s="1"/>
      <c r="G899" s="1"/>
      <c r="H899" s="1"/>
      <c r="I899" s="1"/>
      <c r="J899" s="1"/>
      <c r="K899" s="1"/>
      <c r="L899" s="2"/>
    </row>
    <row r="900" spans="1:12" ht="15" thickBot="1">
      <c r="A900" s="1"/>
      <c r="B900" s="1"/>
      <c r="C900" s="1"/>
      <c r="D900" s="1"/>
      <c r="E900" s="1"/>
      <c r="F900" s="1"/>
      <c r="G900" s="1"/>
      <c r="H900" s="1"/>
      <c r="I900" s="1"/>
      <c r="J900" s="1"/>
      <c r="K900" s="1"/>
      <c r="L900" s="2"/>
    </row>
    <row r="901" spans="1:12" ht="15" thickBot="1">
      <c r="A901" s="1"/>
      <c r="B901" s="1"/>
      <c r="C901" s="1"/>
      <c r="D901" s="1"/>
      <c r="E901" s="1"/>
      <c r="F901" s="1"/>
      <c r="G901" s="1"/>
      <c r="H901" s="1"/>
      <c r="I901" s="1"/>
      <c r="J901" s="1"/>
      <c r="K901" s="1"/>
      <c r="L901" s="2"/>
    </row>
    <row r="902" spans="1:12" ht="15" thickBot="1">
      <c r="A902" s="1"/>
      <c r="B902" s="1"/>
      <c r="C902" s="1"/>
      <c r="D902" s="1"/>
      <c r="E902" s="1"/>
      <c r="F902" s="1"/>
      <c r="G902" s="1"/>
      <c r="H902" s="1"/>
      <c r="I902" s="1"/>
      <c r="J902" s="1"/>
      <c r="K902" s="1"/>
      <c r="L902" s="2"/>
    </row>
    <row r="903" spans="1:12" ht="15" thickBot="1">
      <c r="A903" s="1"/>
      <c r="B903" s="1"/>
      <c r="C903" s="1"/>
      <c r="D903" s="1"/>
      <c r="E903" s="1"/>
      <c r="F903" s="1"/>
      <c r="G903" s="1"/>
      <c r="H903" s="1"/>
      <c r="I903" s="1"/>
      <c r="J903" s="1"/>
      <c r="K903" s="1"/>
      <c r="L903" s="2"/>
    </row>
    <row r="904" spans="1:12" ht="15" thickBot="1">
      <c r="A904" s="1"/>
      <c r="B904" s="1"/>
      <c r="C904" s="1"/>
      <c r="D904" s="1"/>
      <c r="E904" s="1"/>
      <c r="F904" s="1"/>
      <c r="G904" s="1"/>
      <c r="H904" s="1"/>
      <c r="I904" s="1"/>
      <c r="J904" s="1"/>
      <c r="K904" s="1"/>
      <c r="L904" s="2"/>
    </row>
    <row r="905" spans="1:12" ht="15" thickBot="1">
      <c r="A905" s="1"/>
      <c r="B905" s="1"/>
      <c r="C905" s="1"/>
      <c r="D905" s="1"/>
      <c r="E905" s="1"/>
      <c r="F905" s="1"/>
      <c r="G905" s="1"/>
      <c r="H905" s="1"/>
      <c r="I905" s="1"/>
      <c r="J905" s="1"/>
      <c r="K905" s="1"/>
      <c r="L905" s="2"/>
    </row>
    <row r="906" spans="1:12" ht="15" thickBot="1">
      <c r="A906" s="1"/>
      <c r="B906" s="1"/>
      <c r="C906" s="1"/>
      <c r="D906" s="1"/>
      <c r="E906" s="1"/>
      <c r="F906" s="1"/>
      <c r="G906" s="1"/>
      <c r="H906" s="1"/>
      <c r="I906" s="1"/>
      <c r="J906" s="1"/>
      <c r="K906" s="1"/>
      <c r="L906" s="2"/>
    </row>
    <row r="907" spans="1:12" ht="15" thickBot="1">
      <c r="A907" s="1"/>
      <c r="B907" s="1"/>
      <c r="C907" s="1"/>
      <c r="D907" s="1"/>
      <c r="E907" s="1"/>
      <c r="F907" s="1"/>
      <c r="G907" s="1"/>
      <c r="H907" s="1"/>
      <c r="I907" s="1"/>
      <c r="J907" s="1"/>
      <c r="K907" s="1"/>
      <c r="L907" s="2"/>
    </row>
    <row r="908" spans="1:12" ht="15" thickBot="1">
      <c r="A908" s="1"/>
      <c r="B908" s="1"/>
      <c r="C908" s="1"/>
      <c r="D908" s="1"/>
      <c r="E908" s="1"/>
      <c r="F908" s="1"/>
      <c r="G908" s="1"/>
      <c r="H908" s="1"/>
      <c r="I908" s="1"/>
      <c r="J908" s="1"/>
      <c r="K908" s="1"/>
      <c r="L908" s="2"/>
    </row>
    <row r="909" spans="1:12" ht="15" thickBot="1">
      <c r="A909" s="1"/>
      <c r="B909" s="1"/>
      <c r="C909" s="1"/>
      <c r="D909" s="1"/>
      <c r="E909" s="1"/>
      <c r="F909" s="1"/>
      <c r="G909" s="1"/>
      <c r="H909" s="1"/>
      <c r="I909" s="1"/>
      <c r="J909" s="1"/>
      <c r="K909" s="1"/>
      <c r="L909" s="2"/>
    </row>
    <row r="910" spans="1:12" ht="15" thickBot="1">
      <c r="A910" s="1"/>
      <c r="B910" s="1"/>
      <c r="C910" s="1"/>
      <c r="D910" s="1"/>
      <c r="E910" s="1"/>
      <c r="F910" s="1"/>
      <c r="G910" s="1"/>
      <c r="H910" s="1"/>
      <c r="I910" s="1"/>
      <c r="J910" s="1"/>
      <c r="K910" s="1"/>
      <c r="L910" s="2"/>
    </row>
    <row r="911" spans="1:12" ht="15" thickBot="1">
      <c r="A911" s="1"/>
      <c r="B911" s="1"/>
      <c r="C911" s="1"/>
      <c r="D911" s="1"/>
      <c r="E911" s="1"/>
      <c r="F911" s="1"/>
      <c r="G911" s="1"/>
      <c r="H911" s="1"/>
      <c r="I911" s="1"/>
      <c r="J911" s="1"/>
      <c r="K911" s="1"/>
      <c r="L911" s="2"/>
    </row>
    <row r="912" spans="1:12" ht="15" thickBot="1">
      <c r="A912" s="1"/>
      <c r="B912" s="1"/>
      <c r="C912" s="1"/>
      <c r="D912" s="1"/>
      <c r="E912" s="1"/>
      <c r="F912" s="1"/>
      <c r="G912" s="1"/>
      <c r="H912" s="1"/>
      <c r="I912" s="1"/>
      <c r="J912" s="1"/>
      <c r="K912" s="1"/>
      <c r="L912" s="2"/>
    </row>
    <row r="913" spans="1:12" ht="15" thickBot="1">
      <c r="A913" s="1"/>
      <c r="B913" s="1"/>
      <c r="C913" s="1"/>
      <c r="D913" s="1"/>
      <c r="E913" s="1"/>
      <c r="F913" s="1"/>
      <c r="G913" s="1"/>
      <c r="H913" s="1"/>
      <c r="I913" s="1"/>
      <c r="J913" s="1"/>
      <c r="K913" s="1"/>
      <c r="L913" s="2"/>
    </row>
    <row r="914" spans="1:12" ht="15" thickBot="1">
      <c r="A914" s="1"/>
      <c r="B914" s="1"/>
      <c r="C914" s="1"/>
      <c r="D914" s="1"/>
      <c r="E914" s="1"/>
      <c r="F914" s="1"/>
      <c r="G914" s="1"/>
      <c r="H914" s="1"/>
      <c r="I914" s="1"/>
      <c r="J914" s="1"/>
      <c r="K914" s="1"/>
      <c r="L914" s="2"/>
    </row>
    <row r="915" spans="1:12" ht="15" thickBot="1">
      <c r="A915" s="1"/>
      <c r="B915" s="1"/>
      <c r="C915" s="1"/>
      <c r="D915" s="1"/>
      <c r="E915" s="1"/>
      <c r="F915" s="1"/>
      <c r="G915" s="1"/>
      <c r="H915" s="1"/>
      <c r="I915" s="1"/>
      <c r="J915" s="1"/>
      <c r="K915" s="1"/>
      <c r="L915" s="2"/>
    </row>
    <row r="916" spans="1:12" ht="15" thickBot="1">
      <c r="A916" s="1"/>
      <c r="B916" s="1"/>
      <c r="C916" s="1"/>
      <c r="D916" s="1"/>
      <c r="E916" s="1"/>
      <c r="F916" s="1"/>
      <c r="G916" s="1"/>
      <c r="H916" s="1"/>
      <c r="I916" s="1"/>
      <c r="J916" s="1"/>
      <c r="K916" s="1"/>
      <c r="L916" s="2"/>
    </row>
    <row r="917" spans="1:12" ht="15" thickBot="1">
      <c r="A917" s="1"/>
      <c r="B917" s="1"/>
      <c r="C917" s="1"/>
      <c r="D917" s="1"/>
      <c r="E917" s="1"/>
      <c r="F917" s="1"/>
      <c r="G917" s="1"/>
      <c r="H917" s="1"/>
      <c r="I917" s="1"/>
      <c r="J917" s="1"/>
      <c r="K917" s="1"/>
      <c r="L917" s="2"/>
    </row>
    <row r="918" spans="1:12" ht="15" thickBot="1">
      <c r="A918" s="1"/>
      <c r="B918" s="1"/>
      <c r="C918" s="1"/>
      <c r="D918" s="1"/>
      <c r="E918" s="1"/>
      <c r="F918" s="1"/>
      <c r="G918" s="1"/>
      <c r="H918" s="1"/>
      <c r="I918" s="1"/>
      <c r="J918" s="1"/>
      <c r="K918" s="1"/>
      <c r="L918" s="2"/>
    </row>
    <row r="919" spans="1:12" ht="15" thickBot="1">
      <c r="A919" s="1"/>
      <c r="B919" s="1"/>
      <c r="C919" s="1"/>
      <c r="D919" s="1"/>
      <c r="E919" s="1"/>
      <c r="F919" s="1"/>
      <c r="G919" s="1"/>
      <c r="H919" s="1"/>
      <c r="I919" s="1"/>
      <c r="J919" s="1"/>
      <c r="K919" s="1"/>
      <c r="L919" s="2"/>
    </row>
    <row r="920" spans="1:12" ht="15" thickBot="1">
      <c r="A920" s="1"/>
      <c r="B920" s="1"/>
      <c r="C920" s="1"/>
      <c r="D920" s="1"/>
      <c r="E920" s="1"/>
      <c r="F920" s="1"/>
      <c r="G920" s="1"/>
      <c r="H920" s="1"/>
      <c r="I920" s="1"/>
      <c r="J920" s="1"/>
      <c r="K920" s="1"/>
      <c r="L920" s="2"/>
    </row>
    <row r="921" spans="1:12" ht="15" thickBot="1">
      <c r="A921" s="1"/>
      <c r="B921" s="1"/>
      <c r="C921" s="1"/>
      <c r="D921" s="1"/>
      <c r="E921" s="1"/>
      <c r="F921" s="1"/>
      <c r="G921" s="1"/>
      <c r="H921" s="1"/>
      <c r="I921" s="1"/>
      <c r="J921" s="1"/>
      <c r="K921" s="1"/>
      <c r="L921" s="2"/>
    </row>
    <row r="922" spans="1:12" ht="15" thickBot="1">
      <c r="A922" s="1"/>
      <c r="B922" s="1"/>
      <c r="C922" s="1"/>
      <c r="D922" s="1"/>
      <c r="E922" s="1"/>
      <c r="F922" s="1"/>
      <c r="G922" s="1"/>
      <c r="H922" s="1"/>
      <c r="I922" s="1"/>
      <c r="J922" s="1"/>
      <c r="K922" s="1"/>
      <c r="L922" s="2"/>
    </row>
    <row r="923" spans="1:12" ht="15" thickBot="1">
      <c r="A923" s="1"/>
      <c r="B923" s="1"/>
      <c r="C923" s="1"/>
      <c r="D923" s="1"/>
      <c r="E923" s="1"/>
      <c r="F923" s="1"/>
      <c r="G923" s="1"/>
      <c r="H923" s="1"/>
      <c r="I923" s="1"/>
      <c r="J923" s="1"/>
      <c r="K923" s="1"/>
      <c r="L923" s="2"/>
    </row>
    <row r="924" spans="1:12" ht="15" thickBot="1">
      <c r="A924" s="1"/>
      <c r="B924" s="1"/>
      <c r="C924" s="1"/>
      <c r="D924" s="1"/>
      <c r="E924" s="1"/>
      <c r="F924" s="1"/>
      <c r="G924" s="1"/>
      <c r="H924" s="1"/>
      <c r="I924" s="1"/>
      <c r="J924" s="1"/>
      <c r="K924" s="1"/>
      <c r="L924" s="2"/>
    </row>
    <row r="925" spans="1:12" ht="15" thickBot="1">
      <c r="A925" s="1"/>
      <c r="B925" s="1"/>
      <c r="C925" s="1"/>
      <c r="D925" s="1"/>
      <c r="E925" s="1"/>
      <c r="F925" s="1"/>
      <c r="G925" s="1"/>
      <c r="H925" s="1"/>
      <c r="I925" s="1"/>
      <c r="J925" s="1"/>
      <c r="K925" s="1"/>
      <c r="L925" s="2"/>
    </row>
    <row r="926" spans="1:12" ht="15" thickBot="1">
      <c r="A926" s="1"/>
      <c r="B926" s="1"/>
      <c r="C926" s="1"/>
      <c r="D926" s="1"/>
      <c r="E926" s="1"/>
      <c r="F926" s="1"/>
      <c r="G926" s="1"/>
      <c r="H926" s="1"/>
      <c r="I926" s="1"/>
      <c r="J926" s="1"/>
      <c r="K926" s="1"/>
      <c r="L926" s="2"/>
    </row>
    <row r="927" spans="1:12" ht="15" thickBot="1">
      <c r="A927" s="1"/>
      <c r="B927" s="1"/>
      <c r="C927" s="1"/>
      <c r="D927" s="1"/>
      <c r="E927" s="1"/>
      <c r="F927" s="1"/>
      <c r="G927" s="1"/>
      <c r="H927" s="1"/>
      <c r="I927" s="1"/>
      <c r="J927" s="1"/>
      <c r="K927" s="1"/>
      <c r="L927" s="2"/>
    </row>
    <row r="928" spans="1:12" ht="15" thickBot="1">
      <c r="A928" s="1"/>
      <c r="B928" s="1"/>
      <c r="C928" s="1"/>
      <c r="D928" s="1"/>
      <c r="E928" s="1"/>
      <c r="F928" s="1"/>
      <c r="G928" s="1"/>
      <c r="H928" s="1"/>
      <c r="I928" s="1"/>
      <c r="J928" s="1"/>
      <c r="K928" s="1"/>
      <c r="L928" s="2"/>
    </row>
    <row r="929" spans="1:12" ht="15" thickBot="1">
      <c r="A929" s="1"/>
      <c r="B929" s="1"/>
      <c r="C929" s="1"/>
      <c r="D929" s="1"/>
      <c r="E929" s="1"/>
      <c r="F929" s="1"/>
      <c r="G929" s="1"/>
      <c r="H929" s="1"/>
      <c r="I929" s="1"/>
      <c r="J929" s="1"/>
      <c r="K929" s="1"/>
      <c r="L929" s="2"/>
    </row>
    <row r="930" spans="1:12" ht="15" thickBot="1">
      <c r="A930" s="1"/>
      <c r="B930" s="1"/>
      <c r="C930" s="1"/>
      <c r="D930" s="1"/>
      <c r="E930" s="1"/>
      <c r="F930" s="1"/>
      <c r="G930" s="1"/>
      <c r="H930" s="1"/>
      <c r="I930" s="1"/>
      <c r="J930" s="1"/>
      <c r="K930" s="1"/>
      <c r="L930" s="2"/>
    </row>
    <row r="931" spans="1:12" ht="15" thickBot="1">
      <c r="A931" s="1"/>
      <c r="B931" s="1"/>
      <c r="C931" s="1"/>
      <c r="D931" s="1"/>
      <c r="E931" s="1"/>
      <c r="F931" s="1"/>
      <c r="G931" s="1"/>
      <c r="H931" s="1"/>
      <c r="I931" s="1"/>
      <c r="J931" s="1"/>
      <c r="K931" s="1"/>
      <c r="L931" s="2"/>
    </row>
    <row r="932" spans="1:12" ht="15" thickBot="1">
      <c r="A932" s="1"/>
      <c r="B932" s="1"/>
      <c r="C932" s="1"/>
      <c r="D932" s="1"/>
      <c r="E932" s="1"/>
      <c r="F932" s="1"/>
      <c r="G932" s="1"/>
      <c r="H932" s="1"/>
      <c r="I932" s="1"/>
      <c r="J932" s="1"/>
      <c r="K932" s="1"/>
      <c r="L932" s="2"/>
    </row>
    <row r="933" spans="1:12" ht="15" thickBot="1">
      <c r="A933" s="1"/>
      <c r="B933" s="1"/>
      <c r="C933" s="1"/>
      <c r="D933" s="1"/>
      <c r="E933" s="1"/>
      <c r="F933" s="1"/>
      <c r="G933" s="1"/>
      <c r="H933" s="1"/>
      <c r="I933" s="1"/>
      <c r="J933" s="1"/>
      <c r="K933" s="1"/>
      <c r="L933" s="2"/>
    </row>
    <row r="934" spans="1:12" ht="15" thickBot="1">
      <c r="A934" s="1"/>
      <c r="B934" s="1"/>
      <c r="C934" s="1"/>
      <c r="D934" s="1"/>
      <c r="E934" s="1"/>
      <c r="F934" s="1"/>
      <c r="G934" s="1"/>
      <c r="H934" s="1"/>
      <c r="I934" s="1"/>
      <c r="J934" s="1"/>
      <c r="K934" s="1"/>
      <c r="L934" s="2"/>
    </row>
    <row r="935" spans="1:12" ht="15" thickBot="1">
      <c r="A935" s="1"/>
      <c r="B935" s="1"/>
      <c r="C935" s="1"/>
      <c r="D935" s="1"/>
      <c r="E935" s="1"/>
      <c r="F935" s="1"/>
      <c r="G935" s="1"/>
      <c r="H935" s="1"/>
      <c r="I935" s="1"/>
      <c r="J935" s="1"/>
      <c r="K935" s="1"/>
      <c r="L935" s="2"/>
    </row>
    <row r="936" spans="1:12" ht="15" thickBot="1">
      <c r="A936" s="1"/>
      <c r="B936" s="1"/>
      <c r="C936" s="1"/>
      <c r="D936" s="1"/>
      <c r="E936" s="1"/>
      <c r="F936" s="1"/>
      <c r="G936" s="1"/>
      <c r="H936" s="1"/>
      <c r="I936" s="1"/>
      <c r="J936" s="1"/>
      <c r="K936" s="1"/>
      <c r="L936" s="2"/>
    </row>
    <row r="937" spans="1:12" ht="15" thickBot="1">
      <c r="A937" s="1"/>
      <c r="B937" s="1"/>
      <c r="C937" s="1"/>
      <c r="D937" s="1"/>
      <c r="E937" s="1"/>
      <c r="F937" s="1"/>
      <c r="G937" s="1"/>
      <c r="H937" s="1"/>
      <c r="I937" s="1"/>
      <c r="J937" s="1"/>
      <c r="K937" s="1"/>
      <c r="L937" s="2"/>
    </row>
    <row r="938" spans="1:12" ht="15" thickBot="1">
      <c r="A938" s="1"/>
      <c r="B938" s="1"/>
      <c r="C938" s="1"/>
      <c r="D938" s="1"/>
      <c r="E938" s="1"/>
      <c r="F938" s="1"/>
      <c r="G938" s="1"/>
      <c r="H938" s="1"/>
      <c r="I938" s="1"/>
      <c r="J938" s="1"/>
      <c r="K938" s="1"/>
      <c r="L938" s="2"/>
    </row>
    <row r="939" spans="1:12" ht="15" thickBot="1">
      <c r="A939" s="1"/>
      <c r="B939" s="1"/>
      <c r="C939" s="1"/>
      <c r="D939" s="1"/>
      <c r="E939" s="1"/>
      <c r="F939" s="1"/>
      <c r="G939" s="1"/>
      <c r="H939" s="1"/>
      <c r="I939" s="1"/>
      <c r="J939" s="1"/>
      <c r="K939" s="1"/>
      <c r="L939" s="2"/>
    </row>
    <row r="940" spans="1:12" ht="15" thickBot="1">
      <c r="A940" s="1"/>
      <c r="B940" s="1"/>
      <c r="C940" s="1"/>
      <c r="D940" s="1"/>
      <c r="E940" s="1"/>
      <c r="F940" s="1"/>
      <c r="G940" s="1"/>
      <c r="H940" s="1"/>
      <c r="I940" s="1"/>
      <c r="J940" s="1"/>
      <c r="K940" s="1"/>
      <c r="L940" s="2"/>
    </row>
    <row r="941" spans="1:12" ht="15" thickBot="1">
      <c r="A941" s="1"/>
      <c r="B941" s="1"/>
      <c r="C941" s="1"/>
      <c r="D941" s="1"/>
      <c r="E941" s="1"/>
      <c r="F941" s="1"/>
      <c r="G941" s="1"/>
      <c r="H941" s="1"/>
      <c r="I941" s="1"/>
      <c r="J941" s="1"/>
      <c r="K941" s="1"/>
      <c r="L941" s="2"/>
    </row>
    <row r="942" spans="1:12" ht="15" thickBot="1">
      <c r="A942" s="1"/>
      <c r="B942" s="1"/>
      <c r="C942" s="1"/>
      <c r="D942" s="1"/>
      <c r="E942" s="1"/>
      <c r="F942" s="1"/>
      <c r="G942" s="1"/>
      <c r="H942" s="1"/>
      <c r="I942" s="1"/>
      <c r="J942" s="1"/>
      <c r="K942" s="1"/>
      <c r="L942" s="2"/>
    </row>
    <row r="943" spans="1:12" ht="15" thickBot="1">
      <c r="A943" s="1"/>
      <c r="B943" s="1"/>
      <c r="C943" s="1"/>
      <c r="D943" s="1"/>
      <c r="E943" s="1"/>
      <c r="F943" s="1"/>
      <c r="G943" s="1"/>
      <c r="H943" s="1"/>
      <c r="I943" s="1"/>
      <c r="J943" s="1"/>
      <c r="K943" s="1"/>
      <c r="L943" s="2"/>
    </row>
    <row r="944" spans="1:12" ht="15" thickBot="1">
      <c r="A944" s="1"/>
      <c r="B944" s="1"/>
      <c r="C944" s="1"/>
      <c r="D944" s="1"/>
      <c r="E944" s="1"/>
      <c r="F944" s="1"/>
      <c r="G944" s="1"/>
      <c r="H944" s="1"/>
      <c r="I944" s="1"/>
      <c r="J944" s="1"/>
      <c r="K944" s="1"/>
      <c r="L944" s="2"/>
    </row>
    <row r="945" spans="1:12" ht="15" thickBot="1">
      <c r="A945" s="1"/>
      <c r="B945" s="1"/>
      <c r="C945" s="1"/>
      <c r="D945" s="1"/>
      <c r="E945" s="1"/>
      <c r="F945" s="1"/>
      <c r="G945" s="1"/>
      <c r="H945" s="1"/>
      <c r="I945" s="1"/>
      <c r="J945" s="1"/>
      <c r="K945" s="1"/>
      <c r="L945" s="2"/>
    </row>
    <row r="946" spans="1:12" ht="15" thickBot="1">
      <c r="A946" s="1"/>
      <c r="B946" s="1"/>
      <c r="C946" s="1"/>
      <c r="D946" s="1"/>
      <c r="E946" s="1"/>
      <c r="F946" s="1"/>
      <c r="G946" s="1"/>
      <c r="H946" s="1"/>
      <c r="I946" s="1"/>
      <c r="J946" s="1"/>
      <c r="K946" s="1"/>
      <c r="L946" s="2"/>
    </row>
    <row r="947" spans="1:12" ht="15" thickBot="1">
      <c r="A947" s="1"/>
      <c r="B947" s="1"/>
      <c r="C947" s="1"/>
      <c r="D947" s="1"/>
      <c r="E947" s="1"/>
      <c r="F947" s="1"/>
      <c r="G947" s="1"/>
      <c r="H947" s="1"/>
      <c r="I947" s="1"/>
      <c r="J947" s="1"/>
      <c r="K947" s="1"/>
      <c r="L947" s="2"/>
    </row>
    <row r="948" spans="1:12" ht="15" thickBot="1">
      <c r="A948" s="1"/>
      <c r="B948" s="1"/>
      <c r="C948" s="1"/>
      <c r="D948" s="1"/>
      <c r="E948" s="1"/>
      <c r="F948" s="1"/>
      <c r="G948" s="1"/>
      <c r="H948" s="1"/>
      <c r="I948" s="1"/>
      <c r="J948" s="1"/>
      <c r="K948" s="1"/>
      <c r="L948" s="2"/>
    </row>
    <row r="949" spans="1:12" ht="15" thickBot="1">
      <c r="A949" s="1"/>
      <c r="B949" s="1"/>
      <c r="C949" s="1"/>
      <c r="D949" s="1"/>
      <c r="E949" s="1"/>
      <c r="F949" s="1"/>
      <c r="G949" s="1"/>
      <c r="H949" s="1"/>
      <c r="I949" s="1"/>
      <c r="J949" s="1"/>
      <c r="K949" s="1"/>
      <c r="L949" s="2"/>
    </row>
    <row r="950" spans="1:12" ht="15" thickBot="1">
      <c r="A950" s="1"/>
      <c r="B950" s="1"/>
      <c r="C950" s="1"/>
      <c r="D950" s="1"/>
      <c r="E950" s="1"/>
      <c r="F950" s="1"/>
      <c r="G950" s="1"/>
      <c r="H950" s="1"/>
      <c r="I950" s="1"/>
      <c r="J950" s="1"/>
      <c r="K950" s="1"/>
      <c r="L950" s="2"/>
    </row>
    <row r="951" spans="1:12" ht="15" thickBot="1">
      <c r="A951" s="1"/>
      <c r="B951" s="1"/>
      <c r="C951" s="1"/>
      <c r="D951" s="1"/>
      <c r="E951" s="1"/>
      <c r="F951" s="1"/>
      <c r="G951" s="1"/>
      <c r="H951" s="1"/>
      <c r="I951" s="1"/>
      <c r="J951" s="1"/>
      <c r="K951" s="1"/>
      <c r="L951" s="2"/>
    </row>
    <row r="952" spans="1:12" ht="15" thickBot="1">
      <c r="A952" s="1"/>
      <c r="B952" s="1"/>
      <c r="C952" s="1"/>
      <c r="D952" s="1"/>
      <c r="E952" s="1"/>
      <c r="F952" s="1"/>
      <c r="G952" s="1"/>
      <c r="H952" s="1"/>
      <c r="I952" s="1"/>
      <c r="J952" s="1"/>
      <c r="K952" s="1"/>
      <c r="L952" s="2"/>
    </row>
    <row r="953" spans="1:12" ht="15" thickBot="1">
      <c r="A953" s="1"/>
      <c r="B953" s="1"/>
      <c r="C953" s="1"/>
      <c r="D953" s="1"/>
      <c r="E953" s="1"/>
      <c r="F953" s="1"/>
      <c r="G953" s="1"/>
      <c r="H953" s="1"/>
      <c r="I953" s="1"/>
      <c r="J953" s="1"/>
      <c r="K953" s="1"/>
      <c r="L953" s="2"/>
    </row>
    <row r="954" spans="1:12" ht="15" thickBot="1">
      <c r="A954" s="1"/>
      <c r="B954" s="1"/>
      <c r="C954" s="1"/>
      <c r="D954" s="1"/>
      <c r="E954" s="1"/>
      <c r="F954" s="1"/>
      <c r="G954" s="1"/>
      <c r="H954" s="1"/>
      <c r="I954" s="1"/>
      <c r="J954" s="1"/>
      <c r="K954" s="1"/>
      <c r="L954" s="2"/>
    </row>
    <row r="955" spans="1:12" ht="15" thickBot="1">
      <c r="A955" s="1"/>
      <c r="B955" s="1"/>
      <c r="C955" s="1"/>
      <c r="D955" s="1"/>
      <c r="E955" s="1"/>
      <c r="F955" s="1"/>
      <c r="G955" s="1"/>
      <c r="H955" s="1"/>
      <c r="I955" s="1"/>
      <c r="J955" s="1"/>
      <c r="K955" s="1"/>
      <c r="L955" s="2"/>
    </row>
    <row r="956" spans="1:12" ht="15" thickBot="1">
      <c r="A956" s="1"/>
      <c r="B956" s="1"/>
      <c r="C956" s="1"/>
      <c r="D956" s="1"/>
      <c r="E956" s="1"/>
      <c r="F956" s="1"/>
      <c r="G956" s="1"/>
      <c r="H956" s="1"/>
      <c r="I956" s="1"/>
      <c r="J956" s="1"/>
      <c r="K956" s="1"/>
      <c r="L956" s="2"/>
    </row>
    <row r="957" spans="1:12" ht="15" thickBot="1">
      <c r="A957" s="1"/>
      <c r="B957" s="1"/>
      <c r="C957" s="1"/>
      <c r="D957" s="1"/>
      <c r="E957" s="1"/>
      <c r="F957" s="1"/>
      <c r="G957" s="1"/>
      <c r="H957" s="1"/>
      <c r="I957" s="1"/>
      <c r="J957" s="1"/>
      <c r="K957" s="1"/>
      <c r="L957" s="2"/>
    </row>
    <row r="958" spans="1:12" ht="15" thickBot="1">
      <c r="A958" s="1"/>
      <c r="B958" s="1"/>
      <c r="C958" s="1"/>
      <c r="D958" s="1"/>
      <c r="E958" s="1"/>
      <c r="F958" s="1"/>
      <c r="G958" s="1"/>
      <c r="H958" s="1"/>
      <c r="I958" s="1"/>
      <c r="J958" s="1"/>
      <c r="K958" s="1"/>
      <c r="L958" s="2"/>
    </row>
    <row r="959" spans="1:12" ht="15" thickBot="1">
      <c r="A959" s="1"/>
      <c r="B959" s="1"/>
      <c r="C959" s="1"/>
      <c r="D959" s="1"/>
      <c r="E959" s="1"/>
      <c r="F959" s="1"/>
      <c r="G959" s="1"/>
      <c r="H959" s="1"/>
      <c r="I959" s="1"/>
      <c r="J959" s="1"/>
      <c r="K959" s="1"/>
      <c r="L959" s="2"/>
    </row>
    <row r="960" spans="1:12" ht="15" thickBot="1">
      <c r="A960" s="1"/>
      <c r="B960" s="1"/>
      <c r="C960" s="1"/>
      <c r="D960" s="1"/>
      <c r="E960" s="1"/>
      <c r="F960" s="1"/>
      <c r="G960" s="1"/>
      <c r="H960" s="1"/>
      <c r="I960" s="1"/>
      <c r="J960" s="1"/>
      <c r="K960" s="1"/>
      <c r="L960" s="2"/>
    </row>
    <row r="961" spans="1:12" ht="15" thickBot="1">
      <c r="A961" s="1"/>
      <c r="B961" s="1"/>
      <c r="C961" s="1"/>
      <c r="D961" s="1"/>
      <c r="E961" s="1"/>
      <c r="F961" s="1"/>
      <c r="G961" s="1"/>
      <c r="H961" s="1"/>
      <c r="I961" s="1"/>
      <c r="J961" s="1"/>
      <c r="K961" s="1"/>
      <c r="L961" s="2"/>
    </row>
    <row r="962" spans="1:12" ht="15" thickBot="1">
      <c r="A962" s="1"/>
      <c r="B962" s="1"/>
      <c r="C962" s="1"/>
      <c r="D962" s="1"/>
      <c r="E962" s="1"/>
      <c r="F962" s="1"/>
      <c r="G962" s="1"/>
      <c r="H962" s="1"/>
      <c r="I962" s="1"/>
      <c r="J962" s="1"/>
      <c r="K962" s="1"/>
      <c r="L962" s="2"/>
    </row>
    <row r="963" spans="1:12" ht="15" thickBot="1">
      <c r="A963" s="1"/>
      <c r="B963" s="1"/>
      <c r="C963" s="1"/>
      <c r="D963" s="1"/>
      <c r="E963" s="1"/>
      <c r="F963" s="1"/>
      <c r="G963" s="1"/>
      <c r="H963" s="1"/>
      <c r="I963" s="1"/>
      <c r="J963" s="1"/>
      <c r="K963" s="1"/>
      <c r="L963" s="2"/>
    </row>
    <row r="964" spans="1:12" ht="15" thickBot="1">
      <c r="A964" s="1"/>
      <c r="B964" s="1"/>
      <c r="C964" s="1"/>
      <c r="D964" s="1"/>
      <c r="E964" s="1"/>
      <c r="F964" s="1"/>
      <c r="G964" s="1"/>
      <c r="H964" s="1"/>
      <c r="I964" s="1"/>
      <c r="J964" s="1"/>
      <c r="K964" s="1"/>
      <c r="L964" s="2"/>
    </row>
    <row r="965" spans="1:12" ht="15" thickBot="1">
      <c r="A965" s="1"/>
      <c r="B965" s="1"/>
      <c r="C965" s="1"/>
      <c r="D965" s="1"/>
      <c r="E965" s="1"/>
      <c r="F965" s="1"/>
      <c r="G965" s="1"/>
      <c r="H965" s="1"/>
      <c r="I965" s="1"/>
      <c r="J965" s="1"/>
      <c r="K965" s="1"/>
      <c r="L965" s="2"/>
    </row>
    <row r="966" spans="1:12" ht="15" thickBot="1">
      <c r="A966" s="1"/>
      <c r="B966" s="1"/>
      <c r="C966" s="1"/>
      <c r="D966" s="1"/>
      <c r="E966" s="1"/>
      <c r="F966" s="1"/>
      <c r="G966" s="1"/>
      <c r="H966" s="1"/>
      <c r="I966" s="1"/>
      <c r="J966" s="1"/>
      <c r="K966" s="1"/>
      <c r="L966" s="2"/>
    </row>
    <row r="967" spans="1:12" ht="15" thickBot="1">
      <c r="A967" s="1"/>
      <c r="B967" s="1"/>
      <c r="C967" s="1"/>
      <c r="D967" s="1"/>
      <c r="E967" s="1"/>
      <c r="F967" s="1"/>
      <c r="G967" s="1"/>
      <c r="H967" s="1"/>
      <c r="I967" s="1"/>
      <c r="J967" s="1"/>
      <c r="K967" s="1"/>
      <c r="L967" s="2"/>
    </row>
    <row r="968" spans="1:12" ht="15" thickBot="1">
      <c r="A968" s="1"/>
      <c r="B968" s="1"/>
      <c r="C968" s="1"/>
      <c r="D968" s="1"/>
      <c r="E968" s="1"/>
      <c r="F968" s="1"/>
      <c r="G968" s="1"/>
      <c r="H968" s="1"/>
      <c r="I968" s="1"/>
      <c r="J968" s="1"/>
      <c r="K968" s="1"/>
      <c r="L968" s="2"/>
    </row>
    <row r="969" spans="1:12" ht="15" thickBot="1">
      <c r="A969" s="1"/>
      <c r="B969" s="1"/>
      <c r="C969" s="1"/>
      <c r="D969" s="1"/>
      <c r="E969" s="1"/>
      <c r="F969" s="1"/>
      <c r="G969" s="1"/>
      <c r="H969" s="1"/>
      <c r="I969" s="1"/>
      <c r="J969" s="1"/>
      <c r="K969" s="1"/>
      <c r="L969" s="2"/>
    </row>
    <row r="970" spans="1:12" ht="15" thickBot="1">
      <c r="A970" s="1"/>
      <c r="B970" s="1"/>
      <c r="C970" s="1"/>
      <c r="D970" s="1"/>
      <c r="E970" s="1"/>
      <c r="F970" s="1"/>
      <c r="G970" s="1"/>
      <c r="H970" s="1"/>
      <c r="I970" s="1"/>
      <c r="J970" s="1"/>
      <c r="K970" s="1"/>
      <c r="L970" s="2"/>
    </row>
    <row r="971" spans="1:12" ht="15" thickBot="1">
      <c r="A971" s="1"/>
      <c r="B971" s="1"/>
      <c r="C971" s="1"/>
      <c r="D971" s="1"/>
      <c r="E971" s="1"/>
      <c r="F971" s="1"/>
      <c r="G971" s="1"/>
      <c r="H971" s="1"/>
      <c r="I971" s="1"/>
      <c r="J971" s="1"/>
      <c r="K971" s="1"/>
      <c r="L971" s="2"/>
    </row>
    <row r="972" spans="1:12" ht="15" thickBot="1">
      <c r="A972" s="1"/>
      <c r="B972" s="1"/>
      <c r="C972" s="1"/>
      <c r="D972" s="1"/>
      <c r="E972" s="1"/>
      <c r="F972" s="1"/>
      <c r="G972" s="1"/>
      <c r="H972" s="1"/>
      <c r="I972" s="1"/>
      <c r="J972" s="1"/>
      <c r="K972" s="1"/>
      <c r="L972" s="2"/>
    </row>
    <row r="973" spans="1:12" ht="15" thickBot="1">
      <c r="A973" s="1"/>
      <c r="B973" s="1"/>
      <c r="C973" s="1"/>
      <c r="D973" s="1"/>
      <c r="E973" s="1"/>
      <c r="F973" s="1"/>
      <c r="G973" s="1"/>
      <c r="H973" s="1"/>
      <c r="I973" s="1"/>
      <c r="J973" s="1"/>
      <c r="K973" s="1"/>
      <c r="L973" s="2"/>
    </row>
    <row r="974" spans="1:12" ht="15" thickBot="1">
      <c r="A974" s="1"/>
      <c r="B974" s="1"/>
      <c r="C974" s="1"/>
      <c r="D974" s="1"/>
      <c r="E974" s="1"/>
      <c r="F974" s="1"/>
      <c r="G974" s="1"/>
      <c r="H974" s="1"/>
      <c r="I974" s="1"/>
      <c r="J974" s="1"/>
      <c r="K974" s="1"/>
      <c r="L974" s="2"/>
    </row>
    <row r="975" spans="1:12" ht="15" thickBot="1">
      <c r="A975" s="1"/>
      <c r="B975" s="1"/>
      <c r="C975" s="1"/>
      <c r="D975" s="1"/>
      <c r="E975" s="1"/>
      <c r="F975" s="1"/>
      <c r="G975" s="1"/>
      <c r="H975" s="1"/>
      <c r="I975" s="1"/>
      <c r="J975" s="1"/>
      <c r="K975" s="1"/>
      <c r="L975" s="2"/>
    </row>
    <row r="976" spans="1:12" ht="15" thickBot="1">
      <c r="A976" s="1"/>
      <c r="B976" s="1"/>
      <c r="C976" s="1"/>
      <c r="D976" s="1"/>
      <c r="E976" s="1"/>
      <c r="F976" s="1"/>
      <c r="G976" s="1"/>
      <c r="H976" s="1"/>
      <c r="I976" s="1"/>
      <c r="J976" s="1"/>
      <c r="K976" s="1"/>
      <c r="L976" s="2"/>
    </row>
    <row r="977" spans="1:12" ht="15" thickBot="1">
      <c r="A977" s="1"/>
      <c r="B977" s="1"/>
      <c r="C977" s="1"/>
      <c r="D977" s="1"/>
      <c r="E977" s="1"/>
      <c r="F977" s="1"/>
      <c r="G977" s="1"/>
      <c r="H977" s="1"/>
      <c r="I977" s="1"/>
      <c r="J977" s="1"/>
      <c r="K977" s="1"/>
      <c r="L977" s="2"/>
    </row>
    <row r="978" spans="1:12" ht="15" thickBot="1">
      <c r="A978" s="1"/>
      <c r="B978" s="1"/>
      <c r="C978" s="1"/>
      <c r="D978" s="1"/>
      <c r="E978" s="1"/>
      <c r="F978" s="1"/>
      <c r="G978" s="1"/>
      <c r="H978" s="1"/>
      <c r="I978" s="1"/>
      <c r="J978" s="1"/>
      <c r="K978" s="1"/>
      <c r="L978" s="2"/>
    </row>
    <row r="979" spans="1:12" ht="15" thickBot="1">
      <c r="A979" s="1"/>
      <c r="B979" s="1"/>
      <c r="C979" s="1"/>
      <c r="D979" s="1"/>
      <c r="E979" s="1"/>
      <c r="F979" s="1"/>
      <c r="G979" s="1"/>
      <c r="H979" s="1"/>
      <c r="I979" s="1"/>
      <c r="J979" s="1"/>
      <c r="K979" s="1"/>
      <c r="L979" s="2"/>
    </row>
    <row r="980" spans="1:12" ht="15" thickBot="1">
      <c r="A980" s="1"/>
      <c r="B980" s="1"/>
      <c r="C980" s="1"/>
      <c r="D980" s="1"/>
      <c r="E980" s="1"/>
      <c r="F980" s="1"/>
      <c r="G980" s="1"/>
      <c r="H980" s="1"/>
      <c r="I980" s="1"/>
      <c r="J980" s="1"/>
      <c r="K980" s="1"/>
      <c r="L980" s="2"/>
    </row>
    <row r="981" spans="1:12" ht="15" thickBot="1">
      <c r="A981" s="1"/>
      <c r="B981" s="1"/>
      <c r="C981" s="1"/>
      <c r="D981" s="1"/>
      <c r="E981" s="1"/>
      <c r="F981" s="1"/>
      <c r="G981" s="1"/>
      <c r="H981" s="1"/>
      <c r="I981" s="1"/>
      <c r="J981" s="1"/>
      <c r="K981" s="1"/>
      <c r="L981" s="2"/>
    </row>
    <row r="982" spans="1:12" ht="15" thickBot="1">
      <c r="A982" s="1"/>
      <c r="B982" s="1"/>
      <c r="C982" s="1"/>
      <c r="D982" s="1"/>
      <c r="E982" s="1"/>
      <c r="F982" s="1"/>
      <c r="G982" s="1"/>
      <c r="H982" s="1"/>
      <c r="I982" s="1"/>
      <c r="J982" s="1"/>
      <c r="K982" s="1"/>
      <c r="L982" s="2"/>
    </row>
    <row r="983" spans="1:12" ht="15" thickBot="1">
      <c r="A983" s="1"/>
      <c r="B983" s="1"/>
      <c r="C983" s="1"/>
      <c r="D983" s="1"/>
      <c r="E983" s="1"/>
      <c r="F983" s="1"/>
      <c r="G983" s="1"/>
      <c r="H983" s="1"/>
      <c r="I983" s="1"/>
      <c r="J983" s="1"/>
      <c r="K983" s="1"/>
      <c r="L983" s="2"/>
    </row>
    <row r="984" spans="1:12" ht="15" thickBot="1">
      <c r="A984" s="1"/>
      <c r="B984" s="1"/>
      <c r="C984" s="1"/>
      <c r="D984" s="1"/>
      <c r="E984" s="1"/>
      <c r="F984" s="1"/>
      <c r="G984" s="1"/>
      <c r="H984" s="1"/>
      <c r="I984" s="1"/>
      <c r="J984" s="1"/>
      <c r="K984" s="1"/>
      <c r="L984" s="2"/>
    </row>
    <row r="985" spans="1:12" ht="15" thickBot="1">
      <c r="A985" s="1"/>
      <c r="B985" s="1"/>
      <c r="C985" s="1"/>
      <c r="D985" s="1"/>
      <c r="E985" s="1"/>
      <c r="F985" s="1"/>
      <c r="G985" s="1"/>
      <c r="H985" s="1"/>
      <c r="I985" s="1"/>
      <c r="J985" s="1"/>
      <c r="K985" s="1"/>
      <c r="L985" s="2"/>
    </row>
    <row r="986" spans="1:12" ht="15" thickBot="1">
      <c r="A986" s="1"/>
      <c r="B986" s="1"/>
      <c r="C986" s="1"/>
      <c r="D986" s="1"/>
      <c r="E986" s="1"/>
      <c r="F986" s="1"/>
      <c r="G986" s="1"/>
      <c r="H986" s="1"/>
      <c r="I986" s="1"/>
      <c r="J986" s="1"/>
      <c r="K986" s="1"/>
      <c r="L986" s="2"/>
    </row>
    <row r="987" spans="1:12" ht="15" thickBot="1">
      <c r="A987" s="1"/>
      <c r="B987" s="1"/>
      <c r="C987" s="1"/>
      <c r="D987" s="1"/>
      <c r="E987" s="1"/>
      <c r="F987" s="1"/>
      <c r="G987" s="1"/>
      <c r="H987" s="1"/>
      <c r="I987" s="1"/>
      <c r="J987" s="1"/>
      <c r="K987" s="1"/>
      <c r="L987" s="2"/>
    </row>
    <row r="988" spans="1:12" ht="15" thickBot="1">
      <c r="A988" s="1"/>
      <c r="B988" s="1"/>
      <c r="C988" s="1"/>
      <c r="D988" s="1"/>
      <c r="E988" s="1"/>
      <c r="F988" s="1"/>
      <c r="G988" s="1"/>
      <c r="H988" s="1"/>
      <c r="I988" s="1"/>
      <c r="J988" s="1"/>
      <c r="K988" s="1"/>
      <c r="L988" s="2"/>
    </row>
    <row r="989" spans="1:12" ht="15" thickBot="1">
      <c r="A989" s="1"/>
      <c r="B989" s="1"/>
      <c r="C989" s="1"/>
      <c r="D989" s="1"/>
      <c r="E989" s="1"/>
      <c r="F989" s="1"/>
      <c r="G989" s="1"/>
      <c r="H989" s="1"/>
      <c r="I989" s="1"/>
      <c r="J989" s="1"/>
      <c r="K989" s="1"/>
      <c r="L989" s="2"/>
    </row>
    <row r="990" spans="1:12" ht="15" thickBot="1">
      <c r="A990" s="1"/>
      <c r="B990" s="1"/>
      <c r="C990" s="1"/>
      <c r="D990" s="1"/>
      <c r="E990" s="1"/>
      <c r="F990" s="1"/>
      <c r="G990" s="1"/>
      <c r="H990" s="1"/>
      <c r="I990" s="1"/>
      <c r="J990" s="1"/>
      <c r="K990" s="1"/>
      <c r="L990" s="2"/>
    </row>
    <row r="991" spans="1:12" ht="15" thickBot="1">
      <c r="A991" s="1"/>
      <c r="B991" s="1"/>
      <c r="C991" s="1"/>
      <c r="D991" s="1"/>
      <c r="E991" s="1"/>
      <c r="F991" s="1"/>
      <c r="G991" s="1"/>
      <c r="H991" s="1"/>
      <c r="I991" s="1"/>
      <c r="J991" s="1"/>
      <c r="K991" s="1"/>
      <c r="L991" s="2"/>
    </row>
    <row r="992" spans="1:12" ht="15" thickBot="1">
      <c r="A992" s="1"/>
      <c r="B992" s="1"/>
      <c r="C992" s="1"/>
      <c r="D992" s="1"/>
      <c r="E992" s="1"/>
      <c r="F992" s="1"/>
      <c r="G992" s="1"/>
      <c r="H992" s="1"/>
      <c r="I992" s="1"/>
      <c r="J992" s="1"/>
      <c r="K992" s="1"/>
      <c r="L992" s="2"/>
    </row>
    <row r="993" spans="1:12" ht="15" thickBot="1">
      <c r="A993" s="1"/>
      <c r="B993" s="1"/>
      <c r="C993" s="1"/>
      <c r="D993" s="1"/>
      <c r="E993" s="1"/>
      <c r="F993" s="1"/>
      <c r="G993" s="1"/>
      <c r="H993" s="1"/>
      <c r="I993" s="1"/>
      <c r="J993" s="1"/>
      <c r="K993" s="1"/>
      <c r="L993" s="2"/>
    </row>
    <row r="994" spans="1:12" ht="15" thickBot="1">
      <c r="A994" s="1"/>
      <c r="B994" s="1"/>
      <c r="C994" s="1"/>
      <c r="D994" s="1"/>
      <c r="E994" s="1"/>
      <c r="F994" s="1"/>
      <c r="G994" s="1"/>
      <c r="H994" s="1"/>
      <c r="I994" s="1"/>
      <c r="J994" s="1"/>
      <c r="K994" s="1"/>
      <c r="L994" s="2"/>
    </row>
    <row r="995" spans="1:12" ht="15" thickBot="1">
      <c r="A995" s="1"/>
      <c r="B995" s="1"/>
      <c r="C995" s="1"/>
      <c r="D995" s="1"/>
      <c r="E995" s="1"/>
      <c r="F995" s="1"/>
      <c r="G995" s="1"/>
      <c r="H995" s="1"/>
      <c r="I995" s="1"/>
      <c r="J995" s="1"/>
      <c r="K995" s="1"/>
      <c r="L995" s="2"/>
    </row>
    <row r="996" spans="1:12" ht="15" thickBot="1">
      <c r="A996" s="1"/>
      <c r="B996" s="1"/>
      <c r="C996" s="1"/>
      <c r="D996" s="1"/>
      <c r="E996" s="1"/>
      <c r="F996" s="1"/>
      <c r="G996" s="1"/>
      <c r="H996" s="1"/>
      <c r="I996" s="1"/>
      <c r="J996" s="1"/>
      <c r="K996" s="1"/>
      <c r="L996" s="2"/>
    </row>
    <row r="997" spans="1:12" ht="15" thickBot="1">
      <c r="A997" s="1"/>
      <c r="B997" s="1"/>
      <c r="C997" s="1"/>
      <c r="D997" s="1"/>
      <c r="E997" s="1"/>
      <c r="F997" s="1"/>
      <c r="G997" s="1"/>
      <c r="H997" s="1"/>
      <c r="I997" s="1"/>
      <c r="J997" s="1"/>
      <c r="K997" s="1"/>
      <c r="L997" s="2"/>
    </row>
    <row r="998" spans="1:12" ht="15" thickBot="1">
      <c r="A998" s="1"/>
      <c r="B998" s="1"/>
      <c r="C998" s="1"/>
      <c r="D998" s="1"/>
      <c r="E998" s="1"/>
      <c r="F998" s="1"/>
      <c r="G998" s="1"/>
      <c r="H998" s="1"/>
      <c r="I998" s="1"/>
      <c r="J998" s="1"/>
      <c r="K998" s="1"/>
      <c r="L998" s="2"/>
    </row>
    <row r="999" spans="1:12" ht="15" thickBot="1">
      <c r="A999" s="1"/>
      <c r="B999" s="1"/>
      <c r="C999" s="1"/>
      <c r="D999" s="1"/>
      <c r="E999" s="1"/>
      <c r="F999" s="1"/>
      <c r="G999" s="1"/>
      <c r="H999" s="1"/>
      <c r="I999" s="1"/>
      <c r="J999" s="1"/>
      <c r="K999" s="1"/>
      <c r="L999" s="2"/>
    </row>
    <row r="1000" spans="1:12" ht="15" thickBot="1">
      <c r="A1000" s="1"/>
      <c r="B1000" s="1"/>
      <c r="C1000" s="1"/>
      <c r="D1000" s="1"/>
      <c r="E1000" s="1"/>
      <c r="F1000" s="1"/>
      <c r="G1000" s="1"/>
      <c r="H1000" s="1"/>
      <c r="I1000" s="1"/>
      <c r="J1000" s="1"/>
      <c r="K1000" s="1"/>
      <c r="L1000" s="2"/>
    </row>
    <row r="1001" spans="1:12" ht="15" thickBot="1">
      <c r="A1001" s="1"/>
      <c r="B1001" s="1"/>
      <c r="C1001" s="1"/>
      <c r="D1001" s="1"/>
      <c r="E1001" s="1"/>
      <c r="F1001" s="1"/>
      <c r="G1001" s="1"/>
      <c r="H1001" s="1"/>
      <c r="I1001" s="1"/>
      <c r="J1001" s="1"/>
      <c r="K1001" s="1"/>
      <c r="L1001" s="2"/>
    </row>
    <row r="1002" spans="1:12" ht="15" thickBot="1">
      <c r="A1002" s="1"/>
      <c r="B1002" s="1"/>
      <c r="C1002" s="1"/>
      <c r="D1002" s="1"/>
      <c r="E1002" s="1"/>
      <c r="F1002" s="1"/>
      <c r="G1002" s="1"/>
      <c r="H1002" s="1"/>
      <c r="I1002" s="1"/>
      <c r="J1002" s="1"/>
      <c r="K1002" s="1"/>
      <c r="L1002" s="2"/>
    </row>
  </sheetData>
  <mergeCells count="5">
    <mergeCell ref="A1:K1"/>
    <mergeCell ref="M1:V1"/>
    <mergeCell ref="M261:V261"/>
    <mergeCell ref="E276:F276"/>
    <mergeCell ref="A295:F30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10</vt:i4>
      </vt:variant>
    </vt:vector>
  </HeadingPairs>
  <TitlesOfParts>
    <vt:vector size="11" baseType="lpstr">
      <vt:lpstr>Sheet1</vt:lpstr>
      <vt:lpstr>apollo</vt:lpstr>
      <vt:lpstr>bajaj</vt:lpstr>
      <vt:lpstr>bharti</vt:lpstr>
      <vt:lpstr>cipla</vt:lpstr>
      <vt:lpstr>graph</vt:lpstr>
      <vt:lpstr>idfc</vt:lpstr>
      <vt:lpstr>indus</vt:lpstr>
      <vt:lpstr>siem</vt:lpstr>
      <vt:lpstr>tata</vt:lpstr>
      <vt:lpstr>vadi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Arpit Bansal</dc:creator>
  <cp:lastModifiedBy>Arpit Bansal</cp:lastModifiedBy>
  <dcterms:created xsi:type="dcterms:W3CDTF">2020-06-15T10:00:42Z</dcterms:created>
  <dcterms:modified xsi:type="dcterms:W3CDTF">2020-06-15T16:13:16Z</dcterms:modified>
</cp:coreProperties>
</file>